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96E5948-36DC-41E9-AB52-16CBE5765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3" i="1"/>
  <c r="F23" i="1"/>
  <c r="G23" i="1"/>
  <c r="K23" i="1"/>
  <c r="Q23" i="1"/>
  <c r="E22" i="1"/>
  <c r="F22" i="1"/>
  <c r="G22" i="1"/>
  <c r="I22" i="1"/>
  <c r="Q22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D172" i="2"/>
  <c r="C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D168" i="2"/>
  <c r="C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D164" i="2"/>
  <c r="C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D160" i="2"/>
  <c r="C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D156" i="2"/>
  <c r="C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D152" i="2"/>
  <c r="C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C9" i="1"/>
  <c r="E21" i="1"/>
  <c r="F21" i="1"/>
  <c r="G21" i="1"/>
  <c r="I21" i="1"/>
  <c r="D9" i="1"/>
  <c r="F16" i="1"/>
  <c r="F17" i="1" s="1"/>
  <c r="C17" i="1"/>
  <c r="Q21" i="1"/>
  <c r="C12" i="1"/>
  <c r="C11" i="1"/>
  <c r="O24" i="1" l="1"/>
  <c r="O21" i="1"/>
  <c r="O22" i="1"/>
  <c r="O23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<sst xmlns="http://schemas.openxmlformats.org/spreadsheetml/2006/main" count="431" uniqueCount="68">
  <si>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</si>
  <si>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</si>
  <si>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</si>
  <si>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</si>
  <si>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</si>
  <si>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</si>
  <si>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</si>
  <si>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</si>
  <si>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</si>
  <si>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</si>
  <si>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</si>
  <si>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</si>
  <si>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</si>
  <si>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</si>
  <si>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</si>
  <si>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</si>
  <si>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</si>
  <si>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</si>
  <si>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</si>
  <si>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</si>
  <si>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</si>
  <si>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</si>
  <si>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</si>
  <si>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</si>
  <si>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</si>
  <si>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</si>
  <si>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</si>
  <si>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</si>
  <si>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</si>
  <si>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</si>
  <si>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</si>
  <si>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</si>
  <si>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</si>
  <si>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</si>
  <si>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</si>
  <si>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</si>
  <si>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</si>
  <si>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</si>
  <si>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</si>
  <si>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</si>
  <si>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</si>
  <si>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</si>
  <si>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</si>
  <si>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</si>
  <si>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</si>
  <si>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</si>
  <si>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</si>
  <si>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</si>
  <si>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</si>
  <si>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</si>
  <si>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</si>
  <si>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</si>
  <si>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</si>
  <si>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</si>
  <si>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</si>
  <si>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</si>
  <si>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</si>
  <si>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V1279 Cas</t>
  </si>
  <si>
    <t>2019F</t>
  </si>
  <si>
    <t>G3682-1267</t>
  </si>
  <si>
    <t>EA</t>
  </si>
  <si>
    <t>pr_</t>
  </si>
  <si>
    <t>A0</t>
  </si>
  <si>
    <t>V1279 Cas / GSC 3682-1267</t>
  </si>
  <si>
    <t>as of 2019-06-20</t>
  </si>
  <si>
    <t>GCVS</t>
  </si>
  <si>
    <t>VSB 069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</si>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</sst>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10" fillId="0" borderId="0" xfId="0" applyFont="1" applyAlignment="1"/>
    <xf numFmtId="0" fontId="33" fillId="0" borderId="0" xfId="43" applyFont="1" applyAlignment="1">
      <alignment horizontal="center"/>
    </xf>
    <xf numFmtId="0" fontId="33" fillId="0" borderId="0" xfId="43" applyFont="1" applyAlignment="1">
      <alignment horizontal="left"/>
    </xf>
    <xf numFmtId="0" fontId="9" fillId="0" borderId="0" xfId="43" applyFont="1"/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V1279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</c:v>
                </c:pt>
                <c:pt idx="2">
                  <c:v>818</c:v>
                </c:pt>
                <c:pt idx="3">
                  <c:v>795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92-41B8-9C04-2EEDCA5ABA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</c:v>
                </c:pt>
                <c:pt idx="2">
                  <c:v>818</c:v>
                </c:pt>
                <c:pt idx="3">
                  <c:v>795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1.459199999953853E-2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92-41B8-9C04-2EEDCA5ABA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</c:v>
                </c:pt>
                <c:pt idx="2">
                  <c:v>818</c:v>
                </c:pt>
                <c:pt idx="3">
                  <c:v>795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92-41B8-9C04-2EEDCA5ABA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</c:v>
                </c:pt>
                <c:pt idx="2">
                  <c:v>818</c:v>
                </c:pt>
                <c:pt idx="3">
                  <c:v>795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-1.6274000001430977E-2</c:v>
                </c:pt>
                <c:pt idx="3">
                  <c:v>-1.5735000000859145E-2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92-41B8-9C04-2EEDCA5ABA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</c:v>
                </c:pt>
                <c:pt idx="2">
                  <c:v>818</c:v>
                </c:pt>
                <c:pt idx="3">
                  <c:v>795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92-41B8-9C04-2EEDCA5ABA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</c:v>
                </c:pt>
                <c:pt idx="2">
                  <c:v>818</c:v>
                </c:pt>
                <c:pt idx="3">
                  <c:v>795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92-41B8-9C04-2EEDCA5ABA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0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</c:v>
                </c:pt>
                <c:pt idx="2">
                  <c:v>818</c:v>
                </c:pt>
                <c:pt idx="3">
                  <c:v>795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92-41B8-9C04-2EEDCA5ABA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</c:v>
                </c:pt>
                <c:pt idx="2">
                  <c:v>818</c:v>
                </c:pt>
                <c:pt idx="3">
                  <c:v>795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7.6179052039913944E-3</c:v>
                </c:pt>
                <c:pt idx="1">
                  <c:v>-2.9365709165185289E-3</c:v>
                </c:pt>
                <c:pt idx="2">
                  <c:v>-1.131534362622158E-2</c:v>
                </c:pt>
                <c:pt idx="3">
                  <c:v>-1.078299066400288E-2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92-41B8-9C04-2EEDCA5ABA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</c:v>
                </c:pt>
                <c:pt idx="2">
                  <c:v>818</c:v>
                </c:pt>
                <c:pt idx="3">
                  <c:v>795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92-41B8-9C04-2EEDCA5A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35656"/>
        <c:axId val="1"/>
      </c:scatterChart>
      <c:valAx>
        <c:axId val="61883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3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A36354-231D-F342-E788-63217113B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50" t="s">
        <v>57</v>
      </c>
      <c r="G1" s="30" t="s">
        <v>58</v>
      </c>
      <c r="H1" s="51"/>
      <c r="I1" s="52" t="s">
        <v>59</v>
      </c>
      <c r="J1" s="53" t="s">
        <v>57</v>
      </c>
      <c r="K1" s="54">
        <v>1.3202</v>
      </c>
      <c r="L1" s="32">
        <v>59.275199999999998</v>
      </c>
      <c r="M1" s="33">
        <v>56573.474000000002</v>
      </c>
      <c r="N1" s="33">
        <v>3.195093</v>
      </c>
      <c r="O1" s="31" t="s">
        <v>60</v>
      </c>
      <c r="P1" s="32">
        <v>9.39</v>
      </c>
      <c r="Q1" s="32">
        <v>9.89</v>
      </c>
      <c r="R1" s="55" t="s">
        <v>61</v>
      </c>
      <c r="S1" s="31" t="s">
        <v>62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56573.474000000002</v>
      </c>
      <c r="D4" s="27">
        <v>3.195093</v>
      </c>
      <c r="E4" s="56" t="s">
        <v>64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6">
        <v>56573.474000000002</v>
      </c>
      <c r="D7" s="28" t="s">
        <v>65</v>
      </c>
    </row>
    <row r="8" spans="1:19" x14ac:dyDescent="0.2">
      <c r="A8" t="s">
        <v>5</v>
      </c>
      <c r="C8" s="66">
        <v>3.195093</v>
      </c>
      <c r="D8" s="28" t="s">
        <v>65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7.6179052039913944E-3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-2.3145780966030532E-5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59187.048758656376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3.1950698542190339</v>
      </c>
      <c r="E16" s="14" t="s">
        <v>32</v>
      </c>
      <c r="F16" s="35">
        <f ca="1">NOW()+15018.5+$C$5/24</f>
        <v>60329.782775694439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1176.5</v>
      </c>
    </row>
    <row r="18" spans="1:21" ht="14.25" thickTop="1" thickBot="1" x14ac:dyDescent="0.25">
      <c r="A18" s="16" t="s">
        <v>7</v>
      </c>
      <c r="B18" s="10"/>
      <c r="C18" s="19">
        <f ca="1">+C15</f>
        <v>59187.048758656376</v>
      </c>
      <c r="D18" s="20">
        <f ca="1">+C16</f>
        <v>3.1950698542190339</v>
      </c>
      <c r="E18" s="14" t="s">
        <v>38</v>
      </c>
      <c r="F18" s="23">
        <f ca="1">ROUND(2*(F16-$C$15)/$C$16,0)/2+F15</f>
        <v>358.5</v>
      </c>
    </row>
    <row r="19" spans="1:21" ht="13.5" thickTop="1" x14ac:dyDescent="0.2">
      <c r="E19" s="14" t="s">
        <v>33</v>
      </c>
      <c r="F19" s="18">
        <f ca="1">+$C$15+$C$16*F18-15018.5-$C$5/24</f>
        <v>45314.377134727234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65</v>
      </c>
      <c r="C21" s="8">
        <v>56573.474000000002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7.6179052039913944E-3</v>
      </c>
      <c r="Q21" s="2">
        <f>+C21-15018.5</f>
        <v>41554.974000000002</v>
      </c>
    </row>
    <row r="22" spans="1:21" x14ac:dyDescent="0.2">
      <c r="A22" s="59" t="s">
        <v>0</v>
      </c>
      <c r="B22" s="57" t="s">
        <v>1</v>
      </c>
      <c r="C22" s="58">
        <v>58030.451000000001</v>
      </c>
      <c r="D22" s="58">
        <v>8.0000000000000002E-3</v>
      </c>
      <c r="E22">
        <f>+(C22-C$7)/C$8</f>
        <v>456.00456700321365</v>
      </c>
      <c r="F22">
        <f>ROUND(2*E22,0)/2</f>
        <v>456</v>
      </c>
      <c r="G22">
        <f>+C22-(C$7+F22*C$8)</f>
        <v>1.459199999953853E-2</v>
      </c>
      <c r="I22">
        <f>+G22</f>
        <v>1.459199999953853E-2</v>
      </c>
      <c r="O22">
        <f ca="1">+C$11+C$12*$F22</f>
        <v>-2.9365709165185289E-3</v>
      </c>
      <c r="Q22" s="2">
        <f>+C22-15018.5</f>
        <v>43011.951000000001</v>
      </c>
    </row>
    <row r="23" spans="1:21" x14ac:dyDescent="0.2">
      <c r="A23" s="60" t="s">
        <v>66</v>
      </c>
      <c r="B23" s="61" t="s">
        <v>1</v>
      </c>
      <c r="C23" s="62">
        <v>59187.043799999999</v>
      </c>
      <c r="D23" s="62" t="s">
        <v>49</v>
      </c>
      <c r="E23">
        <f>+(C23-C$7)/C$8</f>
        <v>817.99490656453429</v>
      </c>
      <c r="F23">
        <f>ROUND(2*E23,0)/2</f>
        <v>818</v>
      </c>
      <c r="G23">
        <f>+C23-(C$7+F23*C$8)</f>
        <v>-1.6274000001430977E-2</v>
      </c>
      <c r="K23">
        <f>+G23</f>
        <v>-1.6274000001430977E-2</v>
      </c>
      <c r="O23">
        <f ca="1">+C$11+C$12*$F23</f>
        <v>-1.131534362622158E-2</v>
      </c>
      <c r="Q23" s="2">
        <f>+C23-15018.5</f>
        <v>44168.543799999999</v>
      </c>
    </row>
    <row r="24" spans="1:21" x14ac:dyDescent="0.2">
      <c r="A24" s="63" t="s">
        <v>67</v>
      </c>
      <c r="B24" s="64" t="s">
        <v>1</v>
      </c>
      <c r="C24" s="65">
        <v>59113.557200000003</v>
      </c>
      <c r="D24" s="63">
        <v>8.9999999999999998E-4</v>
      </c>
      <c r="E24">
        <f>+(C24-C$7)/C$8</f>
        <v>794.99507526072045</v>
      </c>
      <c r="F24">
        <f>ROUND(2*E24,0)/2</f>
        <v>795</v>
      </c>
      <c r="G24">
        <f>+C24-(C$7+F24*C$8)</f>
        <v>-1.5735000000859145E-2</v>
      </c>
      <c r="K24">
        <f>+G24</f>
        <v>-1.5735000000859145E-2</v>
      </c>
      <c r="O24">
        <f ca="1">+C$11+C$12*$F24</f>
        <v>-1.078299066400288E-2</v>
      </c>
      <c r="Q24" s="2">
        <f>+C24-15018.5</f>
        <v>44095.057200000003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3" name="Range1"/>
  </protectedRanges>
  <phoneticPr fontId="7" type="noConversion"/>
  <hyperlinks>
    <hyperlink ref="H64549" r:id="rId1" display="http://vsolj.cetus-net.org/bulletin.html" xr:uid="{00000000-0004-0000-0000-000000000000}"/>
    <hyperlink ref="H64542" r:id="rId2" display="https://www.aavso.org/ejaavso" xr:uid="{00000000-0004-0000-0000-000001000000}"/>
    <hyperlink ref="AP1400" r:id="rId3" display="http://cdsbib.u-strasbg.fr/cgi-bin/cdsbib?1990RMxAA..21..381G" xr:uid="{00000000-0004-0000-0000-000002000000}"/>
    <hyperlink ref="AP1397" r:id="rId4" display="http://cdsbib.u-strasbg.fr/cgi-bin/cdsbib?1990RMxAA..21..381G" xr:uid="{00000000-0004-0000-0000-000003000000}"/>
    <hyperlink ref="AP1399" r:id="rId5" display="http://cdsbib.u-strasbg.fr/cgi-bin/cdsbib?1990RMxAA..21..381G" xr:uid="{00000000-0004-0000-0000-000004000000}"/>
    <hyperlink ref="AP1375" r:id="rId6" display="http://cdsbib.u-strasbg.fr/cgi-bin/cdsbib?1990RMxAA..21..381G" xr:uid="{00000000-0004-0000-0000-000005000000}"/>
    <hyperlink ref="I64549" r:id="rId7" display="http://vsolj.cetus-net.org/bulletin.html" xr:uid="{00000000-0004-0000-0000-000006000000}"/>
    <hyperlink ref="AQ1536" r:id="rId8" display="http://cdsbib.u-strasbg.fr/cgi-bin/cdsbib?1990RMxAA..21..381G" xr:uid="{00000000-0004-0000-0000-000007000000}"/>
    <hyperlink ref="AQ3180" r:id="rId9" display="http://cdsbib.u-strasbg.fr/cgi-bin/cdsbib?1990RMxAA..21..381G" xr:uid="{00000000-0004-0000-0000-000008000000}"/>
    <hyperlink ref="AQ1537" r:id="rId10" display="http://cdsbib.u-strasbg.fr/cgi-bin/cdsbib?1990RMxAA..21..381G" xr:uid="{00000000-0004-0000-0000-000009000000}"/>
    <hyperlink ref="H64546" r:id="rId11" display="https://www.aavso.org/ejaavso" xr:uid="{00000000-0004-0000-0000-00000A000000}"/>
    <hyperlink ref="H2387" r:id="rId12" display="http://vsolj.cetus-net.org/bulletin.html" xr:uid="{00000000-0004-0000-0000-00000B000000}"/>
    <hyperlink ref="AP5625" r:id="rId13" display="http://cdsbib.u-strasbg.fr/cgi-bin/cdsbib?1990RMxAA..21..381G" xr:uid="{00000000-0004-0000-0000-00000C000000}"/>
    <hyperlink ref="AP5628" r:id="rId14" display="http://cdsbib.u-strasbg.fr/cgi-bin/cdsbib?1990RMxAA..21..381G" xr:uid="{00000000-0004-0000-0000-00000D000000}"/>
    <hyperlink ref="AP5626" r:id="rId15" display="http://cdsbib.u-strasbg.fr/cgi-bin/cdsbib?1990RMxAA..21..381G" xr:uid="{00000000-0004-0000-0000-00000E000000}"/>
    <hyperlink ref="AP5604" r:id="rId16" display="http://cdsbib.u-strasbg.fr/cgi-bin/cdsbib?1990RMxAA..21..381G" xr:uid="{00000000-0004-0000-0000-00000F000000}"/>
    <hyperlink ref="I2387" r:id="rId17" display="http://vsolj.cetus-net.org/bulletin.html" xr:uid="{00000000-0004-0000-0000-000010000000}"/>
    <hyperlink ref="AQ5738" r:id="rId18" display="http://cdsbib.u-strasbg.fr/cgi-bin/cdsbib?1990RMxAA..21..381G" xr:uid="{00000000-0004-0000-0000-000011000000}"/>
    <hyperlink ref="AQ290" r:id="rId19" display="http://cdsbib.u-strasbg.fr/cgi-bin/cdsbib?1990RMxAA..21..381G" xr:uid="{00000000-0004-0000-0000-000012000000}"/>
    <hyperlink ref="AQ573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2024-01-20T05:47:11Z</dcterms:modified>
</cp:coreProperties>
</file>