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6336350-E189-4C00-9814-11A92C3943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F17" i="1" s="1"/>
  <c r="C17" i="1"/>
  <c r="Q21" i="1"/>
  <c r="E21" i="1"/>
  <c r="F21" i="1"/>
  <c r="G21" i="1"/>
  <c r="I21" i="1"/>
  <c r="C12" i="1"/>
  <c r="C11" i="1"/>
  <c r="C15" i="1" l="1"/>
  <c r="F18" i="1" s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<sst xmlns="http://schemas.openxmlformats.org/spreadsheetml/2006/main" count="54" uniqueCount="50">
  <si>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</si>
  <si>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</si>
  <si>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</si>
  <si>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</si>
  <si>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</si>
  <si>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</si>
  <si>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</si>
  <si>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</si>
  <si>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</si>
  <si>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</si>
  <si>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</si>
  <si>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</si>
  <si>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</si>
  <si>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</si>
  <si>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</si>
  <si>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</si>
  <si>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</si>
  <si>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</si>
  <si>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</si>
  <si>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</si>
  <si>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</si>
  <si>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</si>
  <si>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</si>
  <si>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</si>
  <si>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</si>
  <si>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</si>
  <si>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</si>
  <si>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</si>
  <si>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</si>
  <si>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</si>
  <si>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</si>
  <si>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</si>
  <si>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</si>
  <si>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</si>
  <si>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</si>
  <si>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</si>
  <si>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</si>
  <si>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</si>
  <si>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</si>
  <si>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</si>
  <si>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</si>
  <si>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V1287 Cas</t>
  </si>
  <si>
    <t>2017K</t>
  </si>
  <si>
    <t>G3998-2091</t>
  </si>
  <si>
    <t>EW</t>
  </si>
  <si>
    <t>pr_6</t>
  </si>
  <si>
    <t>V1287 Cas / GSC 3998-2091</t>
  </si>
  <si>
    <t>IBVS 6196</t>
  </si>
  <si>
    <t>I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</si>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</sst>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7-4B42-B329-42E2523ED7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7-4B42-B329-42E2523ED7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7-4B42-B329-42E2523ED7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2.3630000003322493E-2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7-4B42-B329-42E2523ED7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07-4B42-B329-42E2523ED7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07-4B42-B329-42E2523ED7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07-4B42-B329-42E2523ED7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2.3630000003322493E-2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07-4B42-B329-42E2523ED7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6291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07-4B42-B329-42E2523E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99248"/>
        <c:axId val="1"/>
      </c:scatterChart>
      <c:valAx>
        <c:axId val="886799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99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770A33-4CCC-6673-45FC-3CC35A731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23.0745</v>
      </c>
      <c r="L1" s="32">
        <v>54.080199999999998</v>
      </c>
      <c r="M1" s="33">
        <v>55141.572699999997</v>
      </c>
      <c r="N1" s="33">
        <v>0.33696999999999999</v>
      </c>
      <c r="O1" s="31" t="s">
        <v>44</v>
      </c>
      <c r="P1" s="42">
        <v>12.83</v>
      </c>
      <c r="Q1" s="42">
        <v>13.05</v>
      </c>
      <c r="R1" s="43" t="s">
        <v>45</v>
      </c>
      <c r="S1" s="31"/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55141.572699999997</v>
      </c>
      <c r="D4" s="27">
        <v>0.33696999999999999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55141.572699999997</v>
      </c>
      <c r="D7" s="28" t="s">
        <v>49</v>
      </c>
    </row>
    <row r="8" spans="1:19" x14ac:dyDescent="0.2">
      <c r="A8" t="s">
        <v>3</v>
      </c>
      <c r="C8" s="47">
        <f>N1</f>
        <v>0.33696999999999999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3.7561595935975987E-6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57261.474600000001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0.33697375615959357</v>
      </c>
      <c r="E16" s="14" t="s">
        <v>30</v>
      </c>
      <c r="F16" s="35">
        <f ca="1">NOW()+15018.5+$C$5/24</f>
        <v>60329.783252083333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15397.5</v>
      </c>
    </row>
    <row r="18" spans="1:21" ht="14.25" thickTop="1" thickBot="1" x14ac:dyDescent="0.25">
      <c r="A18" s="16" t="s">
        <v>5</v>
      </c>
      <c r="B18" s="10"/>
      <c r="C18" s="19">
        <f ca="1">+C15</f>
        <v>57261.474600000001</v>
      </c>
      <c r="D18" s="20">
        <f ca="1">+C16</f>
        <v>0.33697375615959357</v>
      </c>
      <c r="E18" s="14" t="s">
        <v>36</v>
      </c>
      <c r="F18" s="23">
        <f ca="1">ROUND(2*(F16-$C$15)/$C$16,0)/2+F15</f>
        <v>9106.5</v>
      </c>
    </row>
    <row r="19" spans="1:21" ht="13.5" thickTop="1" x14ac:dyDescent="0.2">
      <c r="E19" s="14" t="s">
        <v>31</v>
      </c>
      <c r="F19" s="18">
        <f ca="1">+$C$15+$C$16*F18-15018.5-$C$5/24</f>
        <v>45312.021943800675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49</v>
      </c>
      <c r="C21" s="8">
        <v>55141.572699999997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40123.072699999997</v>
      </c>
    </row>
    <row r="22" spans="1:21" x14ac:dyDescent="0.2">
      <c r="A22" s="44" t="s">
        <v>47</v>
      </c>
      <c r="B22" s="45" t="s">
        <v>48</v>
      </c>
      <c r="C22" s="46">
        <v>57261.474600000001</v>
      </c>
      <c r="D22" s="46">
        <v>2.7000000000000001E-3</v>
      </c>
      <c r="E22">
        <f>+(C22-C$7)/C$8</f>
        <v>6291.0701249369513</v>
      </c>
      <c r="F22">
        <f>ROUND(2*E22,0)/2</f>
        <v>6291</v>
      </c>
      <c r="G22">
        <f>+C22-(C$7+F22*C$8)</f>
        <v>2.3630000003322493E-2</v>
      </c>
      <c r="K22">
        <f>+G22</f>
        <v>2.3630000003322493E-2</v>
      </c>
      <c r="O22">
        <f ca="1">+C$11+C$12*$F22</f>
        <v>2.3630000003322493E-2</v>
      </c>
      <c r="Q22" s="2">
        <f>+C22-15018.5</f>
        <v>42242.974600000001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2024-01-20T05:47:53Z</dcterms:modified>
</cp:coreProperties>
</file>