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DEF343B-C567-4A01-83D5-2BB45FB208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9" i="1"/>
  <c r="D9" i="1"/>
  <c r="E21" i="1"/>
  <c r="F21" i="1"/>
  <c r="G21" i="1"/>
  <c r="I21" i="1"/>
  <c r="Q22" i="1"/>
  <c r="Q23" i="1"/>
  <c r="Q21" i="1"/>
  <c r="F16" i="1"/>
  <c r="C17" i="1"/>
  <c r="C11" i="1"/>
  <c r="C12" i="1"/>
  <c r="C16" i="1" l="1"/>
  <c r="D18" i="1" s="1"/>
  <c r="O23" i="1"/>
  <c r="O21" i="1"/>
  <c r="O22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<sst xmlns="http://schemas.openxmlformats.org/spreadsheetml/2006/main" count="62" uniqueCount="56">
  <si>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</si>
  <si>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</si>
  <si>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</si>
  <si>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</si>
  <si>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</si>
  <si>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</si>
  <si>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</si>
  <si>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</si>
  <si>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</si>
  <si>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</si>
  <si>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</si>
  <si>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</si>
  <si>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</si>
  <si>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</si>
  <si>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</si>
  <si>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</si>
  <si>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</si>
  <si>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</si>
  <si>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</si>
  <si>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</si>
  <si>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</si>
  <si>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</si>
  <si>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</si>
  <si>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</si>
  <si>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</si>
  <si>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</si>
  <si>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</si>
  <si>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</si>
  <si>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</si>
  <si>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</si>
  <si>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</si>
  <si>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</si>
  <si>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</si>
  <si>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</si>
  <si>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</si>
  <si>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</si>
  <si>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</si>
  <si>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</si>
  <si>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</si>
  <si>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</si>
  <si>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</si>
  <si>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V1327 Cas</t>
  </si>
  <si>
    <t>2019G</t>
  </si>
  <si>
    <t>G4043-1123</t>
  </si>
  <si>
    <t>EW</t>
  </si>
  <si>
    <t>pr_</t>
  </si>
  <si>
    <t>V1327</t>
  </si>
  <si>
    <t>1327</t>
  </si>
  <si>
    <t>Cas</t>
  </si>
  <si>
    <t>yes</t>
  </si>
  <si>
    <t>V1327 Cas / GSC 4043-1123</t>
  </si>
  <si>
    <t>VSX</t>
  </si>
  <si>
    <t>2019-07-12</t>
  </si>
  <si>
    <t>GCVS</t>
  </si>
  <si>
    <t>I</t>
  </si>
  <si>
    <t>IBVS 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</si>
</sst>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18" fillId="0" borderId="0" xfId="0" quotePrefix="1" applyFont="1">
      <alignment vertical="top"/>
    </xf>
    <xf numFmtId="0" fontId="33" fillId="0" borderId="0" xfId="41" applyFont="1" applyBorder="1" applyAlignment="1">
      <alignment horizontal="left" vertical="center"/>
    </xf>
    <xf numFmtId="0" fontId="33" fillId="0" borderId="0" xfId="41" applyFont="1" applyBorder="1" applyAlignment="1">
      <alignment horizontal="center" vertical="center"/>
    </xf>
    <xf numFmtId="0" fontId="33" fillId="0" borderId="0" xfId="41" applyFont="1" applyBorder="1" applyAlignment="1">
      <alignment horizontal="left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7D-4386-902B-F8EC10235A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-0.10576695999770891</c:v>
                </c:pt>
                <c:pt idx="2">
                  <c:v>-9.1706419996626209E-2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7D-4386-902B-F8EC10235A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7D-4386-902B-F8EC10235A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7D-4386-902B-F8EC10235A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7D-4386-902B-F8EC10235A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7D-4386-902B-F8EC10235A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2.5999999999999999E-3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7D-4386-902B-F8EC10235A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-1.1977658172929173E-6</c:v>
                </c:pt>
                <c:pt idx="1">
                  <c:v>-9.8727690289503664E-2</c:v>
                </c:pt>
                <c:pt idx="2">
                  <c:v>-9.8744491939014162E-2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7D-4386-902B-F8EC10235A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5876</c:v>
                </c:pt>
                <c:pt idx="2">
                  <c:v>5877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7D-4386-902B-F8EC10235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36424"/>
        <c:axId val="1"/>
      </c:scatterChart>
      <c:valAx>
        <c:axId val="780036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036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C4FC721-44A2-F24F-C204-F4A05960D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36" t="s">
        <v>41</v>
      </c>
      <c r="G1" s="31" t="s">
        <v>42</v>
      </c>
      <c r="H1" s="32"/>
      <c r="I1" s="37" t="s">
        <v>43</v>
      </c>
      <c r="J1" s="38" t="s">
        <v>41</v>
      </c>
      <c r="K1" s="39">
        <v>1.3803000000000001</v>
      </c>
      <c r="L1" s="39">
        <v>65.380899999999997</v>
      </c>
      <c r="M1" s="40">
        <v>55878.5383</v>
      </c>
      <c r="N1" s="40">
        <v>0.75323945999999997</v>
      </c>
      <c r="O1" s="41" t="s">
        <v>44</v>
      </c>
      <c r="P1" s="41">
        <v>12.04</v>
      </c>
      <c r="Q1" s="41">
        <v>12.48</v>
      </c>
      <c r="R1" s="42" t="s">
        <v>45</v>
      </c>
      <c r="S1" s="43" t="s">
        <v>13</v>
      </c>
      <c r="T1" s="44" t="s">
        <v>46</v>
      </c>
      <c r="U1" s="45" t="s">
        <v>47</v>
      </c>
      <c r="V1" s="33" t="s">
        <v>48</v>
      </c>
      <c r="W1" s="46" t="s">
        <v>49</v>
      </c>
    </row>
    <row r="2" spans="1:23" x14ac:dyDescent="0.2">
      <c r="A2" t="s">
        <v>23</v>
      </c>
      <c r="B2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51452.608999999997</v>
      </c>
      <c r="D4" s="28">
        <v>0.75319999999999998</v>
      </c>
      <c r="E4" s="47" t="s">
        <v>52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54">
        <v>51452.608999999997</v>
      </c>
      <c r="D7" s="29" t="s">
        <v>51</v>
      </c>
    </row>
    <row r="8" spans="1:23" x14ac:dyDescent="0.2">
      <c r="A8" t="s">
        <v>3</v>
      </c>
      <c r="C8" s="54">
        <v>0.75323945999999997</v>
      </c>
      <c r="D8" s="29" t="s">
        <v>51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INTERCEPT(INDIRECT($E$9):G991,INDIRECT($D$9):F991)</f>
        <v>-1.1977658172929173E-6</v>
      </c>
      <c r="D11" s="3"/>
      <c r="E11" s="10"/>
    </row>
    <row r="12" spans="1:23" x14ac:dyDescent="0.2">
      <c r="A12" s="10" t="s">
        <v>16</v>
      </c>
      <c r="B12" s="10"/>
      <c r="C12" s="21">
        <f ca="1">SLOPE(INDIRECT($E$9):G991,INDIRECT($D$9):F991)</f>
        <v>-1.6801649510498022E-5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(C7+C11)+(C8+C12)*INT(MAX(F21:F3532))</f>
        <v>55879.298561928052</v>
      </c>
      <c r="E15" s="14" t="s">
        <v>34</v>
      </c>
      <c r="F15" s="34">
        <v>1</v>
      </c>
    </row>
    <row r="16" spans="1:23" x14ac:dyDescent="0.2">
      <c r="A16" s="16" t="s">
        <v>4</v>
      </c>
      <c r="B16" s="10"/>
      <c r="C16" s="17">
        <f ca="1">+C8+C12</f>
        <v>0.75322265835048952</v>
      </c>
      <c r="E16" s="14" t="s">
        <v>30</v>
      </c>
      <c r="F16" s="35">
        <f ca="1">NOW()+15018.5+$C$5/24</f>
        <v>60329.791491666663</v>
      </c>
    </row>
    <row r="17" spans="1:21" ht="13.5" thickBot="1" x14ac:dyDescent="0.25">
      <c r="A17" s="14" t="s">
        <v>27</v>
      </c>
      <c r="B17" s="10"/>
      <c r="C17" s="10">
        <f>COUNT(C21:C2190)</f>
        <v>3</v>
      </c>
      <c r="E17" s="14" t="s">
        <v>35</v>
      </c>
      <c r="F17" s="15">
        <f ca="1">ROUND(2*(F16-$C$7)/$C$8,0)/2+F15</f>
        <v>11786.5</v>
      </c>
    </row>
    <row r="18" spans="1:21" ht="14.25" thickTop="1" thickBot="1" x14ac:dyDescent="0.25">
      <c r="A18" s="16" t="s">
        <v>5</v>
      </c>
      <c r="B18" s="10"/>
      <c r="C18" s="19">
        <f ca="1">+C15</f>
        <v>55879.298561928052</v>
      </c>
      <c r="D18" s="20">
        <f ca="1">+C16</f>
        <v>0.75322265835048952</v>
      </c>
      <c r="E18" s="14" t="s">
        <v>36</v>
      </c>
      <c r="F18" s="23">
        <f ca="1">ROUND(2*(F16-$C$15)/$C$16,0)/2+F15</f>
        <v>5909.5</v>
      </c>
    </row>
    <row r="19" spans="1:21" ht="13.5" thickTop="1" x14ac:dyDescent="0.2">
      <c r="E19" s="14" t="s">
        <v>31</v>
      </c>
      <c r="F19" s="18">
        <f ca="1">+$C$15+$C$16*F18-15018.5-$C$5/24</f>
        <v>45312.363694783606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53</v>
      </c>
      <c r="C21" s="8">
        <v>51452.608999999997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-1.1977658172929173E-6</v>
      </c>
      <c r="Q21" s="2">
        <f>+C21-15018.5</f>
        <v>36434.108999999997</v>
      </c>
    </row>
    <row r="22" spans="1:21" x14ac:dyDescent="0.2">
      <c r="A22" s="48" t="s">
        <v>55</v>
      </c>
      <c r="B22" s="49" t="s">
        <v>54</v>
      </c>
      <c r="C22" s="50">
        <v>55878.5383</v>
      </c>
      <c r="D22" s="50">
        <v>2.5999999999999999E-3</v>
      </c>
      <c r="E22">
        <f>+(C22-C$7)/C$8</f>
        <v>5875.8595838831961</v>
      </c>
      <c r="F22">
        <f>ROUND(2*E22,0)/2</f>
        <v>5876</v>
      </c>
      <c r="G22">
        <f>+C22-(C$7+F22*C$8)</f>
        <v>-0.10576695999770891</v>
      </c>
      <c r="I22">
        <f>+G22</f>
        <v>-0.10576695999770891</v>
      </c>
      <c r="O22">
        <f ca="1">+C$11+C$12*$F22</f>
        <v>-9.8727690289503664E-2</v>
      </c>
      <c r="Q22" s="2">
        <f>+C22-15018.5</f>
        <v>40860.0383</v>
      </c>
    </row>
    <row r="23" spans="1:21" x14ac:dyDescent="0.2">
      <c r="A23" s="51" t="s">
        <v>55</v>
      </c>
      <c r="B23" s="52" t="s">
        <v>54</v>
      </c>
      <c r="C23" s="53">
        <v>55879.3056</v>
      </c>
      <c r="D23" s="53">
        <v>3.0000000000000001E-3</v>
      </c>
      <c r="E23">
        <f>+(C23-C$7)/C$8</f>
        <v>5876.8782506429006</v>
      </c>
      <c r="F23">
        <f>ROUND(2*E23,0)/2</f>
        <v>5877</v>
      </c>
      <c r="G23">
        <f>+C23-(C$7+F23*C$8)</f>
        <v>-9.1706419996626209E-2</v>
      </c>
      <c r="I23">
        <f>+G23</f>
        <v>-9.1706419996626209E-2</v>
      </c>
      <c r="O23">
        <f ca="1">+C$11+C$12*$F23</f>
        <v>-9.8744491939014162E-2</v>
      </c>
      <c r="Q23" s="2">
        <f>+C23-15018.5</f>
        <v>40860.8056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2024-01-20T05:59:44Z</dcterms:modified>
</cp:coreProperties>
</file>