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874C581-0380-4A11-B391-A983329E3B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  <sheet name="Active 3" sheetId="3" r:id="rId3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H32" i="1" s="1"/>
  <c r="Q32" i="1"/>
  <c r="E26" i="2"/>
  <c r="F26" i="2" s="1"/>
  <c r="G26" i="2" s="1"/>
  <c r="H26" i="2" s="1"/>
  <c r="Q26" i="2"/>
  <c r="E32" i="3"/>
  <c r="F32" i="3" s="1"/>
  <c r="G32" i="3" s="1"/>
  <c r="K32" i="3" s="1"/>
  <c r="Q32" i="3"/>
  <c r="E34" i="1"/>
  <c r="F34" i="1" s="1"/>
  <c r="G34" i="1" s="1"/>
  <c r="H34" i="1" s="1"/>
  <c r="Q34" i="1"/>
  <c r="E35" i="1"/>
  <c r="F35" i="1" s="1"/>
  <c r="G35" i="1" s="1"/>
  <c r="H35" i="1" s="1"/>
  <c r="Q35" i="1"/>
  <c r="E24" i="2"/>
  <c r="F24" i="2" s="1"/>
  <c r="G24" i="2" s="1"/>
  <c r="H24" i="2" s="1"/>
  <c r="Q24" i="2"/>
  <c r="E25" i="2"/>
  <c r="F25" i="2" s="1"/>
  <c r="G25" i="2" s="1"/>
  <c r="H25" i="2" s="1"/>
  <c r="Q25" i="2"/>
  <c r="E34" i="3"/>
  <c r="F34" i="3" s="1"/>
  <c r="G34" i="3" s="1"/>
  <c r="K34" i="3" s="1"/>
  <c r="Q34" i="3"/>
  <c r="E35" i="3"/>
  <c r="F35" i="3" s="1"/>
  <c r="G35" i="3" s="1"/>
  <c r="K35" i="3" s="1"/>
  <c r="Q35" i="3"/>
  <c r="Q23" i="2"/>
  <c r="E23" i="2"/>
  <c r="F23" i="2" s="1"/>
  <c r="G23" i="2" s="1"/>
  <c r="H23" i="2" s="1"/>
  <c r="Q22" i="2"/>
  <c r="E22" i="2"/>
  <c r="F22" i="2" s="1"/>
  <c r="G22" i="2" s="1"/>
  <c r="H22" i="2" s="1"/>
  <c r="E29" i="3"/>
  <c r="F29" i="3" s="1"/>
  <c r="G29" i="3" s="1"/>
  <c r="K29" i="3" s="1"/>
  <c r="Q29" i="3"/>
  <c r="E30" i="3"/>
  <c r="F30" i="3" s="1"/>
  <c r="G30" i="3" s="1"/>
  <c r="K30" i="3" s="1"/>
  <c r="Q30" i="3"/>
  <c r="E33" i="2"/>
  <c r="F33" i="2" s="1"/>
  <c r="G33" i="2" s="1"/>
  <c r="H33" i="2" s="1"/>
  <c r="Q33" i="2"/>
  <c r="E21" i="2"/>
  <c r="F21" i="2" s="1"/>
  <c r="G21" i="2" s="1"/>
  <c r="H21" i="2" s="1"/>
  <c r="Q21" i="2"/>
  <c r="E34" i="2"/>
  <c r="F34" i="2" s="1"/>
  <c r="G34" i="2" s="1"/>
  <c r="H34" i="2" s="1"/>
  <c r="Q34" i="2"/>
  <c r="E35" i="2"/>
  <c r="F35" i="2" s="1"/>
  <c r="G35" i="2" s="1"/>
  <c r="H35" i="2" s="1"/>
  <c r="Q35" i="2"/>
  <c r="E27" i="1"/>
  <c r="F27" i="1" s="1"/>
  <c r="G27" i="1" s="1"/>
  <c r="H27" i="1" s="1"/>
  <c r="Q27" i="1"/>
  <c r="E28" i="1"/>
  <c r="F28" i="1" s="1"/>
  <c r="G28" i="1" s="1"/>
  <c r="H28" i="1" s="1"/>
  <c r="Q28" i="1"/>
  <c r="E31" i="1"/>
  <c r="F31" i="1" s="1"/>
  <c r="G31" i="1" s="1"/>
  <c r="H31" i="1" s="1"/>
  <c r="Q31" i="1"/>
  <c r="E33" i="1"/>
  <c r="F33" i="1" s="1"/>
  <c r="G33" i="1" s="1"/>
  <c r="H33" i="1" s="1"/>
  <c r="Q33" i="1"/>
  <c r="E33" i="3"/>
  <c r="F33" i="3" s="1"/>
  <c r="G33" i="3" s="1"/>
  <c r="K33" i="3" s="1"/>
  <c r="Q33" i="3"/>
  <c r="E28" i="3"/>
  <c r="F28" i="3" s="1"/>
  <c r="G28" i="3" s="1"/>
  <c r="K28" i="3" s="1"/>
  <c r="E27" i="3"/>
  <c r="F27" i="3" s="1"/>
  <c r="G27" i="3" s="1"/>
  <c r="K27" i="3" s="1"/>
  <c r="E31" i="3"/>
  <c r="F31" i="3" s="1"/>
  <c r="G31" i="3" s="1"/>
  <c r="K31" i="3" s="1"/>
  <c r="Q28" i="3"/>
  <c r="D9" i="3"/>
  <c r="C9" i="3"/>
  <c r="Q31" i="3"/>
  <c r="E22" i="3"/>
  <c r="F22" i="3" s="1"/>
  <c r="G22" i="3" s="1"/>
  <c r="K22" i="3" s="1"/>
  <c r="E23" i="3"/>
  <c r="F23" i="3"/>
  <c r="G23" i="3" s="1"/>
  <c r="K23" i="3" s="1"/>
  <c r="E24" i="3"/>
  <c r="F24" i="3" s="1"/>
  <c r="G24" i="3" s="1"/>
  <c r="K24" i="3" s="1"/>
  <c r="E25" i="3"/>
  <c r="F25" i="3" s="1"/>
  <c r="G25" i="3" s="1"/>
  <c r="K25" i="3" s="1"/>
  <c r="E26" i="3"/>
  <c r="F26" i="3"/>
  <c r="G26" i="3" s="1"/>
  <c r="K26" i="3" s="1"/>
  <c r="Q27" i="3"/>
  <c r="E21" i="3"/>
  <c r="F21" i="3" s="1"/>
  <c r="G21" i="3" s="1"/>
  <c r="K21" i="3" s="1"/>
  <c r="F16" i="3"/>
  <c r="F17" i="3" s="1"/>
  <c r="C17" i="3"/>
  <c r="Q21" i="3"/>
  <c r="Q22" i="3"/>
  <c r="Q23" i="3"/>
  <c r="Q24" i="3"/>
  <c r="Q25" i="3"/>
  <c r="Q26" i="3"/>
  <c r="D9" i="2"/>
  <c r="E9" i="2"/>
  <c r="E27" i="2"/>
  <c r="F27" i="2" s="1"/>
  <c r="G27" i="2" s="1"/>
  <c r="H27" i="2" s="1"/>
  <c r="E28" i="2"/>
  <c r="F28" i="2" s="1"/>
  <c r="G28" i="2" s="1"/>
  <c r="H28" i="2" s="1"/>
  <c r="E29" i="2"/>
  <c r="F29" i="2" s="1"/>
  <c r="G29" i="2" s="1"/>
  <c r="H29" i="2" s="1"/>
  <c r="E30" i="2"/>
  <c r="F30" i="2" s="1"/>
  <c r="G30" i="2" s="1"/>
  <c r="H30" i="2" s="1"/>
  <c r="E31" i="2"/>
  <c r="F31" i="2" s="1"/>
  <c r="G31" i="2" s="1"/>
  <c r="H31" i="2" s="1"/>
  <c r="E32" i="2"/>
  <c r="F32" i="2" s="1"/>
  <c r="G32" i="2" s="1"/>
  <c r="H32" i="2" s="1"/>
  <c r="F16" i="2"/>
  <c r="F17" i="2" s="1"/>
  <c r="C17" i="2"/>
  <c r="Q27" i="2"/>
  <c r="Q28" i="2"/>
  <c r="Q29" i="2"/>
  <c r="Q30" i="2"/>
  <c r="Q31" i="2"/>
  <c r="Q32" i="2"/>
  <c r="E22" i="1"/>
  <c r="F22" i="1"/>
  <c r="G22" i="1" s="1"/>
  <c r="H22" i="1" s="1"/>
  <c r="E23" i="1"/>
  <c r="F23" i="1" s="1"/>
  <c r="G23" i="1" s="1"/>
  <c r="H23" i="1" s="1"/>
  <c r="E24" i="1"/>
  <c r="F24" i="1" s="1"/>
  <c r="G24" i="1" s="1"/>
  <c r="H24" i="1" s="1"/>
  <c r="E25" i="1"/>
  <c r="F25" i="1" s="1"/>
  <c r="G25" i="1" s="1"/>
  <c r="H25" i="1" s="1"/>
  <c r="E26" i="1"/>
  <c r="F26" i="1" s="1"/>
  <c r="G26" i="1" s="1"/>
  <c r="H26" i="1" s="1"/>
  <c r="Q22" i="1"/>
  <c r="Q23" i="1"/>
  <c r="Q24" i="1"/>
  <c r="Q25" i="1"/>
  <c r="Q26" i="1"/>
  <c r="E21" i="1"/>
  <c r="F21" i="1" s="1"/>
  <c r="G21" i="1" s="1"/>
  <c r="H21" i="1" s="1"/>
  <c r="E9" i="1"/>
  <c r="D9" i="1"/>
  <c r="F16" i="1"/>
  <c r="F17" i="1" s="1"/>
  <c r="C17" i="1"/>
  <c r="Q21" i="1"/>
  <c r="C12" i="1"/>
  <c r="C11" i="2"/>
  <c r="C11" i="3"/>
  <c r="C11" i="1"/>
  <c r="C12" i="3"/>
  <c r="C12" i="2"/>
  <c r="O32" i="1" l="1"/>
  <c r="S32" i="1" s="1"/>
  <c r="O26" i="2"/>
  <c r="S26" i="2" s="1"/>
  <c r="O32" i="3"/>
  <c r="S32" i="3" s="1"/>
  <c r="O35" i="1"/>
  <c r="S35" i="1" s="1"/>
  <c r="O34" i="1"/>
  <c r="S34" i="1" s="1"/>
  <c r="O25" i="2"/>
  <c r="S25" i="2" s="1"/>
  <c r="O24" i="2"/>
  <c r="S24" i="2" s="1"/>
  <c r="O34" i="3"/>
  <c r="S34" i="3" s="1"/>
  <c r="O35" i="3"/>
  <c r="S35" i="3" s="1"/>
  <c r="O22" i="2"/>
  <c r="S22" i="2" s="1"/>
  <c r="O23" i="2"/>
  <c r="S23" i="2" s="1"/>
  <c r="O29" i="3"/>
  <c r="S29" i="3" s="1"/>
  <c r="O30" i="3"/>
  <c r="S30" i="3" s="1"/>
  <c r="O24" i="1"/>
  <c r="S24" i="1" s="1"/>
  <c r="O33" i="1"/>
  <c r="S33" i="1" s="1"/>
  <c r="O21" i="1"/>
  <c r="S21" i="1" s="1"/>
  <c r="O26" i="1"/>
  <c r="S26" i="1" s="1"/>
  <c r="O25" i="1"/>
  <c r="S25" i="1" s="1"/>
  <c r="O31" i="1"/>
  <c r="S31" i="1" s="1"/>
  <c r="O23" i="1"/>
  <c r="S23" i="1" s="1"/>
  <c r="O22" i="1"/>
  <c r="S22" i="1" s="1"/>
  <c r="O28" i="1"/>
  <c r="S28" i="1" s="1"/>
  <c r="C15" i="1"/>
  <c r="O27" i="1"/>
  <c r="S27" i="1" s="1"/>
  <c r="O35" i="2"/>
  <c r="S35" i="2" s="1"/>
  <c r="O27" i="2"/>
  <c r="S27" i="2" s="1"/>
  <c r="O28" i="2"/>
  <c r="S28" i="2" s="1"/>
  <c r="O31" i="2"/>
  <c r="S31" i="2" s="1"/>
  <c r="O32" i="2"/>
  <c r="S32" i="2" s="1"/>
  <c r="O34" i="2"/>
  <c r="S34" i="2" s="1"/>
  <c r="O30" i="2"/>
  <c r="S30" i="2" s="1"/>
  <c r="C15" i="2"/>
  <c r="O29" i="2"/>
  <c r="S29" i="2" s="1"/>
  <c r="O33" i="2"/>
  <c r="S33" i="2" s="1"/>
  <c r="O21" i="2"/>
  <c r="S21" i="2" s="1"/>
  <c r="O23" i="3"/>
  <c r="S23" i="3" s="1"/>
  <c r="O25" i="3"/>
  <c r="S25" i="3" s="1"/>
  <c r="C15" i="3"/>
  <c r="O21" i="3"/>
  <c r="S21" i="3" s="1"/>
  <c r="O33" i="3"/>
  <c r="S33" i="3" s="1"/>
  <c r="O27" i="3"/>
  <c r="S27" i="3" s="1"/>
  <c r="O31" i="3"/>
  <c r="S31" i="3" s="1"/>
  <c r="O26" i="3"/>
  <c r="S26" i="3" s="1"/>
  <c r="O24" i="3"/>
  <c r="S24" i="3" s="1"/>
  <c r="O22" i="3"/>
  <c r="S22" i="3" s="1"/>
  <c r="O28" i="3"/>
  <c r="S28" i="3" s="1"/>
  <c r="C16" i="2"/>
  <c r="D18" i="2" s="1"/>
  <c r="C16" i="1"/>
  <c r="D18" i="1" s="1"/>
  <c r="C16" i="3"/>
  <c r="D18" i="3" s="1"/>
  <c r="F18" i="2" l="1"/>
  <c r="F19" i="2" s="1"/>
  <c r="F18" i="1"/>
  <c r="F19" i="1" s="1"/>
  <c r="S19" i="2"/>
  <c r="C18" i="2"/>
  <c r="S19" i="1"/>
  <c r="S19" i="3"/>
  <c r="C18" i="1"/>
  <c r="C18" i="3"/>
  <c r="F18" i="3"/>
  <c r="F19" i="3" s="1"/>
</calcChain>
</file>

<file path=xl/sharedStrings.xml><?xml version="1.0" encoding="utf-8"?>
<sst xmlns="http://schemas.openxmlformats.org/spreadsheetml/2006/main" count="211" uniqueCount="65">
  <si>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</si>
  <si>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</si>
  <si>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</si>
  <si>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</si>
  <si>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</si>
  <si>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</si>
  <si>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</si>
  <si>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</si>
  <si>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</si>
  <si>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</si>
  <si>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</si>
  <si>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</si>
  <si>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</si>
  <si>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</si>
  <si>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</si>
  <si>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</si>
  <si>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</si>
  <si>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</si>
  <si>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</si>
  <si>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</si>
  <si>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</si>
  <si>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</si>
  <si>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</si>
  <si>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</si>
  <si>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</si>
  <si>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</si>
  <si>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</si>
  <si>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</si>
  <si>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</si>
  <si>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</si>
  <si>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</si>
  <si>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</si>
  <si>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</si>
  <si>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</si>
  <si>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</si>
  <si>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</si>
  <si>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</si>
  <si>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</si>
  <si>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</si>
  <si>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</si>
  <si>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</si>
  <si>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W</t>
  </si>
  <si>
    <t>IBVS 6114</t>
  </si>
  <si>
    <r>
      <t>diff</t>
    </r>
    <r>
      <rPr>
        <b/>
        <vertAlign val="superscript"/>
        <sz val="10"/>
        <rFont val="Arial"/>
        <family val="2"/>
      </rPr>
      <t>2</t>
    </r>
  </si>
  <si>
    <t>Cas</t>
  </si>
  <si>
    <t>IBVS 6234</t>
  </si>
  <si>
    <t>pg</t>
  </si>
  <si>
    <t>vis</t>
  </si>
  <si>
    <t>PE</t>
  </si>
  <si>
    <t>CCD</t>
  </si>
  <si>
    <t>s5</t>
  </si>
  <si>
    <t>s6</t>
  </si>
  <si>
    <t>s7</t>
  </si>
  <si>
    <t>V1337 Cas / GSC 4046-0154</t>
  </si>
  <si>
    <t>VSB 069</t>
  </si>
  <si>
    <t>I</t>
  </si>
  <si>
    <t>V</t>
  </si>
  <si>
    <t>OEJV 212</t>
  </si>
  <si>
    <t>RHN 2021</t>
  </si>
  <si>
    <t>JBAV, 60</t>
  </si>
  <si>
    <t>VSB, 108</t>
  </si>
  <si>
    <t>EW</t>
  </si>
  <si>
    <t>OEJV 226</t>
  </si>
  <si>
    <t>II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</si>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</sst>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/>
    <xf numFmtId="0" fontId="21" fillId="0" borderId="1" applyNumberFormat="0" applyFont="0" applyFill="0" applyAlignment="0" applyProtection="0"/>
  </cellStyleXfs>
  <cellXfs count="96">
    <xf numFmtId="0" fontId="0" fillId="0" borderId="0" xfId="0" applyAlignment="1"/>
    <xf numFmtId="0" fontId="3" fillId="0" borderId="0" xfId="0" applyFont="1" applyAlignment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8" fillId="0" borderId="0" xfId="0" applyFont="1">
      <alignment vertical="top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14" fontId="6" fillId="0" borderId="0" xfId="0" applyNumberFormat="1" applyFont="1" applyAlignment="1"/>
    <xf numFmtId="0" fontId="6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4" fillId="0" borderId="0" xfId="0" applyFont="1" applyAlignment="1"/>
    <xf numFmtId="0" fontId="2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8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19" fillId="0" borderId="0" xfId="7" applyFont="1" applyAlignment="1">
      <alignment vertical="center"/>
    </xf>
    <xf numFmtId="0" fontId="19" fillId="0" borderId="0" xfId="7" applyFont="1" applyAlignment="1">
      <alignment horizontal="center" vertical="center"/>
    </xf>
    <xf numFmtId="0" fontId="19" fillId="0" borderId="0" xfId="7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>
      <alignment vertical="top"/>
    </xf>
    <xf numFmtId="0" fontId="6" fillId="0" borderId="2" xfId="0" applyFont="1" applyBorder="1" applyAlignment="1">
      <alignment horizontal="center"/>
    </xf>
    <xf numFmtId="0" fontId="6" fillId="0" borderId="3" xfId="0" applyFont="1" applyBorder="1">
      <alignment vertical="top"/>
    </xf>
    <xf numFmtId="0" fontId="6" fillId="0" borderId="4" xfId="0" applyFont="1" applyBorder="1">
      <alignment vertical="top"/>
    </xf>
    <xf numFmtId="0" fontId="4" fillId="0" borderId="5" xfId="0" applyFont="1" applyBorder="1" applyAlignment="1">
      <alignment horizontal="center"/>
    </xf>
    <xf numFmtId="166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165" fontId="22" fillId="0" borderId="0" xfId="0" applyNumberFormat="1" applyFont="1" applyAlignment="1" applyProtection="1">
      <alignment horizontal="left" vertical="center" wrapText="1"/>
      <protection locked="0"/>
    </xf>
    <xf numFmtId="165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6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66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4046-0154 -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0">
                  <c:v>-7.2960000004968606E-2</c:v>
                </c:pt>
                <c:pt idx="1">
                  <c:v>-3.6970000001019798E-2</c:v>
                </c:pt>
                <c:pt idx="2">
                  <c:v>-3.4660000004805624E-2</c:v>
                </c:pt>
                <c:pt idx="3">
                  <c:v>-3.2189999998081475E-2</c:v>
                </c:pt>
                <c:pt idx="4">
                  <c:v>-2.7950000003329478E-2</c:v>
                </c:pt>
                <c:pt idx="5">
                  <c:v>-2.9609999997774139E-2</c:v>
                </c:pt>
                <c:pt idx="6">
                  <c:v>-5.7000000015250407E-3</c:v>
                </c:pt>
                <c:pt idx="7">
                  <c:v>2.6200000000244472E-2</c:v>
                </c:pt>
                <c:pt idx="8">
                  <c:v>-1.6049999998358544E-2</c:v>
                </c:pt>
                <c:pt idx="9">
                  <c:v>-1.8506000000343192E-2</c:v>
                </c:pt>
                <c:pt idx="10">
                  <c:v>2.8949999999895226E-2</c:v>
                </c:pt>
                <c:pt idx="11">
                  <c:v>-8.900000000721775E-3</c:v>
                </c:pt>
                <c:pt idx="12">
                  <c:v>3.7400000001071021E-2</c:v>
                </c:pt>
                <c:pt idx="13">
                  <c:v>4.140000014740508E-2</c:v>
                </c:pt>
                <c:pt idx="14">
                  <c:v>4.3400000009569339E-2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B4-45A5-A3A9-41E1C4B863C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B4-45A5-A3A9-41E1C4B863C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B4-45A5-A3A9-41E1C4B863C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B4-45A5-A3A9-41E1C4B863C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B4-45A5-A3A9-41E1C4B863C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B4-45A5-A3A9-41E1C4B863C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B4-45A5-A3A9-41E1C4B863C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-4.9782382655791227E-2</c:v>
                </c:pt>
                <c:pt idx="1">
                  <c:v>-3.0166824313352603E-2</c:v>
                </c:pt>
                <c:pt idx="2">
                  <c:v>-2.9095507500608159E-2</c:v>
                </c:pt>
                <c:pt idx="3">
                  <c:v>-2.4132100314290472E-2</c:v>
                </c:pt>
                <c:pt idx="4">
                  <c:v>-2.2938141172814341E-2</c:v>
                </c:pt>
                <c:pt idx="5">
                  <c:v>-2.2934534045498708E-2</c:v>
                </c:pt>
                <c:pt idx="6">
                  <c:v>-2.9871199900213946E-3</c:v>
                </c:pt>
                <c:pt idx="7">
                  <c:v>1.9997495265222986E-2</c:v>
                </c:pt>
                <c:pt idx="8">
                  <c:v>-1.7195254051863083E-2</c:v>
                </c:pt>
                <c:pt idx="9">
                  <c:v>-1.7196276286714506E-2</c:v>
                </c:pt>
                <c:pt idx="10">
                  <c:v>2.146559608268761E-2</c:v>
                </c:pt>
                <c:pt idx="11">
                  <c:v>2.5797755988768656E-2</c:v>
                </c:pt>
                <c:pt idx="12">
                  <c:v>2.8503101475497061E-2</c:v>
                </c:pt>
                <c:pt idx="13">
                  <c:v>3.3278938041401557E-2</c:v>
                </c:pt>
                <c:pt idx="14">
                  <c:v>3.3278938041401557E-2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B4-45A5-A3A9-41E1C4B863C8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9792.5</c:v>
                </c:pt>
                <c:pt idx="9">
                  <c:v>9793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B4-45A5-A3A9-41E1C4B86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69104"/>
        <c:axId val="1"/>
      </c:scatterChart>
      <c:valAx>
        <c:axId val="45156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569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4046-0154 -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20396</c:v>
                </c:pt>
                <c:pt idx="4">
                  <c:v>20396</c:v>
                </c:pt>
                <c:pt idx="5">
                  <c:v>19359</c:v>
                </c:pt>
                <c:pt idx="6">
                  <c:v>8882.5</c:v>
                </c:pt>
                <c:pt idx="7">
                  <c:v>11601.5</c:v>
                </c:pt>
                <c:pt idx="8">
                  <c:v>11750</c:v>
                </c:pt>
                <c:pt idx="9">
                  <c:v>12438</c:v>
                </c:pt>
                <c:pt idx="10">
                  <c:v>12603.5</c:v>
                </c:pt>
                <c:pt idx="11">
                  <c:v>12604</c:v>
                </c:pt>
                <c:pt idx="12">
                  <c:v>15369</c:v>
                </c:pt>
                <c:pt idx="13">
                  <c:v>18758.5</c:v>
                </c:pt>
                <c:pt idx="14">
                  <c:v>19734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2.6200000000244472E-2</c:v>
                </c:pt>
                <c:pt idx="1">
                  <c:v>2.8500000000349246E-2</c:v>
                </c:pt>
                <c:pt idx="2">
                  <c:v>2.6050000000395812E-2</c:v>
                </c:pt>
                <c:pt idx="3">
                  <c:v>4.140000014740508E-2</c:v>
                </c:pt>
                <c:pt idx="4">
                  <c:v>4.3400000009569339E-2</c:v>
                </c:pt>
                <c:pt idx="5">
                  <c:v>-8.900000000721775E-3</c:v>
                </c:pt>
                <c:pt idx="6">
                  <c:v>-7.2960000004968606E-2</c:v>
                </c:pt>
                <c:pt idx="7">
                  <c:v>-3.6970000001019798E-2</c:v>
                </c:pt>
                <c:pt idx="8">
                  <c:v>-3.4660000004805624E-2</c:v>
                </c:pt>
                <c:pt idx="9">
                  <c:v>-3.2189999998081475E-2</c:v>
                </c:pt>
                <c:pt idx="10">
                  <c:v>-2.7950000003329478E-2</c:v>
                </c:pt>
                <c:pt idx="11">
                  <c:v>-2.9609999997774139E-2</c:v>
                </c:pt>
                <c:pt idx="12">
                  <c:v>-5.7000000015250407E-3</c:v>
                </c:pt>
                <c:pt idx="13">
                  <c:v>2.8949999999895226E-2</c:v>
                </c:pt>
                <c:pt idx="14">
                  <c:v>3.7400000001071021E-2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B7-4BE4-A8B0-86D635724DB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20396</c:v>
                </c:pt>
                <c:pt idx="4">
                  <c:v>20396</c:v>
                </c:pt>
                <c:pt idx="5">
                  <c:v>19359</c:v>
                </c:pt>
                <c:pt idx="6">
                  <c:v>8882.5</c:v>
                </c:pt>
                <c:pt idx="7">
                  <c:v>11601.5</c:v>
                </c:pt>
                <c:pt idx="8">
                  <c:v>11750</c:v>
                </c:pt>
                <c:pt idx="9">
                  <c:v>12438</c:v>
                </c:pt>
                <c:pt idx="10">
                  <c:v>12603.5</c:v>
                </c:pt>
                <c:pt idx="11">
                  <c:v>12604</c:v>
                </c:pt>
                <c:pt idx="12">
                  <c:v>15369</c:v>
                </c:pt>
                <c:pt idx="13">
                  <c:v>18758.5</c:v>
                </c:pt>
                <c:pt idx="14">
                  <c:v>19734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B7-4BE4-A8B0-86D635724DB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20396</c:v>
                </c:pt>
                <c:pt idx="4">
                  <c:v>20396</c:v>
                </c:pt>
                <c:pt idx="5">
                  <c:v>19359</c:v>
                </c:pt>
                <c:pt idx="6">
                  <c:v>8882.5</c:v>
                </c:pt>
                <c:pt idx="7">
                  <c:v>11601.5</c:v>
                </c:pt>
                <c:pt idx="8">
                  <c:v>11750</c:v>
                </c:pt>
                <c:pt idx="9">
                  <c:v>12438</c:v>
                </c:pt>
                <c:pt idx="10">
                  <c:v>12603.5</c:v>
                </c:pt>
                <c:pt idx="11">
                  <c:v>12604</c:v>
                </c:pt>
                <c:pt idx="12">
                  <c:v>15369</c:v>
                </c:pt>
                <c:pt idx="13">
                  <c:v>18758.5</c:v>
                </c:pt>
                <c:pt idx="14">
                  <c:v>19734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B7-4BE4-A8B0-86D635724DB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20396</c:v>
                </c:pt>
                <c:pt idx="4">
                  <c:v>20396</c:v>
                </c:pt>
                <c:pt idx="5">
                  <c:v>19359</c:v>
                </c:pt>
                <c:pt idx="6">
                  <c:v>8882.5</c:v>
                </c:pt>
                <c:pt idx="7">
                  <c:v>11601.5</c:v>
                </c:pt>
                <c:pt idx="8">
                  <c:v>11750</c:v>
                </c:pt>
                <c:pt idx="9">
                  <c:v>12438</c:v>
                </c:pt>
                <c:pt idx="10">
                  <c:v>12603.5</c:v>
                </c:pt>
                <c:pt idx="11">
                  <c:v>12604</c:v>
                </c:pt>
                <c:pt idx="12">
                  <c:v>15369</c:v>
                </c:pt>
                <c:pt idx="13">
                  <c:v>18758.5</c:v>
                </c:pt>
                <c:pt idx="14">
                  <c:v>19734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B7-4BE4-A8B0-86D635724DB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20396</c:v>
                </c:pt>
                <c:pt idx="4">
                  <c:v>20396</c:v>
                </c:pt>
                <c:pt idx="5">
                  <c:v>19359</c:v>
                </c:pt>
                <c:pt idx="6">
                  <c:v>8882.5</c:v>
                </c:pt>
                <c:pt idx="7">
                  <c:v>11601.5</c:v>
                </c:pt>
                <c:pt idx="8">
                  <c:v>11750</c:v>
                </c:pt>
                <c:pt idx="9">
                  <c:v>12438</c:v>
                </c:pt>
                <c:pt idx="10">
                  <c:v>12603.5</c:v>
                </c:pt>
                <c:pt idx="11">
                  <c:v>12604</c:v>
                </c:pt>
                <c:pt idx="12">
                  <c:v>15369</c:v>
                </c:pt>
                <c:pt idx="13">
                  <c:v>18758.5</c:v>
                </c:pt>
                <c:pt idx="14">
                  <c:v>19734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B7-4BE4-A8B0-86D635724DB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20396</c:v>
                </c:pt>
                <c:pt idx="4">
                  <c:v>20396</c:v>
                </c:pt>
                <c:pt idx="5">
                  <c:v>19359</c:v>
                </c:pt>
                <c:pt idx="6">
                  <c:v>8882.5</c:v>
                </c:pt>
                <c:pt idx="7">
                  <c:v>11601.5</c:v>
                </c:pt>
                <c:pt idx="8">
                  <c:v>11750</c:v>
                </c:pt>
                <c:pt idx="9">
                  <c:v>12438</c:v>
                </c:pt>
                <c:pt idx="10">
                  <c:v>12603.5</c:v>
                </c:pt>
                <c:pt idx="11">
                  <c:v>12604</c:v>
                </c:pt>
                <c:pt idx="12">
                  <c:v>15369</c:v>
                </c:pt>
                <c:pt idx="13">
                  <c:v>18758.5</c:v>
                </c:pt>
                <c:pt idx="14">
                  <c:v>19734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B7-4BE4-A8B0-86D635724DB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8.9999999999999998E-4</c:v>
                  </c:pt>
                  <c:pt idx="2">
                    <c:v>1.9E-3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1.6900000000000001E-3</c:v>
                  </c:pt>
                  <c:pt idx="7">
                    <c:v>4.0000000000000002E-4</c:v>
                  </c:pt>
                  <c:pt idx="8">
                    <c:v>3.4000000000000002E-4</c:v>
                  </c:pt>
                  <c:pt idx="9">
                    <c:v>1.24E-3</c:v>
                  </c:pt>
                  <c:pt idx="10">
                    <c:v>2.3000000000000001E-4</c:v>
                  </c:pt>
                  <c:pt idx="11">
                    <c:v>3.5E-4</c:v>
                  </c:pt>
                  <c:pt idx="12">
                    <c:v>1E-4</c:v>
                  </c:pt>
                  <c:pt idx="13">
                    <c:v>2.0000000000000001E-4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20396</c:v>
                </c:pt>
                <c:pt idx="4">
                  <c:v>20396</c:v>
                </c:pt>
                <c:pt idx="5">
                  <c:v>19359</c:v>
                </c:pt>
                <c:pt idx="6">
                  <c:v>8882.5</c:v>
                </c:pt>
                <c:pt idx="7">
                  <c:v>11601.5</c:v>
                </c:pt>
                <c:pt idx="8">
                  <c:v>11750</c:v>
                </c:pt>
                <c:pt idx="9">
                  <c:v>12438</c:v>
                </c:pt>
                <c:pt idx="10">
                  <c:v>12603.5</c:v>
                </c:pt>
                <c:pt idx="11">
                  <c:v>12604</c:v>
                </c:pt>
                <c:pt idx="12">
                  <c:v>15369</c:v>
                </c:pt>
                <c:pt idx="13">
                  <c:v>18758.5</c:v>
                </c:pt>
                <c:pt idx="14">
                  <c:v>19734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B7-4BE4-A8B0-86D635724DB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20396</c:v>
                </c:pt>
                <c:pt idx="4">
                  <c:v>20396</c:v>
                </c:pt>
                <c:pt idx="5">
                  <c:v>19359</c:v>
                </c:pt>
                <c:pt idx="6">
                  <c:v>8882.5</c:v>
                </c:pt>
                <c:pt idx="7">
                  <c:v>11601.5</c:v>
                </c:pt>
                <c:pt idx="8">
                  <c:v>11750</c:v>
                </c:pt>
                <c:pt idx="9">
                  <c:v>12438</c:v>
                </c:pt>
                <c:pt idx="10">
                  <c:v>12603.5</c:v>
                </c:pt>
                <c:pt idx="11">
                  <c:v>12604</c:v>
                </c:pt>
                <c:pt idx="12">
                  <c:v>15369</c:v>
                </c:pt>
                <c:pt idx="13">
                  <c:v>18758.5</c:v>
                </c:pt>
                <c:pt idx="14">
                  <c:v>19734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2.1613682977869836E-2</c:v>
                </c:pt>
                <c:pt idx="1">
                  <c:v>2.2676545331839354E-2</c:v>
                </c:pt>
                <c:pt idx="2">
                  <c:v>2.2680973924980891E-2</c:v>
                </c:pt>
                <c:pt idx="3">
                  <c:v>3.7919762925019057E-2</c:v>
                </c:pt>
                <c:pt idx="4">
                  <c:v>3.7919762925019057E-2</c:v>
                </c:pt>
                <c:pt idx="5">
                  <c:v>2.8734860749465685E-2</c:v>
                </c:pt>
                <c:pt idx="6">
                  <c:v>-6.4057451345216024E-2</c:v>
                </c:pt>
                <c:pt idx="7">
                  <c:v>-3.9974761841523029E-2</c:v>
                </c:pt>
                <c:pt idx="8">
                  <c:v>-3.8659469678485742E-2</c:v>
                </c:pt>
                <c:pt idx="9">
                  <c:v>-3.256572551572709E-2</c:v>
                </c:pt>
                <c:pt idx="10">
                  <c:v>-3.1099861185877445E-2</c:v>
                </c:pt>
                <c:pt idx="11">
                  <c:v>-3.1095432592735894E-2</c:v>
                </c:pt>
                <c:pt idx="12">
                  <c:v>-6.6053125200212504E-3</c:v>
                </c:pt>
                <c:pt idx="13">
                  <c:v>2.3416120386476502E-2</c:v>
                </c:pt>
                <c:pt idx="14">
                  <c:v>3.2056305605620478E-2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B7-4BE4-A8B0-86D635724DBB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18555</c:v>
                </c:pt>
                <c:pt idx="1">
                  <c:v>18675</c:v>
                </c:pt>
                <c:pt idx="2">
                  <c:v>18675.5</c:v>
                </c:pt>
                <c:pt idx="3">
                  <c:v>20396</c:v>
                </c:pt>
                <c:pt idx="4">
                  <c:v>20396</c:v>
                </c:pt>
                <c:pt idx="5">
                  <c:v>19359</c:v>
                </c:pt>
                <c:pt idx="6">
                  <c:v>8882.5</c:v>
                </c:pt>
                <c:pt idx="7">
                  <c:v>11601.5</c:v>
                </c:pt>
                <c:pt idx="8">
                  <c:v>11750</c:v>
                </c:pt>
                <c:pt idx="9">
                  <c:v>12438</c:v>
                </c:pt>
                <c:pt idx="10">
                  <c:v>12603.5</c:v>
                </c:pt>
                <c:pt idx="11">
                  <c:v>12604</c:v>
                </c:pt>
                <c:pt idx="12">
                  <c:v>15369</c:v>
                </c:pt>
                <c:pt idx="13">
                  <c:v>18758.5</c:v>
                </c:pt>
                <c:pt idx="14">
                  <c:v>19734</c:v>
                </c:pt>
              </c:numCache>
            </c:numRef>
          </c:xVal>
          <c:yVal>
            <c:numRef>
              <c:f>'Active 2'!$R$21:$R$998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B7-4BE4-A8B0-86D635724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573696"/>
        <c:axId val="1"/>
      </c:scatterChart>
      <c:valAx>
        <c:axId val="451573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573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V1337 Cas - O-C Diagr.</a:t>
            </a:r>
          </a:p>
        </c:rich>
      </c:tx>
      <c:layout>
        <c:manualLayout>
          <c:xMode val="edge"/>
          <c:yMode val="edge"/>
          <c:x val="0.3652972830450987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59686637424249"/>
          <c:y val="0.14035127795846455"/>
          <c:w val="0.808220379418134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3'!$D$21:$D$238</c:f>
                <c:numCache>
                  <c:formatCode>General</c:formatCode>
                  <c:ptCount val="21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'Active 3'!$D$21:$D$238</c:f>
                <c:numCache>
                  <c:formatCode>General</c:formatCode>
                  <c:ptCount val="21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3'!$H$21:$H$998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59-486C-95CA-06B1BEEBBB14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3'!$I$21:$I$998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59-486C-95CA-06B1BEEBBB14}"/>
            </c:ext>
          </c:extLst>
        </c:ser>
        <c:ser>
          <c:idx val="3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3'!$J$21:$J$998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59-486C-95CA-06B1BEEBBB14}"/>
            </c:ext>
          </c:extLst>
        </c:ser>
        <c:ser>
          <c:idx val="4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3'!$K$21:$K$998</c:f>
              <c:numCache>
                <c:formatCode>General</c:formatCode>
                <c:ptCount val="978"/>
                <c:pt idx="0">
                  <c:v>-7.2960000004968606E-2</c:v>
                </c:pt>
                <c:pt idx="1">
                  <c:v>-3.6970000001019798E-2</c:v>
                </c:pt>
                <c:pt idx="2">
                  <c:v>-3.4660000004805624E-2</c:v>
                </c:pt>
                <c:pt idx="3">
                  <c:v>-3.2189999998081475E-2</c:v>
                </c:pt>
                <c:pt idx="4">
                  <c:v>-2.7950000003329478E-2</c:v>
                </c:pt>
                <c:pt idx="5">
                  <c:v>-2.9609999997774139E-2</c:v>
                </c:pt>
                <c:pt idx="6">
                  <c:v>-5.7000000015250407E-3</c:v>
                </c:pt>
                <c:pt idx="7">
                  <c:v>2.6200000000244472E-2</c:v>
                </c:pt>
                <c:pt idx="8">
                  <c:v>2.8500000000349246E-2</c:v>
                </c:pt>
                <c:pt idx="9">
                  <c:v>2.6050000000395812E-2</c:v>
                </c:pt>
                <c:pt idx="10">
                  <c:v>2.8949999999895226E-2</c:v>
                </c:pt>
                <c:pt idx="11">
                  <c:v>-8.900000000721775E-3</c:v>
                </c:pt>
                <c:pt idx="12">
                  <c:v>3.7400000001071021E-2</c:v>
                </c:pt>
                <c:pt idx="13">
                  <c:v>4.140000014740508E-2</c:v>
                </c:pt>
                <c:pt idx="14">
                  <c:v>4.3400000009569339E-2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59-486C-95CA-06B1BEEBBB14}"/>
            </c:ext>
          </c:extLst>
        </c:ser>
        <c:ser>
          <c:idx val="2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3'!$L$21:$L$998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59-486C-95CA-06B1BEEBBB14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3'!$M$21:$M$998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59-486C-95CA-06B1BEEBBB14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'Active 3'!$D$21:$D$998</c:f>
                <c:numCache>
                  <c:formatCode>General</c:formatCode>
                  <c:ptCount val="978"/>
                  <c:pt idx="0">
                    <c:v>1.6900000000000001E-3</c:v>
                  </c:pt>
                  <c:pt idx="1">
                    <c:v>4.0000000000000002E-4</c:v>
                  </c:pt>
                  <c:pt idx="2">
                    <c:v>3.4000000000000002E-4</c:v>
                  </c:pt>
                  <c:pt idx="3">
                    <c:v>1.24E-3</c:v>
                  </c:pt>
                  <c:pt idx="4">
                    <c:v>2.3000000000000001E-4</c:v>
                  </c:pt>
                  <c:pt idx="5">
                    <c:v>3.5E-4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1.9E-3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3'!$N$21:$N$998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59-486C-95CA-06B1BEEBBB14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3'!$O$21:$O$998</c:f>
              <c:numCache>
                <c:formatCode>General</c:formatCode>
                <c:ptCount val="978"/>
                <c:pt idx="0">
                  <c:v>-6.0476367307290335E-2</c:v>
                </c:pt>
                <c:pt idx="1">
                  <c:v>-3.7461703484330477E-2</c:v>
                </c:pt>
                <c:pt idx="2">
                  <c:v>-3.6204742256780081E-2</c:v>
                </c:pt>
                <c:pt idx="3">
                  <c:v>-3.0381245121731765E-2</c:v>
                </c:pt>
                <c:pt idx="4">
                  <c:v>-2.8980389342879304E-2</c:v>
                </c:pt>
                <c:pt idx="5">
                  <c:v>-2.8976157150193943E-2</c:v>
                </c:pt>
                <c:pt idx="6">
                  <c:v>-5.5721316001814403E-3</c:v>
                </c:pt>
                <c:pt idx="7">
                  <c:v>2.139540019089986E-2</c:v>
                </c:pt>
                <c:pt idx="8">
                  <c:v>2.2411126435385037E-2</c:v>
                </c:pt>
                <c:pt idx="9">
                  <c:v>2.2415358628070398E-2</c:v>
                </c:pt>
                <c:pt idx="10">
                  <c:v>2.3117902613839308E-2</c:v>
                </c:pt>
                <c:pt idx="11">
                  <c:v>2.8200766028950525E-2</c:v>
                </c:pt>
                <c:pt idx="12">
                  <c:v>3.1374910542966677E-2</c:v>
                </c:pt>
                <c:pt idx="13">
                  <c:v>3.697833365837655E-2</c:v>
                </c:pt>
                <c:pt idx="14">
                  <c:v>3.697833365837655E-2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59-486C-95CA-06B1BEEBBB14}"/>
            </c:ext>
          </c:extLst>
        </c:ser>
        <c:ser>
          <c:idx val="8"/>
          <c:order val="8"/>
          <c:tx>
            <c:strRef>
              <c:f>'Active 3'!$U$20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3'!$F$21:$F$998</c:f>
              <c:numCache>
                <c:formatCode>General</c:formatCode>
                <c:ptCount val="978"/>
                <c:pt idx="0">
                  <c:v>8882.5</c:v>
                </c:pt>
                <c:pt idx="1">
                  <c:v>11601.5</c:v>
                </c:pt>
                <c:pt idx="2">
                  <c:v>11750</c:v>
                </c:pt>
                <c:pt idx="3">
                  <c:v>12438</c:v>
                </c:pt>
                <c:pt idx="4">
                  <c:v>12603.5</c:v>
                </c:pt>
                <c:pt idx="5">
                  <c:v>12604</c:v>
                </c:pt>
                <c:pt idx="6">
                  <c:v>15369</c:v>
                </c:pt>
                <c:pt idx="7">
                  <c:v>18555</c:v>
                </c:pt>
                <c:pt idx="8">
                  <c:v>18675</c:v>
                </c:pt>
                <c:pt idx="9">
                  <c:v>18675.5</c:v>
                </c:pt>
                <c:pt idx="10">
                  <c:v>18758.5</c:v>
                </c:pt>
                <c:pt idx="11">
                  <c:v>19359</c:v>
                </c:pt>
                <c:pt idx="12">
                  <c:v>19734</c:v>
                </c:pt>
                <c:pt idx="13">
                  <c:v>20396</c:v>
                </c:pt>
                <c:pt idx="14">
                  <c:v>20396</c:v>
                </c:pt>
              </c:numCache>
            </c:numRef>
          </c:xVal>
          <c:yVal>
            <c:numRef>
              <c:f>'Active 3'!$U$21:$U$998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59-486C-95CA-06B1BEEBB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847792"/>
        <c:axId val="1"/>
      </c:scatterChart>
      <c:valAx>
        <c:axId val="618847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159094268467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2831050228310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847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22254181697607"/>
          <c:y val="0.92397937099967764"/>
          <c:w val="0.7047195356288226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295275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6ADE5D6-645A-FCF4-2A42-77D52ED16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3EA9B305-AD76-907C-3995-4E9524AF9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9525</xdr:rowOff>
    </xdr:from>
    <xdr:to>
      <xdr:col>18</xdr:col>
      <xdr:colOff>95250</xdr:colOff>
      <xdr:row>19</xdr:row>
      <xdr:rowOff>9525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BA8F5DB2-1272-2470-A6AF-0CDC76F31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0: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</row>
    <row r="2" spans="1:6" s="16" customFormat="1" x14ac:dyDescent="0.2">
      <c r="A2" s="16" t="s">
        <v>24</v>
      </c>
      <c r="B2" s="16" t="s">
        <v>61</v>
      </c>
      <c r="C2" s="79"/>
      <c r="D2" s="79"/>
    </row>
    <row r="3" spans="1:6" s="16" customFormat="1" ht="13.5" thickBot="1" x14ac:dyDescent="0.25"/>
    <row r="4" spans="1:6" s="16" customFormat="1" ht="14.25" thickTop="1" thickBot="1" x14ac:dyDescent="0.25">
      <c r="A4" s="32" t="s">
        <v>0</v>
      </c>
      <c r="C4" s="80" t="s">
        <v>39</v>
      </c>
      <c r="D4" s="81" t="s">
        <v>39</v>
      </c>
    </row>
    <row r="5" spans="1:6" s="16" customFormat="1" ht="13.5" thickTop="1" x14ac:dyDescent="0.2">
      <c r="A5" s="4" t="s">
        <v>30</v>
      </c>
      <c r="B5" s="82"/>
      <c r="C5" s="5">
        <v>-9.5</v>
      </c>
      <c r="D5" s="82" t="s">
        <v>31</v>
      </c>
    </row>
    <row r="6" spans="1:6" s="16" customFormat="1" x14ac:dyDescent="0.2">
      <c r="A6" s="32" t="s">
        <v>1</v>
      </c>
    </row>
    <row r="7" spans="1:6" s="16" customFormat="1" x14ac:dyDescent="0.2">
      <c r="A7" s="16" t="s">
        <v>2</v>
      </c>
      <c r="C7" s="28">
        <v>51453.773000000001</v>
      </c>
      <c r="D7" s="15" t="s">
        <v>40</v>
      </c>
    </row>
    <row r="8" spans="1:6" s="16" customFormat="1" x14ac:dyDescent="0.2">
      <c r="A8" s="16" t="s">
        <v>3</v>
      </c>
      <c r="C8" s="28">
        <v>0.41010000000000002</v>
      </c>
      <c r="D8" s="15" t="s">
        <v>40</v>
      </c>
    </row>
    <row r="9" spans="1:6" s="16" customFormat="1" x14ac:dyDescent="0.2">
      <c r="A9" s="8" t="s">
        <v>34</v>
      </c>
      <c r="C9" s="13">
        <v>21</v>
      </c>
      <c r="D9" s="11" t="str">
        <f>"F"&amp;C9</f>
        <v>F21</v>
      </c>
      <c r="E9" s="12" t="str">
        <f>"G"&amp;C9</f>
        <v>G21</v>
      </c>
    </row>
    <row r="10" spans="1:6" s="16" customFormat="1" ht="13.5" thickBot="1" x14ac:dyDescent="0.25">
      <c r="A10" s="82"/>
      <c r="B10" s="82"/>
      <c r="C10" s="83" t="s">
        <v>20</v>
      </c>
      <c r="D10" s="83" t="s">
        <v>21</v>
      </c>
      <c r="E10" s="82"/>
    </row>
    <row r="11" spans="1:6" s="16" customFormat="1" x14ac:dyDescent="0.2">
      <c r="A11" s="82" t="s">
        <v>15</v>
      </c>
      <c r="B11" s="82"/>
      <c r="C11" s="10">
        <f ca="1">INTERCEPT(INDIRECT($E$9):G991,INDIRECT($D$9):F991)</f>
        <v>-0.11386299941809766</v>
      </c>
      <c r="D11" s="79"/>
      <c r="E11" s="82"/>
    </row>
    <row r="12" spans="1:6" s="16" customFormat="1" x14ac:dyDescent="0.2">
      <c r="A12" s="82" t="s">
        <v>16</v>
      </c>
      <c r="B12" s="82"/>
      <c r="C12" s="10">
        <f ca="1">SLOPE(INDIRECT($E$9):G991,INDIRECT($D$9):F991)</f>
        <v>7.2142546312757024E-6</v>
      </c>
      <c r="D12" s="79"/>
      <c r="E12" s="82"/>
    </row>
    <row r="13" spans="1:6" s="16" customFormat="1" x14ac:dyDescent="0.2">
      <c r="A13" s="82" t="s">
        <v>19</v>
      </c>
      <c r="B13" s="82"/>
      <c r="C13" s="79" t="s">
        <v>13</v>
      </c>
    </row>
    <row r="14" spans="1:6" s="16" customFormat="1" x14ac:dyDescent="0.2">
      <c r="A14" s="82"/>
      <c r="B14" s="82"/>
      <c r="C14" s="82"/>
    </row>
    <row r="15" spans="1:6" s="16" customFormat="1" x14ac:dyDescent="0.2">
      <c r="A15" s="6" t="s">
        <v>17</v>
      </c>
      <c r="B15" s="82"/>
      <c r="C15" s="7">
        <f ca="1">(C7+C11)+(C8+C12)*INT(MAX(F21:F3532))</f>
        <v>59818.205878938046</v>
      </c>
      <c r="E15" s="8" t="s">
        <v>36</v>
      </c>
      <c r="F15" s="5">
        <v>1</v>
      </c>
    </row>
    <row r="16" spans="1:6" s="16" customFormat="1" x14ac:dyDescent="0.2">
      <c r="A16" s="6" t="s">
        <v>4</v>
      </c>
      <c r="B16" s="82"/>
      <c r="C16" s="7">
        <f ca="1">+C8+C12</f>
        <v>0.41010721425463131</v>
      </c>
      <c r="E16" s="8" t="s">
        <v>32</v>
      </c>
      <c r="F16" s="10">
        <f ca="1">NOW()+15018.5+$C$5/24</f>
        <v>60313.799803703703</v>
      </c>
    </row>
    <row r="17" spans="1:19" s="16" customFormat="1" ht="13.5" thickBot="1" x14ac:dyDescent="0.25">
      <c r="A17" s="8" t="s">
        <v>29</v>
      </c>
      <c r="B17" s="82"/>
      <c r="C17" s="82">
        <f>COUNT(C21:C2190)</f>
        <v>15</v>
      </c>
      <c r="E17" s="8" t="s">
        <v>37</v>
      </c>
      <c r="F17" s="10">
        <f ca="1">ROUND(2*(F16-$C$7)/$C$8,0)/2+F15</f>
        <v>21605.5</v>
      </c>
    </row>
    <row r="18" spans="1:19" s="16" customFormat="1" ht="14.25" thickTop="1" thickBot="1" x14ac:dyDescent="0.25">
      <c r="A18" s="6" t="s">
        <v>5</v>
      </c>
      <c r="B18" s="82"/>
      <c r="C18" s="84">
        <f ca="1">+C15</f>
        <v>59818.205878938046</v>
      </c>
      <c r="D18" s="85">
        <f ca="1">+C16</f>
        <v>0.41010721425463131</v>
      </c>
      <c r="E18" s="8" t="s">
        <v>38</v>
      </c>
      <c r="F18" s="12">
        <f ca="1">ROUND(2*(F16-$C$15)/$C$16,0)/2+F15</f>
        <v>1209.5</v>
      </c>
    </row>
    <row r="19" spans="1:19" s="16" customFormat="1" ht="13.5" thickTop="1" x14ac:dyDescent="0.2">
      <c r="E19" s="8" t="s">
        <v>33</v>
      </c>
      <c r="F19" s="9">
        <f ca="1">+$C$15+$C$16*F18-15018.5-$C$5/24</f>
        <v>45296.126387912358</v>
      </c>
      <c r="S19" s="16">
        <f ca="1">SQRT(SUM(S21:S26))</f>
        <v>2.7368943059286454E-2</v>
      </c>
    </row>
    <row r="20" spans="1:19" s="16" customFormat="1" ht="15" thickBot="1" x14ac:dyDescent="0.25">
      <c r="A20" s="83" t="s">
        <v>6</v>
      </c>
      <c r="B20" s="83" t="s">
        <v>7</v>
      </c>
      <c r="C20" s="83" t="s">
        <v>8</v>
      </c>
      <c r="D20" s="83" t="s">
        <v>12</v>
      </c>
      <c r="E20" s="83" t="s">
        <v>9</v>
      </c>
      <c r="F20" s="83" t="s">
        <v>10</v>
      </c>
      <c r="G20" s="83" t="s">
        <v>11</v>
      </c>
      <c r="H20" s="2" t="s">
        <v>49</v>
      </c>
      <c r="I20" s="2" t="s">
        <v>64</v>
      </c>
      <c r="J20" s="2" t="s">
        <v>18</v>
      </c>
      <c r="K20" s="2" t="s">
        <v>25</v>
      </c>
      <c r="L20" s="2" t="s">
        <v>26</v>
      </c>
      <c r="M20" s="2" t="s">
        <v>27</v>
      </c>
      <c r="N20" s="2" t="s">
        <v>28</v>
      </c>
      <c r="O20" s="2" t="s">
        <v>23</v>
      </c>
      <c r="P20" s="2" t="s">
        <v>22</v>
      </c>
      <c r="Q20" s="83" t="s">
        <v>14</v>
      </c>
      <c r="R20" s="14" t="s">
        <v>35</v>
      </c>
      <c r="S20" s="86" t="s">
        <v>43</v>
      </c>
    </row>
    <row r="21" spans="1:19" s="16" customFormat="1" x14ac:dyDescent="0.2">
      <c r="A21" s="17" t="s">
        <v>42</v>
      </c>
      <c r="B21" s="18"/>
      <c r="C21" s="17">
        <v>55096.413289999997</v>
      </c>
      <c r="D21" s="17">
        <v>1.6900000000000001E-3</v>
      </c>
      <c r="E21" s="16">
        <f t="shared" ref="E21:E28" si="0">+(C21-C$7)/C$8</f>
        <v>8882.3220921726297</v>
      </c>
      <c r="F21" s="16">
        <f t="shared" ref="F21:F28" si="1">ROUND(2*E21,0)/2</f>
        <v>8882.5</v>
      </c>
      <c r="G21" s="16">
        <f t="shared" ref="G21:G28" si="2">+C21-(C$7+F21*C$8)</f>
        <v>-7.2960000004968606E-2</v>
      </c>
      <c r="H21" s="16">
        <f t="shared" ref="H21:H28" si="3">+G21</f>
        <v>-7.2960000004968606E-2</v>
      </c>
      <c r="O21" s="16">
        <f t="shared" ref="O21:O28" ca="1" si="4">+C$11+C$12*$F21</f>
        <v>-4.9782382655791227E-2</v>
      </c>
      <c r="Q21" s="27">
        <f t="shared" ref="Q21:Q28" si="5">+C21-15018.5</f>
        <v>40077.913289999997</v>
      </c>
      <c r="S21" s="16">
        <f t="shared" ref="S21:S28" ca="1" si="6">+(H21-O21)^2</f>
        <v>5.3720194598488825E-4</v>
      </c>
    </row>
    <row r="22" spans="1:19" s="16" customFormat="1" x14ac:dyDescent="0.2">
      <c r="A22" s="17" t="s">
        <v>42</v>
      </c>
      <c r="B22" s="18"/>
      <c r="C22" s="17">
        <v>56211.511180000001</v>
      </c>
      <c r="D22" s="17">
        <v>4.0000000000000002E-4</v>
      </c>
      <c r="E22" s="16">
        <f t="shared" si="0"/>
        <v>11601.409851255792</v>
      </c>
      <c r="F22" s="16">
        <f t="shared" si="1"/>
        <v>11601.5</v>
      </c>
      <c r="G22" s="16">
        <f t="shared" si="2"/>
        <v>-3.6970000001019798E-2</v>
      </c>
      <c r="H22" s="16">
        <f t="shared" si="3"/>
        <v>-3.6970000001019798E-2</v>
      </c>
      <c r="O22" s="16">
        <f t="shared" ca="1" si="4"/>
        <v>-3.0166824313352603E-2</v>
      </c>
      <c r="Q22" s="27">
        <f t="shared" si="5"/>
        <v>41193.011180000001</v>
      </c>
      <c r="S22" s="16">
        <f t="shared" ca="1" si="6"/>
        <v>4.6283199437266022E-5</v>
      </c>
    </row>
    <row r="23" spans="1:19" s="16" customFormat="1" x14ac:dyDescent="0.2">
      <c r="A23" s="17" t="s">
        <v>42</v>
      </c>
      <c r="B23" s="18"/>
      <c r="C23" s="17">
        <v>56272.413339999999</v>
      </c>
      <c r="D23" s="17">
        <v>3.4000000000000002E-4</v>
      </c>
      <c r="E23" s="16">
        <f t="shared" si="0"/>
        <v>11749.915484028281</v>
      </c>
      <c r="F23" s="16">
        <f t="shared" si="1"/>
        <v>11750</v>
      </c>
      <c r="G23" s="16">
        <f t="shared" si="2"/>
        <v>-3.4660000004805624E-2</v>
      </c>
      <c r="H23" s="16">
        <f t="shared" si="3"/>
        <v>-3.4660000004805624E-2</v>
      </c>
      <c r="O23" s="16">
        <f t="shared" ca="1" si="4"/>
        <v>-2.9095507500608159E-2</v>
      </c>
      <c r="Q23" s="27">
        <f t="shared" si="5"/>
        <v>41253.913339999999</v>
      </c>
      <c r="S23" s="16">
        <f t="shared" ca="1" si="6"/>
        <v>3.0963576829269783E-5</v>
      </c>
    </row>
    <row r="24" spans="1:19" s="16" customFormat="1" x14ac:dyDescent="0.2">
      <c r="A24" s="17" t="s">
        <v>42</v>
      </c>
      <c r="B24" s="18"/>
      <c r="C24" s="17">
        <v>56554.564610000001</v>
      </c>
      <c r="D24" s="17">
        <v>1.24E-3</v>
      </c>
      <c r="E24" s="16">
        <f t="shared" si="0"/>
        <v>12437.921506949524</v>
      </c>
      <c r="F24" s="16">
        <f t="shared" si="1"/>
        <v>12438</v>
      </c>
      <c r="G24" s="16">
        <f t="shared" si="2"/>
        <v>-3.2189999998081475E-2</v>
      </c>
      <c r="H24" s="16">
        <f t="shared" si="3"/>
        <v>-3.2189999998081475E-2</v>
      </c>
      <c r="O24" s="16">
        <f t="shared" ca="1" si="4"/>
        <v>-2.4132100314290472E-2</v>
      </c>
      <c r="Q24" s="27">
        <f t="shared" si="5"/>
        <v>41536.064610000001</v>
      </c>
      <c r="S24" s="16">
        <f t="shared" ca="1" si="6"/>
        <v>6.4929747314039157E-5</v>
      </c>
    </row>
    <row r="25" spans="1:19" s="16" customFormat="1" x14ac:dyDescent="0.2">
      <c r="A25" s="17" t="s">
        <v>42</v>
      </c>
      <c r="B25" s="18"/>
      <c r="C25" s="17">
        <v>56622.440399999999</v>
      </c>
      <c r="D25" s="17">
        <v>2.3000000000000001E-4</v>
      </c>
      <c r="E25" s="16">
        <f t="shared" si="0"/>
        <v>12603.431845891242</v>
      </c>
      <c r="F25" s="16">
        <f t="shared" si="1"/>
        <v>12603.5</v>
      </c>
      <c r="G25" s="16">
        <f t="shared" si="2"/>
        <v>-2.7950000003329478E-2</v>
      </c>
      <c r="H25" s="16">
        <f t="shared" si="3"/>
        <v>-2.7950000003329478E-2</v>
      </c>
      <c r="O25" s="16">
        <f t="shared" ca="1" si="4"/>
        <v>-2.2938141172814341E-2</v>
      </c>
      <c r="Q25" s="27">
        <f t="shared" si="5"/>
        <v>41603.940399999999</v>
      </c>
      <c r="S25" s="16">
        <f t="shared" ca="1" si="6"/>
        <v>2.5118728937012556E-5</v>
      </c>
    </row>
    <row r="26" spans="1:19" s="16" customFormat="1" x14ac:dyDescent="0.2">
      <c r="A26" s="17" t="s">
        <v>42</v>
      </c>
      <c r="B26" s="18"/>
      <c r="C26" s="17">
        <v>56622.643790000002</v>
      </c>
      <c r="D26" s="17">
        <v>3.5E-4</v>
      </c>
      <c r="E26" s="16">
        <f t="shared" si="0"/>
        <v>12603.927798098026</v>
      </c>
      <c r="F26" s="16">
        <f t="shared" si="1"/>
        <v>12604</v>
      </c>
      <c r="G26" s="16">
        <f t="shared" si="2"/>
        <v>-2.9609999997774139E-2</v>
      </c>
      <c r="H26" s="16">
        <f t="shared" si="3"/>
        <v>-2.9609999997774139E-2</v>
      </c>
      <c r="O26" s="16">
        <f t="shared" ca="1" si="4"/>
        <v>-2.2934534045498708E-2</v>
      </c>
      <c r="Q26" s="27">
        <f t="shared" si="5"/>
        <v>41604.143790000002</v>
      </c>
      <c r="S26" s="16">
        <f t="shared" ca="1" si="6"/>
        <v>4.4561845679988523E-5</v>
      </c>
    </row>
    <row r="27" spans="1:19" s="16" customFormat="1" x14ac:dyDescent="0.2">
      <c r="A27" s="19" t="s">
        <v>45</v>
      </c>
      <c r="C27" s="28">
        <v>57756.5942</v>
      </c>
      <c r="D27" s="28">
        <v>1E-4</v>
      </c>
      <c r="E27" s="16">
        <f t="shared" si="0"/>
        <v>15368.986100950982</v>
      </c>
      <c r="F27" s="16">
        <f t="shared" si="1"/>
        <v>15369</v>
      </c>
      <c r="G27" s="16">
        <f t="shared" si="2"/>
        <v>-5.7000000015250407E-3</v>
      </c>
      <c r="H27" s="16">
        <f t="shared" si="3"/>
        <v>-5.7000000015250407E-3</v>
      </c>
      <c r="O27" s="16">
        <f t="shared" ca="1" si="4"/>
        <v>-2.9871199900213946E-3</v>
      </c>
      <c r="Q27" s="27">
        <f t="shared" si="5"/>
        <v>42738.0942</v>
      </c>
      <c r="S27" s="16">
        <f t="shared" ca="1" si="6"/>
        <v>7.3597179568160234E-6</v>
      </c>
    </row>
    <row r="28" spans="1:19" s="16" customFormat="1" x14ac:dyDescent="0.2">
      <c r="A28" s="29" t="s">
        <v>54</v>
      </c>
      <c r="B28" s="30" t="s">
        <v>55</v>
      </c>
      <c r="C28" s="31">
        <v>59063.204700000002</v>
      </c>
      <c r="D28" s="31" t="s">
        <v>56</v>
      </c>
      <c r="E28" s="16">
        <f t="shared" si="0"/>
        <v>18555.063886856864</v>
      </c>
      <c r="F28" s="16">
        <f t="shared" si="1"/>
        <v>18555</v>
      </c>
      <c r="G28" s="16">
        <f t="shared" si="2"/>
        <v>2.6200000000244472E-2</v>
      </c>
      <c r="H28" s="16">
        <f t="shared" si="3"/>
        <v>2.6200000000244472E-2</v>
      </c>
      <c r="O28" s="16">
        <f t="shared" ca="1" si="4"/>
        <v>1.9997495265222986E-2</v>
      </c>
      <c r="Q28" s="27">
        <f t="shared" si="5"/>
        <v>44044.704700000002</v>
      </c>
      <c r="S28" s="16">
        <f t="shared" ca="1" si="6"/>
        <v>3.8471064987963949E-5</v>
      </c>
    </row>
    <row r="29" spans="1:19" s="16" customFormat="1" x14ac:dyDescent="0.2">
      <c r="A29" s="16" t="s">
        <v>59</v>
      </c>
      <c r="B29" s="16" t="s">
        <v>55</v>
      </c>
      <c r="C29" s="28">
        <v>59112.419000000002</v>
      </c>
      <c r="D29" s="28">
        <v>8.9999999999999998E-4</v>
      </c>
      <c r="E29" s="16">
        <v>9792.4608643492629</v>
      </c>
      <c r="F29" s="16">
        <v>9792.5</v>
      </c>
      <c r="G29" s="16">
        <v>-1.6049999998358544E-2</v>
      </c>
      <c r="H29" s="16">
        <v>-1.6049999998358544E-2</v>
      </c>
      <c r="O29" s="16">
        <v>-1.7195254051863083E-2</v>
      </c>
      <c r="Q29" s="27">
        <v>44093.919000000002</v>
      </c>
      <c r="S29" s="16">
        <v>1.3116068470685784E-6</v>
      </c>
    </row>
    <row r="30" spans="1:19" s="16" customFormat="1" x14ac:dyDescent="0.2">
      <c r="A30" s="16" t="s">
        <v>59</v>
      </c>
      <c r="B30" s="16" t="s">
        <v>55</v>
      </c>
      <c r="C30" s="28">
        <v>59112.621599999999</v>
      </c>
      <c r="D30" s="28">
        <v>1.9E-3</v>
      </c>
      <c r="E30" s="16">
        <v>9792.9548757412667</v>
      </c>
      <c r="F30" s="16">
        <v>9793</v>
      </c>
      <c r="G30" s="16">
        <v>-1.8506000000343192E-2</v>
      </c>
      <c r="H30" s="16">
        <v>-1.8506000000343192E-2</v>
      </c>
      <c r="O30" s="16">
        <v>-1.7196276286714506E-2</v>
      </c>
      <c r="Q30" s="27">
        <v>44094.121599999999</v>
      </c>
      <c r="S30" s="16">
        <v>1.7153762060413166E-6</v>
      </c>
    </row>
    <row r="31" spans="1:19" s="16" customFormat="1" x14ac:dyDescent="0.2">
      <c r="A31" s="21" t="s">
        <v>57</v>
      </c>
      <c r="C31" s="20">
        <v>59146.662799999998</v>
      </c>
      <c r="D31" s="20">
        <v>2.0000000000000001E-4</v>
      </c>
      <c r="E31" s="16">
        <f>+(C31-C$7)/C$8</f>
        <v>18758.570592538399</v>
      </c>
      <c r="F31" s="16">
        <f>ROUND(2*E31,0)/2</f>
        <v>18758.5</v>
      </c>
      <c r="G31" s="16">
        <f>+C31-(C$7+F31*C$8)</f>
        <v>2.8949999999895226E-2</v>
      </c>
      <c r="H31" s="16">
        <f>+G31</f>
        <v>2.8949999999895226E-2</v>
      </c>
      <c r="O31" s="16">
        <f ca="1">+C$11+C$12*$F31</f>
        <v>2.146559608268761E-2</v>
      </c>
      <c r="Q31" s="27">
        <f>+C31-15018.5</f>
        <v>44128.162799999998</v>
      </c>
      <c r="S31" s="16">
        <f ca="1">+(H31-O31)^2</f>
        <v>5.6016301995912707E-5</v>
      </c>
    </row>
    <row r="32" spans="1:19" s="16" customFormat="1" x14ac:dyDescent="0.2">
      <c r="A32" s="26" t="s">
        <v>62</v>
      </c>
      <c r="B32" s="33" t="s">
        <v>63</v>
      </c>
      <c r="C32" s="87">
        <v>59392.89</v>
      </c>
      <c r="D32" s="88">
        <v>2.9999999999999997E-4</v>
      </c>
      <c r="E32" s="16">
        <f>+(C32-C$7)/C$8</f>
        <v>19358.978297976097</v>
      </c>
      <c r="F32" s="16">
        <f>ROUND(2*E32,0)/2</f>
        <v>19359</v>
      </c>
      <c r="G32" s="16">
        <f>+C32-(C$7+F32*C$8)</f>
        <v>-8.900000000721775E-3</v>
      </c>
      <c r="H32" s="16">
        <f>+G32</f>
        <v>-8.900000000721775E-3</v>
      </c>
      <c r="O32" s="16">
        <f ca="1">+C$11+C$12*$F32</f>
        <v>2.5797755988768656E-2</v>
      </c>
      <c r="Q32" s="27">
        <f>+C32-15018.5</f>
        <v>44374.39</v>
      </c>
      <c r="S32" s="16">
        <f ca="1">+(H32-O32)^2</f>
        <v>1.203934270706219E-3</v>
      </c>
    </row>
    <row r="33" spans="1:19" s="16" customFormat="1" x14ac:dyDescent="0.2">
      <c r="A33" s="32" t="s">
        <v>58</v>
      </c>
      <c r="C33" s="28">
        <v>59546.7238</v>
      </c>
      <c r="D33" s="28">
        <v>2.9999999999999997E-4</v>
      </c>
      <c r="E33" s="16">
        <f>+(C33-C$7)/C$8</f>
        <v>19734.091197268954</v>
      </c>
      <c r="F33" s="16">
        <f>ROUND(2*E33,0)/2</f>
        <v>19734</v>
      </c>
      <c r="G33" s="16">
        <f>+C33-(C$7+F33*C$8)</f>
        <v>3.7400000001071021E-2</v>
      </c>
      <c r="H33" s="16">
        <f>+G33</f>
        <v>3.7400000001071021E-2</v>
      </c>
      <c r="O33" s="16">
        <f ca="1">+C$11+C$12*$F33</f>
        <v>2.8503101475497061E-2</v>
      </c>
      <c r="Q33" s="27">
        <f>+C33-15018.5</f>
        <v>44528.2238</v>
      </c>
      <c r="S33" s="16">
        <f ca="1">+(H33-O33)^2</f>
        <v>7.91548033743601E-5</v>
      </c>
    </row>
    <row r="34" spans="1:19" s="16" customFormat="1" x14ac:dyDescent="0.2">
      <c r="A34" s="24" t="s">
        <v>60</v>
      </c>
      <c r="B34" s="25" t="s">
        <v>55</v>
      </c>
      <c r="C34" s="89">
        <v>59818.214000000153</v>
      </c>
      <c r="D34" s="28">
        <v>2.9999999999999997E-4</v>
      </c>
      <c r="E34" s="16">
        <f>+(C34-C$7)/C$8</f>
        <v>20396.100950987933</v>
      </c>
      <c r="F34" s="16">
        <f>ROUND(2*E34,0)/2</f>
        <v>20396</v>
      </c>
      <c r="G34" s="16">
        <f>+C34-(C$7+F34*C$8)</f>
        <v>4.140000014740508E-2</v>
      </c>
      <c r="H34" s="16">
        <f>+G34</f>
        <v>4.140000014740508E-2</v>
      </c>
      <c r="O34" s="16">
        <f ca="1">+C$11+C$12*$F34</f>
        <v>3.3278938041401557E-2</v>
      </c>
      <c r="Q34" s="27">
        <f>+C34-15018.5</f>
        <v>44799.714000000153</v>
      </c>
      <c r="S34" s="16">
        <f ca="1">+(H34-O34)^2</f>
        <v>6.5951649729566392E-5</v>
      </c>
    </row>
    <row r="35" spans="1:19" s="16" customFormat="1" x14ac:dyDescent="0.2">
      <c r="A35" s="24" t="s">
        <v>60</v>
      </c>
      <c r="B35" s="25" t="s">
        <v>55</v>
      </c>
      <c r="C35" s="89">
        <v>59818.216000000015</v>
      </c>
      <c r="D35" s="28">
        <v>2.9999999999999997E-4</v>
      </c>
      <c r="E35" s="16">
        <f>+(C35-C$7)/C$8</f>
        <v>20396.105827846899</v>
      </c>
      <c r="F35" s="16">
        <f>ROUND(2*E35,0)/2</f>
        <v>20396</v>
      </c>
      <c r="G35" s="16">
        <f>+C35-(C$7+F35*C$8)</f>
        <v>4.3400000009569339E-2</v>
      </c>
      <c r="H35" s="16">
        <f>+G35</f>
        <v>4.3400000009569339E-2</v>
      </c>
      <c r="O35" s="16">
        <f ca="1">+C$11+C$12*$F35</f>
        <v>3.3278938041401557E-2</v>
      </c>
      <c r="Q35" s="27">
        <f>+C35-15018.5</f>
        <v>44799.716000000015</v>
      </c>
      <c r="S35" s="16">
        <f ca="1">+(H35-O35)^2</f>
        <v>1.0243589536349231E-4</v>
      </c>
    </row>
    <row r="36" spans="1:19" s="16" customFormat="1" x14ac:dyDescent="0.2">
      <c r="C36" s="28"/>
      <c r="D36" s="28"/>
    </row>
    <row r="37" spans="1:19" s="16" customFormat="1" x14ac:dyDescent="0.2">
      <c r="C37" s="28"/>
      <c r="D37" s="28"/>
    </row>
    <row r="38" spans="1:19" s="16" customFormat="1" x14ac:dyDescent="0.2">
      <c r="C38" s="28"/>
      <c r="D38" s="28"/>
    </row>
    <row r="39" spans="1:19" s="16" customFormat="1" x14ac:dyDescent="0.2">
      <c r="C39" s="28"/>
      <c r="D39" s="28"/>
    </row>
    <row r="40" spans="1:19" s="16" customFormat="1" x14ac:dyDescent="0.2">
      <c r="C40" s="28"/>
      <c r="D40" s="28"/>
    </row>
    <row r="41" spans="1:19" s="16" customFormat="1" x14ac:dyDescent="0.2">
      <c r="C41" s="28"/>
      <c r="D41" s="28"/>
    </row>
    <row r="42" spans="1:19" s="16" customFormat="1" x14ac:dyDescent="0.2">
      <c r="C42" s="28"/>
      <c r="D42" s="28"/>
    </row>
    <row r="43" spans="1:19" s="16" customFormat="1" x14ac:dyDescent="0.2">
      <c r="C43" s="28"/>
      <c r="D43" s="28"/>
    </row>
    <row r="44" spans="1:19" s="16" customFormat="1" x14ac:dyDescent="0.2">
      <c r="C44" s="28"/>
      <c r="D44" s="28"/>
    </row>
    <row r="45" spans="1:19" x14ac:dyDescent="0.2">
      <c r="C45" s="3"/>
      <c r="D45" s="3"/>
    </row>
    <row r="46" spans="1:19" x14ac:dyDescent="0.2">
      <c r="C46" s="3"/>
      <c r="D46" s="3"/>
    </row>
    <row r="47" spans="1:19" x14ac:dyDescent="0.2">
      <c r="C47" s="3"/>
      <c r="D47" s="3"/>
    </row>
    <row r="48" spans="1:19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</sheetData>
  <protectedRanges>
    <protectedRange sqref="A29:D29" name="Range1"/>
  </protectedRanges>
  <sortState xmlns:xlrd2="http://schemas.microsoft.com/office/spreadsheetml/2017/richdata2" ref="A21:U47">
    <sortCondition ref="C21:C47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39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</row>
    <row r="2" spans="1:6" s="34" customFormat="1" ht="12.95" customHeight="1" x14ac:dyDescent="0.2">
      <c r="A2" s="34" t="s">
        <v>24</v>
      </c>
      <c r="B2" s="34" t="s">
        <v>41</v>
      </c>
      <c r="C2" s="35"/>
      <c r="D2" s="35"/>
    </row>
    <row r="3" spans="1:6" s="34" customFormat="1" ht="12.95" customHeight="1" thickBot="1" x14ac:dyDescent="0.25"/>
    <row r="4" spans="1:6" s="34" customFormat="1" ht="12.95" customHeight="1" thickTop="1" thickBot="1" x14ac:dyDescent="0.25">
      <c r="A4" s="36" t="s">
        <v>0</v>
      </c>
      <c r="C4" s="37" t="s">
        <v>39</v>
      </c>
      <c r="D4" s="38" t="s">
        <v>39</v>
      </c>
    </row>
    <row r="5" spans="1:6" s="34" customFormat="1" ht="12.95" customHeight="1" thickTop="1" x14ac:dyDescent="0.2">
      <c r="A5" s="39" t="s">
        <v>30</v>
      </c>
      <c r="C5" s="40">
        <v>-9.5</v>
      </c>
      <c r="D5" s="34" t="s">
        <v>31</v>
      </c>
    </row>
    <row r="6" spans="1:6" s="34" customFormat="1" ht="12.95" customHeight="1" x14ac:dyDescent="0.2">
      <c r="A6" s="36" t="s">
        <v>1</v>
      </c>
    </row>
    <row r="7" spans="1:6" s="34" customFormat="1" ht="12.95" customHeight="1" x14ac:dyDescent="0.2">
      <c r="A7" s="34" t="s">
        <v>2</v>
      </c>
      <c r="C7" s="41">
        <v>51453.773000000001</v>
      </c>
      <c r="D7" s="42" t="s">
        <v>40</v>
      </c>
    </row>
    <row r="8" spans="1:6" s="34" customFormat="1" ht="12.95" customHeight="1" x14ac:dyDescent="0.2">
      <c r="A8" s="34" t="s">
        <v>3</v>
      </c>
      <c r="C8" s="41">
        <v>0.41010000000000002</v>
      </c>
      <c r="D8" s="42" t="s">
        <v>40</v>
      </c>
    </row>
    <row r="9" spans="1:6" s="34" customFormat="1" ht="12.95" customHeight="1" x14ac:dyDescent="0.2">
      <c r="A9" s="43" t="s">
        <v>34</v>
      </c>
      <c r="C9" s="44">
        <v>21</v>
      </c>
      <c r="D9" s="45" t="str">
        <f>"F"&amp;C9</f>
        <v>F21</v>
      </c>
      <c r="E9" s="46" t="str">
        <f>"G"&amp;C9</f>
        <v>G21</v>
      </c>
    </row>
    <row r="10" spans="1:6" s="34" customFormat="1" ht="12.95" customHeight="1" thickBot="1" x14ac:dyDescent="0.25">
      <c r="C10" s="47" t="s">
        <v>20</v>
      </c>
      <c r="D10" s="47" t="s">
        <v>21</v>
      </c>
    </row>
    <row r="11" spans="1:6" s="34" customFormat="1" ht="12.95" customHeight="1" x14ac:dyDescent="0.2">
      <c r="A11" s="34" t="s">
        <v>15</v>
      </c>
      <c r="C11" s="46">
        <f ca="1">INTERCEPT(INDIRECT($E$9):G991,INDIRECT($D$9):F991)</f>
        <v>-0.14273140850466912</v>
      </c>
      <c r="D11" s="35"/>
    </row>
    <row r="12" spans="1:6" s="34" customFormat="1" ht="12.95" customHeight="1" x14ac:dyDescent="0.2">
      <c r="A12" s="34" t="s">
        <v>16</v>
      </c>
      <c r="C12" s="46">
        <f ca="1">SLOPE(INDIRECT($E$9):G991,INDIRECT($D$9):F991)</f>
        <v>8.8571862830794364E-6</v>
      </c>
      <c r="D12" s="35"/>
    </row>
    <row r="13" spans="1:6" s="34" customFormat="1" ht="12.95" customHeight="1" x14ac:dyDescent="0.2">
      <c r="A13" s="34" t="s">
        <v>19</v>
      </c>
      <c r="C13" s="35" t="s">
        <v>13</v>
      </c>
    </row>
    <row r="14" spans="1:6" s="34" customFormat="1" ht="12.95" customHeight="1" x14ac:dyDescent="0.2"/>
    <row r="15" spans="1:6" s="34" customFormat="1" ht="12.95" customHeight="1" x14ac:dyDescent="0.2">
      <c r="A15" s="48" t="s">
        <v>17</v>
      </c>
      <c r="C15" s="49">
        <f ca="1">(C7+C11)+(C8+C12)*INT(MAX(F21:F3532))</f>
        <v>59818.210519762928</v>
      </c>
      <c r="E15" s="50" t="s">
        <v>36</v>
      </c>
      <c r="F15" s="40">
        <v>1</v>
      </c>
    </row>
    <row r="16" spans="1:6" s="34" customFormat="1" ht="12.95" customHeight="1" x14ac:dyDescent="0.2">
      <c r="A16" s="36" t="s">
        <v>4</v>
      </c>
      <c r="C16" s="51">
        <f ca="1">+C8+C12</f>
        <v>0.41010885718628309</v>
      </c>
      <c r="E16" s="50" t="s">
        <v>32</v>
      </c>
      <c r="F16" s="52">
        <f ca="1">NOW()+15018.5+$C$5/24</f>
        <v>60313.799803703703</v>
      </c>
    </row>
    <row r="17" spans="1:19" s="34" customFormat="1" ht="12.95" customHeight="1" thickBot="1" x14ac:dyDescent="0.25">
      <c r="A17" s="50" t="s">
        <v>29</v>
      </c>
      <c r="C17" s="34">
        <f>COUNT(C21:C2190)</f>
        <v>15</v>
      </c>
      <c r="E17" s="50" t="s">
        <v>37</v>
      </c>
      <c r="F17" s="52">
        <f ca="1">ROUND(2*(F16-$C$7)/$C$8,0)/2+F15</f>
        <v>21605.5</v>
      </c>
    </row>
    <row r="18" spans="1:19" s="34" customFormat="1" ht="12.95" customHeight="1" thickTop="1" thickBot="1" x14ac:dyDescent="0.25">
      <c r="A18" s="36" t="s">
        <v>5</v>
      </c>
      <c r="C18" s="53">
        <f ca="1">+C15</f>
        <v>59818.210519762928</v>
      </c>
      <c r="D18" s="54">
        <f ca="1">+C16</f>
        <v>0.41010885718628309</v>
      </c>
      <c r="E18" s="50" t="s">
        <v>38</v>
      </c>
      <c r="F18" s="46">
        <f ca="1">ROUND(2*(F16-$C$15)/$C$16,0)/2+F15</f>
        <v>1209.5</v>
      </c>
    </row>
    <row r="19" spans="1:19" s="34" customFormat="1" ht="12.95" customHeight="1" thickTop="1" x14ac:dyDescent="0.2">
      <c r="E19" s="50" t="s">
        <v>33</v>
      </c>
      <c r="F19" s="55">
        <f ca="1">+$C$15+$C$16*F18-15018.5-$C$5/24</f>
        <v>45296.133015863074</v>
      </c>
      <c r="S19" s="34">
        <f ca="1">SQRT(SUM(S21:S26))</f>
        <v>3.9049008413987937E-2</v>
      </c>
    </row>
    <row r="20" spans="1:19" s="34" customFormat="1" ht="12.95" customHeight="1" thickBot="1" x14ac:dyDescent="0.25">
      <c r="A20" s="47" t="s">
        <v>6</v>
      </c>
      <c r="B20" s="47" t="s">
        <v>7</v>
      </c>
      <c r="C20" s="47" t="s">
        <v>8</v>
      </c>
      <c r="D20" s="47" t="s">
        <v>12</v>
      </c>
      <c r="E20" s="47" t="s">
        <v>9</v>
      </c>
      <c r="F20" s="47" t="s">
        <v>10</v>
      </c>
      <c r="G20" s="47" t="s">
        <v>11</v>
      </c>
      <c r="H20" s="56" t="s">
        <v>49</v>
      </c>
      <c r="I20" s="56" t="s">
        <v>64</v>
      </c>
      <c r="J20" s="56" t="s">
        <v>18</v>
      </c>
      <c r="K20" s="56" t="s">
        <v>25</v>
      </c>
      <c r="L20" s="56" t="s">
        <v>26</v>
      </c>
      <c r="M20" s="56" t="s">
        <v>27</v>
      </c>
      <c r="N20" s="56" t="s">
        <v>28</v>
      </c>
      <c r="O20" s="56" t="s">
        <v>23</v>
      </c>
      <c r="P20" s="57" t="s">
        <v>22</v>
      </c>
      <c r="Q20" s="47" t="s">
        <v>14</v>
      </c>
      <c r="R20" s="59" t="s">
        <v>35</v>
      </c>
      <c r="S20" s="58" t="s">
        <v>43</v>
      </c>
    </row>
    <row r="21" spans="1:19" s="34" customFormat="1" ht="12.95" customHeight="1" x14ac:dyDescent="0.2">
      <c r="A21" s="72" t="s">
        <v>54</v>
      </c>
      <c r="B21" s="73" t="s">
        <v>55</v>
      </c>
      <c r="C21" s="74">
        <v>59063.204700000002</v>
      </c>
      <c r="D21" s="74" t="s">
        <v>56</v>
      </c>
      <c r="E21" s="34">
        <f t="shared" ref="E21:E35" si="0">+(C21-C$7)/C$8</f>
        <v>18555.063886856864</v>
      </c>
      <c r="F21" s="61">
        <f t="shared" ref="F21:F35" si="1">ROUND(2*E21,0)/2</f>
        <v>18555</v>
      </c>
      <c r="G21" s="34">
        <f t="shared" ref="G21:G35" si="2">+C21-(C$7+F21*C$8)</f>
        <v>2.6200000000244472E-2</v>
      </c>
      <c r="H21" s="34">
        <f t="shared" ref="H21:H35" si="3">+G21</f>
        <v>2.6200000000244472E-2</v>
      </c>
      <c r="O21" s="34">
        <f t="shared" ref="O21:O35" ca="1" si="4">+C$11+C$12*$F21</f>
        <v>2.1613682977869836E-2</v>
      </c>
      <c r="Q21" s="75">
        <f t="shared" ref="Q21:Q35" si="5">+C21-15018.5</f>
        <v>44044.704700000002</v>
      </c>
      <c r="S21" s="34">
        <f t="shared" ref="S21:S35" ca="1" si="6">+(H21-O21)^2</f>
        <v>2.1034303829723349E-5</v>
      </c>
    </row>
    <row r="22" spans="1:19" s="34" customFormat="1" ht="12.95" customHeight="1" x14ac:dyDescent="0.2">
      <c r="A22" s="22" t="s">
        <v>59</v>
      </c>
      <c r="B22" s="23" t="s">
        <v>55</v>
      </c>
      <c r="C22" s="90">
        <v>59112.419000000002</v>
      </c>
      <c r="D22" s="91">
        <v>8.9999999999999998E-4</v>
      </c>
      <c r="E22" s="34">
        <f t="shared" si="0"/>
        <v>18675.069495245061</v>
      </c>
      <c r="F22" s="61">
        <f t="shared" si="1"/>
        <v>18675</v>
      </c>
      <c r="G22" s="34">
        <f t="shared" si="2"/>
        <v>2.8500000000349246E-2</v>
      </c>
      <c r="H22" s="34">
        <f t="shared" si="3"/>
        <v>2.8500000000349246E-2</v>
      </c>
      <c r="O22" s="34">
        <f t="shared" ca="1" si="4"/>
        <v>2.2676545331839354E-2</v>
      </c>
      <c r="Q22" s="75">
        <f t="shared" si="5"/>
        <v>44093.919000000002</v>
      </c>
      <c r="S22" s="34">
        <f t="shared" ca="1" si="6"/>
        <v>3.3912624276189658E-5</v>
      </c>
    </row>
    <row r="23" spans="1:19" s="34" customFormat="1" ht="12.95" customHeight="1" x14ac:dyDescent="0.2">
      <c r="A23" s="22" t="s">
        <v>59</v>
      </c>
      <c r="B23" s="23" t="s">
        <v>55</v>
      </c>
      <c r="C23" s="90">
        <v>59112.621599999999</v>
      </c>
      <c r="D23" s="91">
        <v>1.9E-3</v>
      </c>
      <c r="E23" s="34">
        <f t="shared" si="0"/>
        <v>18675.563521092408</v>
      </c>
      <c r="F23" s="61">
        <f t="shared" si="1"/>
        <v>18675.5</v>
      </c>
      <c r="G23" s="34">
        <f t="shared" si="2"/>
        <v>2.6050000000395812E-2</v>
      </c>
      <c r="H23" s="34">
        <f t="shared" si="3"/>
        <v>2.6050000000395812E-2</v>
      </c>
      <c r="O23" s="34">
        <f t="shared" ca="1" si="4"/>
        <v>2.2680973924980891E-2</v>
      </c>
      <c r="Q23" s="75">
        <f t="shared" si="5"/>
        <v>44094.121599999999</v>
      </c>
      <c r="S23" s="34">
        <f t="shared" ca="1" si="6"/>
        <v>1.1350336696825668E-5</v>
      </c>
    </row>
    <row r="24" spans="1:19" s="34" customFormat="1" ht="12.95" customHeight="1" x14ac:dyDescent="0.2">
      <c r="A24" s="69" t="s">
        <v>60</v>
      </c>
      <c r="B24" s="70" t="s">
        <v>55</v>
      </c>
      <c r="C24" s="89">
        <v>59818.214000000153</v>
      </c>
      <c r="D24" s="41">
        <v>2.9999999999999997E-4</v>
      </c>
      <c r="E24" s="34">
        <f t="shared" si="0"/>
        <v>20396.100950987933</v>
      </c>
      <c r="F24" s="61">
        <f t="shared" si="1"/>
        <v>20396</v>
      </c>
      <c r="G24" s="34">
        <f t="shared" si="2"/>
        <v>4.140000014740508E-2</v>
      </c>
      <c r="H24" s="34">
        <f t="shared" si="3"/>
        <v>4.140000014740508E-2</v>
      </c>
      <c r="O24" s="34">
        <f t="shared" ca="1" si="4"/>
        <v>3.7919762925019057E-2</v>
      </c>
      <c r="Q24" s="75">
        <f t="shared" si="5"/>
        <v>44799.714000000153</v>
      </c>
      <c r="S24" s="34">
        <f t="shared" ca="1" si="6"/>
        <v>1.2112051124081184E-5</v>
      </c>
    </row>
    <row r="25" spans="1:19" s="34" customFormat="1" ht="12.95" customHeight="1" x14ac:dyDescent="0.2">
      <c r="A25" s="69" t="s">
        <v>60</v>
      </c>
      <c r="B25" s="70" t="s">
        <v>55</v>
      </c>
      <c r="C25" s="89">
        <v>59818.216000000015</v>
      </c>
      <c r="D25" s="41">
        <v>2.9999999999999997E-4</v>
      </c>
      <c r="E25" s="34">
        <f t="shared" si="0"/>
        <v>20396.105827846899</v>
      </c>
      <c r="F25" s="61">
        <f t="shared" si="1"/>
        <v>20396</v>
      </c>
      <c r="G25" s="34">
        <f t="shared" si="2"/>
        <v>4.3400000009569339E-2</v>
      </c>
      <c r="H25" s="34">
        <f t="shared" si="3"/>
        <v>4.3400000009569339E-2</v>
      </c>
      <c r="O25" s="34">
        <f t="shared" ca="1" si="4"/>
        <v>3.7919762925019057E-2</v>
      </c>
      <c r="Q25" s="75">
        <f t="shared" si="5"/>
        <v>44799.716000000015</v>
      </c>
      <c r="S25" s="34">
        <f t="shared" ca="1" si="6"/>
        <v>3.0032998502880177E-5</v>
      </c>
    </row>
    <row r="26" spans="1:19" s="34" customFormat="1" ht="12.95" customHeight="1" x14ac:dyDescent="0.2">
      <c r="A26" s="26" t="s">
        <v>62</v>
      </c>
      <c r="B26" s="76" t="s">
        <v>63</v>
      </c>
      <c r="C26" s="92">
        <v>59392.89</v>
      </c>
      <c r="D26" s="93">
        <v>2.9999999999999997E-4</v>
      </c>
      <c r="E26" s="34">
        <f t="shared" si="0"/>
        <v>19358.978297976097</v>
      </c>
      <c r="F26" s="61">
        <f t="shared" si="1"/>
        <v>19359</v>
      </c>
      <c r="G26" s="34">
        <f t="shared" si="2"/>
        <v>-8.900000000721775E-3</v>
      </c>
      <c r="H26" s="34">
        <f t="shared" si="3"/>
        <v>-8.900000000721775E-3</v>
      </c>
      <c r="O26" s="34">
        <f t="shared" ca="1" si="4"/>
        <v>2.8734860749465685E-2</v>
      </c>
      <c r="Q26" s="75">
        <f t="shared" si="5"/>
        <v>44374.39</v>
      </c>
      <c r="S26" s="34">
        <f t="shared" ca="1" si="6"/>
        <v>1.4163827436860007E-3</v>
      </c>
    </row>
    <row r="27" spans="1:19" s="34" customFormat="1" ht="12.95" customHeight="1" x14ac:dyDescent="0.2">
      <c r="A27" s="77" t="s">
        <v>42</v>
      </c>
      <c r="B27" s="78"/>
      <c r="C27" s="77">
        <v>55096.413289999997</v>
      </c>
      <c r="D27" s="77">
        <v>1.6900000000000001E-3</v>
      </c>
      <c r="E27" s="34">
        <f t="shared" si="0"/>
        <v>8882.3220921726297</v>
      </c>
      <c r="F27" s="61">
        <f t="shared" si="1"/>
        <v>8882.5</v>
      </c>
      <c r="G27" s="34">
        <f t="shared" si="2"/>
        <v>-7.2960000004968606E-2</v>
      </c>
      <c r="H27" s="34">
        <f t="shared" si="3"/>
        <v>-7.2960000004968606E-2</v>
      </c>
      <c r="O27" s="34">
        <f t="shared" ca="1" si="4"/>
        <v>-6.4057451345216024E-2</v>
      </c>
      <c r="Q27" s="75">
        <f t="shared" si="5"/>
        <v>40077.913289999997</v>
      </c>
      <c r="S27" s="34">
        <f t="shared" ca="1" si="6"/>
        <v>7.9255372639262491E-5</v>
      </c>
    </row>
    <row r="28" spans="1:19" s="34" customFormat="1" ht="12.95" customHeight="1" x14ac:dyDescent="0.2">
      <c r="A28" s="77" t="s">
        <v>42</v>
      </c>
      <c r="B28" s="78"/>
      <c r="C28" s="77">
        <v>56211.511180000001</v>
      </c>
      <c r="D28" s="77">
        <v>4.0000000000000002E-4</v>
      </c>
      <c r="E28" s="34">
        <f t="shared" si="0"/>
        <v>11601.409851255792</v>
      </c>
      <c r="F28" s="61">
        <f t="shared" si="1"/>
        <v>11601.5</v>
      </c>
      <c r="G28" s="34">
        <f t="shared" si="2"/>
        <v>-3.6970000001019798E-2</v>
      </c>
      <c r="H28" s="34">
        <f t="shared" si="3"/>
        <v>-3.6970000001019798E-2</v>
      </c>
      <c r="O28" s="34">
        <f t="shared" ca="1" si="4"/>
        <v>-3.9974761841523029E-2</v>
      </c>
      <c r="Q28" s="75">
        <f t="shared" si="5"/>
        <v>41193.011180000001</v>
      </c>
      <c r="S28" s="34">
        <f t="shared" ca="1" si="6"/>
        <v>9.0285937181443646E-6</v>
      </c>
    </row>
    <row r="29" spans="1:19" s="34" customFormat="1" ht="12.95" customHeight="1" x14ac:dyDescent="0.2">
      <c r="A29" s="77" t="s">
        <v>42</v>
      </c>
      <c r="B29" s="78"/>
      <c r="C29" s="77">
        <v>56272.413339999999</v>
      </c>
      <c r="D29" s="77">
        <v>3.4000000000000002E-4</v>
      </c>
      <c r="E29" s="34">
        <f t="shared" si="0"/>
        <v>11749.915484028281</v>
      </c>
      <c r="F29" s="61">
        <f t="shared" si="1"/>
        <v>11750</v>
      </c>
      <c r="G29" s="34">
        <f t="shared" si="2"/>
        <v>-3.4660000004805624E-2</v>
      </c>
      <c r="H29" s="34">
        <f t="shared" si="3"/>
        <v>-3.4660000004805624E-2</v>
      </c>
      <c r="O29" s="34">
        <f t="shared" ca="1" si="4"/>
        <v>-3.8659469678485742E-2</v>
      </c>
      <c r="Q29" s="75">
        <f t="shared" si="5"/>
        <v>41253.913339999999</v>
      </c>
      <c r="S29" s="34">
        <f t="shared" ca="1" si="6"/>
        <v>1.5995757670686941E-5</v>
      </c>
    </row>
    <row r="30" spans="1:19" s="34" customFormat="1" ht="12.95" customHeight="1" x14ac:dyDescent="0.2">
      <c r="A30" s="77" t="s">
        <v>42</v>
      </c>
      <c r="B30" s="78"/>
      <c r="C30" s="77">
        <v>56554.564610000001</v>
      </c>
      <c r="D30" s="77">
        <v>1.24E-3</v>
      </c>
      <c r="E30" s="34">
        <f t="shared" si="0"/>
        <v>12437.921506949524</v>
      </c>
      <c r="F30" s="61">
        <f t="shared" si="1"/>
        <v>12438</v>
      </c>
      <c r="G30" s="34">
        <f t="shared" si="2"/>
        <v>-3.2189999998081475E-2</v>
      </c>
      <c r="H30" s="34">
        <f t="shared" si="3"/>
        <v>-3.2189999998081475E-2</v>
      </c>
      <c r="O30" s="34">
        <f t="shared" ca="1" si="4"/>
        <v>-3.256572551572709E-2</v>
      </c>
      <c r="Q30" s="75">
        <f t="shared" si="5"/>
        <v>41536.064610000001</v>
      </c>
      <c r="S30" s="34">
        <f t="shared" ca="1" si="6"/>
        <v>1.4116966461006477E-7</v>
      </c>
    </row>
    <row r="31" spans="1:19" s="34" customFormat="1" ht="12.95" customHeight="1" x14ac:dyDescent="0.2">
      <c r="A31" s="77" t="s">
        <v>42</v>
      </c>
      <c r="B31" s="78"/>
      <c r="C31" s="77">
        <v>56622.440399999999</v>
      </c>
      <c r="D31" s="77">
        <v>2.3000000000000001E-4</v>
      </c>
      <c r="E31" s="34">
        <f t="shared" si="0"/>
        <v>12603.431845891242</v>
      </c>
      <c r="F31" s="61">
        <f t="shared" si="1"/>
        <v>12603.5</v>
      </c>
      <c r="G31" s="34">
        <f t="shared" si="2"/>
        <v>-2.7950000003329478E-2</v>
      </c>
      <c r="H31" s="34">
        <f t="shared" si="3"/>
        <v>-2.7950000003329478E-2</v>
      </c>
      <c r="O31" s="34">
        <f t="shared" ca="1" si="4"/>
        <v>-3.1099861185877445E-2</v>
      </c>
      <c r="Q31" s="75">
        <f t="shared" si="5"/>
        <v>41603.940399999999</v>
      </c>
      <c r="S31" s="34">
        <f t="shared" ca="1" si="6"/>
        <v>9.9216254693224756E-6</v>
      </c>
    </row>
    <row r="32" spans="1:19" s="34" customFormat="1" ht="12.95" customHeight="1" x14ac:dyDescent="0.2">
      <c r="A32" s="77" t="s">
        <v>42</v>
      </c>
      <c r="B32" s="78"/>
      <c r="C32" s="77">
        <v>56622.643790000002</v>
      </c>
      <c r="D32" s="77">
        <v>3.5E-4</v>
      </c>
      <c r="E32" s="34">
        <f t="shared" si="0"/>
        <v>12603.927798098026</v>
      </c>
      <c r="F32" s="61">
        <f t="shared" si="1"/>
        <v>12604</v>
      </c>
      <c r="G32" s="34">
        <f t="shared" si="2"/>
        <v>-2.9609999997774139E-2</v>
      </c>
      <c r="H32" s="34">
        <f t="shared" si="3"/>
        <v>-2.9609999997774139E-2</v>
      </c>
      <c r="O32" s="34">
        <f t="shared" ca="1" si="4"/>
        <v>-3.1095432592735894E-2</v>
      </c>
      <c r="Q32" s="75">
        <f t="shared" si="5"/>
        <v>41604.143790000002</v>
      </c>
      <c r="S32" s="34">
        <f t="shared" ca="1" si="6"/>
        <v>2.2065099941748141E-6</v>
      </c>
    </row>
    <row r="33" spans="1:19" s="34" customFormat="1" ht="12.95" customHeight="1" x14ac:dyDescent="0.2">
      <c r="A33" s="63" t="s">
        <v>45</v>
      </c>
      <c r="C33" s="41">
        <v>57756.5942</v>
      </c>
      <c r="D33" s="41">
        <v>1E-4</v>
      </c>
      <c r="E33" s="34">
        <f t="shared" si="0"/>
        <v>15368.986100950982</v>
      </c>
      <c r="F33" s="61">
        <f t="shared" si="1"/>
        <v>15369</v>
      </c>
      <c r="G33" s="34">
        <f t="shared" si="2"/>
        <v>-5.7000000015250407E-3</v>
      </c>
      <c r="H33" s="34">
        <f t="shared" si="3"/>
        <v>-5.7000000015250407E-3</v>
      </c>
      <c r="O33" s="34">
        <f t="shared" ca="1" si="4"/>
        <v>-6.6053125200212504E-3</v>
      </c>
      <c r="Q33" s="75">
        <f t="shared" si="5"/>
        <v>42738.0942</v>
      </c>
      <c r="S33" s="34">
        <f t="shared" ca="1" si="6"/>
        <v>8.195907561459499E-7</v>
      </c>
    </row>
    <row r="34" spans="1:19" s="34" customFormat="1" ht="12.95" customHeight="1" x14ac:dyDescent="0.2">
      <c r="A34" s="68" t="s">
        <v>57</v>
      </c>
      <c r="C34" s="20">
        <v>59146.662799999998</v>
      </c>
      <c r="D34" s="20">
        <v>2.0000000000000001E-4</v>
      </c>
      <c r="E34" s="34">
        <f t="shared" si="0"/>
        <v>18758.570592538399</v>
      </c>
      <c r="F34" s="61">
        <f t="shared" si="1"/>
        <v>18758.5</v>
      </c>
      <c r="G34" s="34">
        <f t="shared" si="2"/>
        <v>2.8949999999895226E-2</v>
      </c>
      <c r="H34" s="34">
        <f t="shared" si="3"/>
        <v>2.8949999999895226E-2</v>
      </c>
      <c r="O34" s="34">
        <f t="shared" ca="1" si="4"/>
        <v>2.3416120386476502E-2</v>
      </c>
      <c r="Q34" s="75">
        <f t="shared" si="5"/>
        <v>44128.162799999998</v>
      </c>
      <c r="S34" s="34">
        <f t="shared" ca="1" si="6"/>
        <v>3.0623823575811364E-5</v>
      </c>
    </row>
    <row r="35" spans="1:19" s="34" customFormat="1" ht="12.95" customHeight="1" x14ac:dyDescent="0.2">
      <c r="A35" s="36" t="s">
        <v>58</v>
      </c>
      <c r="C35" s="41">
        <v>59546.7238</v>
      </c>
      <c r="D35" s="41">
        <v>2.9999999999999997E-4</v>
      </c>
      <c r="E35" s="34">
        <f t="shared" si="0"/>
        <v>19734.091197268954</v>
      </c>
      <c r="F35" s="61">
        <f t="shared" si="1"/>
        <v>19734</v>
      </c>
      <c r="G35" s="34">
        <f t="shared" si="2"/>
        <v>3.7400000001071021E-2</v>
      </c>
      <c r="H35" s="34">
        <f t="shared" si="3"/>
        <v>3.7400000001071021E-2</v>
      </c>
      <c r="O35" s="34">
        <f t="shared" ca="1" si="4"/>
        <v>3.2056305605620478E-2</v>
      </c>
      <c r="Q35" s="75">
        <f t="shared" si="5"/>
        <v>44528.2238</v>
      </c>
      <c r="S35" s="34">
        <f t="shared" ca="1" si="6"/>
        <v>2.8555069791969547E-5</v>
      </c>
    </row>
    <row r="36" spans="1:19" s="34" customFormat="1" ht="12.95" customHeight="1" x14ac:dyDescent="0.2">
      <c r="C36" s="41"/>
      <c r="D36" s="41"/>
    </row>
    <row r="37" spans="1:19" s="34" customFormat="1" ht="12.95" customHeight="1" x14ac:dyDescent="0.2">
      <c r="C37" s="41"/>
      <c r="D37" s="41"/>
    </row>
    <row r="38" spans="1:19" s="34" customFormat="1" ht="12.95" customHeight="1" x14ac:dyDescent="0.2">
      <c r="C38" s="41"/>
      <c r="D38" s="41"/>
    </row>
    <row r="39" spans="1:19" s="34" customFormat="1" ht="12.95" customHeight="1" x14ac:dyDescent="0.2">
      <c r="C39" s="41"/>
      <c r="D39" s="41"/>
    </row>
    <row r="40" spans="1:19" s="34" customFormat="1" ht="12.95" customHeight="1" x14ac:dyDescent="0.2">
      <c r="C40" s="41"/>
      <c r="D40" s="41"/>
    </row>
    <row r="41" spans="1:19" s="34" customFormat="1" ht="12.95" customHeight="1" x14ac:dyDescent="0.2">
      <c r="C41" s="41"/>
      <c r="D41" s="41"/>
    </row>
    <row r="42" spans="1:19" s="34" customFormat="1" ht="12.95" customHeight="1" x14ac:dyDescent="0.2">
      <c r="C42" s="41"/>
      <c r="D42" s="41"/>
    </row>
    <row r="43" spans="1:19" s="34" customFormat="1" ht="12.95" customHeight="1" x14ac:dyDescent="0.2">
      <c r="C43" s="41"/>
      <c r="D43" s="41"/>
    </row>
    <row r="44" spans="1:19" s="34" customFormat="1" ht="12.95" customHeight="1" x14ac:dyDescent="0.2">
      <c r="C44" s="41"/>
      <c r="D44" s="41"/>
    </row>
    <row r="45" spans="1:19" s="34" customFormat="1" ht="12.95" customHeight="1" x14ac:dyDescent="0.2">
      <c r="C45" s="41"/>
      <c r="D45" s="41"/>
    </row>
    <row r="46" spans="1:19" s="34" customFormat="1" ht="12.95" customHeight="1" x14ac:dyDescent="0.2">
      <c r="C46" s="41"/>
      <c r="D46" s="41"/>
    </row>
    <row r="47" spans="1:19" s="34" customFormat="1" ht="12.95" customHeight="1" x14ac:dyDescent="0.2">
      <c r="C47" s="41"/>
      <c r="D47" s="41"/>
    </row>
    <row r="48" spans="1:19" s="34" customFormat="1" ht="12.95" customHeight="1" x14ac:dyDescent="0.2">
      <c r="C48" s="41"/>
      <c r="D48" s="41"/>
    </row>
    <row r="49" spans="3:4" s="34" customFormat="1" ht="12.95" customHeight="1" x14ac:dyDescent="0.2">
      <c r="C49" s="41"/>
      <c r="D49" s="41"/>
    </row>
    <row r="50" spans="3:4" s="34" customFormat="1" ht="12.95" customHeight="1" x14ac:dyDescent="0.2">
      <c r="C50" s="41"/>
      <c r="D50" s="41"/>
    </row>
    <row r="51" spans="3:4" s="34" customFormat="1" ht="12.95" customHeight="1" x14ac:dyDescent="0.2">
      <c r="C51" s="41"/>
      <c r="D51" s="41"/>
    </row>
    <row r="52" spans="3:4" s="34" customFormat="1" ht="12.95" customHeight="1" x14ac:dyDescent="0.2">
      <c r="C52" s="41"/>
      <c r="D52" s="41"/>
    </row>
    <row r="53" spans="3:4" s="34" customFormat="1" ht="12.95" customHeight="1" x14ac:dyDescent="0.2">
      <c r="C53" s="41"/>
      <c r="D53" s="41"/>
    </row>
    <row r="54" spans="3:4" s="34" customFormat="1" ht="12.95" customHeight="1" x14ac:dyDescent="0.2">
      <c r="C54" s="41"/>
      <c r="D54" s="41"/>
    </row>
    <row r="55" spans="3:4" s="34" customFormat="1" ht="12.95" customHeight="1" x14ac:dyDescent="0.2">
      <c r="C55" s="41"/>
      <c r="D55" s="41"/>
    </row>
    <row r="56" spans="3:4" s="34" customFormat="1" ht="12.95" customHeight="1" x14ac:dyDescent="0.2">
      <c r="C56" s="41"/>
      <c r="D56" s="41"/>
    </row>
    <row r="57" spans="3:4" s="34" customFormat="1" ht="12.95" customHeight="1" x14ac:dyDescent="0.2">
      <c r="C57" s="41"/>
      <c r="D57" s="41"/>
    </row>
    <row r="58" spans="3:4" s="34" customFormat="1" ht="12.95" customHeight="1" x14ac:dyDescent="0.2">
      <c r="C58" s="41"/>
      <c r="D58" s="41"/>
    </row>
    <row r="59" spans="3:4" s="34" customFormat="1" ht="12.95" customHeight="1" x14ac:dyDescent="0.2">
      <c r="C59" s="41"/>
      <c r="D59" s="41"/>
    </row>
    <row r="60" spans="3:4" s="34" customFormat="1" ht="12.95" customHeight="1" x14ac:dyDescent="0.2">
      <c r="C60" s="41"/>
      <c r="D60" s="41"/>
    </row>
    <row r="61" spans="3:4" s="34" customFormat="1" ht="12.95" customHeight="1" x14ac:dyDescent="0.2">
      <c r="C61" s="41"/>
      <c r="D61" s="41"/>
    </row>
    <row r="62" spans="3:4" s="34" customFormat="1" ht="12.95" customHeight="1" x14ac:dyDescent="0.2">
      <c r="C62" s="41"/>
      <c r="D62" s="41"/>
    </row>
    <row r="63" spans="3:4" s="34" customFormat="1" ht="12.95" customHeight="1" x14ac:dyDescent="0.2">
      <c r="C63" s="41"/>
      <c r="D63" s="41"/>
    </row>
    <row r="64" spans="3:4" s="34" customFormat="1" ht="12.95" customHeight="1" x14ac:dyDescent="0.2">
      <c r="C64" s="41"/>
      <c r="D64" s="41"/>
    </row>
    <row r="65" spans="3:4" s="34" customFormat="1" ht="12.95" customHeight="1" x14ac:dyDescent="0.2">
      <c r="C65" s="41"/>
      <c r="D65" s="41"/>
    </row>
    <row r="66" spans="3:4" s="34" customFormat="1" ht="12.95" customHeight="1" x14ac:dyDescent="0.2">
      <c r="C66" s="41"/>
      <c r="D66" s="41"/>
    </row>
    <row r="67" spans="3:4" s="34" customFormat="1" ht="12.95" customHeight="1" x14ac:dyDescent="0.2">
      <c r="C67" s="41"/>
      <c r="D67" s="41"/>
    </row>
    <row r="68" spans="3:4" s="34" customFormat="1" ht="12.95" customHeight="1" x14ac:dyDescent="0.2">
      <c r="C68" s="41"/>
      <c r="D68" s="41"/>
    </row>
    <row r="69" spans="3:4" s="34" customFormat="1" ht="12.95" customHeight="1" x14ac:dyDescent="0.2">
      <c r="C69" s="41"/>
      <c r="D69" s="41"/>
    </row>
    <row r="70" spans="3:4" s="34" customFormat="1" ht="12.95" customHeight="1" x14ac:dyDescent="0.2">
      <c r="C70" s="41"/>
      <c r="D70" s="41"/>
    </row>
    <row r="71" spans="3:4" s="34" customFormat="1" ht="12.95" customHeight="1" x14ac:dyDescent="0.2">
      <c r="C71" s="41"/>
      <c r="D71" s="41"/>
    </row>
    <row r="72" spans="3:4" s="34" customFormat="1" ht="12.95" customHeight="1" x14ac:dyDescent="0.2">
      <c r="C72" s="41"/>
      <c r="D72" s="41"/>
    </row>
    <row r="73" spans="3:4" s="34" customFormat="1" ht="12.95" customHeight="1" x14ac:dyDescent="0.2">
      <c r="C73" s="41"/>
      <c r="D73" s="41"/>
    </row>
    <row r="74" spans="3:4" s="34" customFormat="1" ht="12.95" customHeight="1" x14ac:dyDescent="0.2">
      <c r="C74" s="41"/>
      <c r="D74" s="41"/>
    </row>
    <row r="75" spans="3:4" s="34" customFormat="1" ht="12.95" customHeight="1" x14ac:dyDescent="0.2">
      <c r="C75" s="41"/>
      <c r="D75" s="41"/>
    </row>
    <row r="76" spans="3:4" s="34" customFormat="1" ht="12.95" customHeight="1" x14ac:dyDescent="0.2">
      <c r="C76" s="41"/>
      <c r="D76" s="41"/>
    </row>
    <row r="77" spans="3:4" s="34" customFormat="1" ht="12.95" customHeight="1" x14ac:dyDescent="0.2">
      <c r="C77" s="41"/>
      <c r="D77" s="41"/>
    </row>
    <row r="78" spans="3:4" s="34" customFormat="1" ht="12.95" customHeight="1" x14ac:dyDescent="0.2">
      <c r="C78" s="41"/>
      <c r="D78" s="41"/>
    </row>
    <row r="79" spans="3:4" s="34" customFormat="1" ht="12.95" customHeight="1" x14ac:dyDescent="0.2">
      <c r="C79" s="41"/>
      <c r="D79" s="41"/>
    </row>
    <row r="80" spans="3:4" s="34" customFormat="1" ht="12.95" customHeight="1" x14ac:dyDescent="0.2">
      <c r="C80" s="41"/>
      <c r="D80" s="41"/>
    </row>
    <row r="81" spans="3:4" s="34" customFormat="1" ht="12.95" customHeight="1" x14ac:dyDescent="0.2">
      <c r="C81" s="41"/>
      <c r="D81" s="41"/>
    </row>
    <row r="82" spans="3:4" s="34" customFormat="1" ht="12.95" customHeight="1" x14ac:dyDescent="0.2">
      <c r="C82" s="41"/>
      <c r="D82" s="41"/>
    </row>
    <row r="83" spans="3:4" s="34" customFormat="1" ht="12.95" customHeight="1" x14ac:dyDescent="0.2">
      <c r="C83" s="41"/>
      <c r="D83" s="41"/>
    </row>
    <row r="84" spans="3:4" s="34" customFormat="1" ht="12.95" customHeight="1" x14ac:dyDescent="0.2">
      <c r="C84" s="41"/>
      <c r="D84" s="41"/>
    </row>
    <row r="85" spans="3:4" s="34" customFormat="1" ht="12.95" customHeight="1" x14ac:dyDescent="0.2">
      <c r="C85" s="41"/>
      <c r="D85" s="41"/>
    </row>
    <row r="86" spans="3:4" s="34" customFormat="1" ht="12.95" customHeight="1" x14ac:dyDescent="0.2">
      <c r="C86" s="41"/>
      <c r="D86" s="41"/>
    </row>
    <row r="87" spans="3:4" s="34" customFormat="1" ht="12.95" customHeight="1" x14ac:dyDescent="0.2">
      <c r="C87" s="41"/>
      <c r="D87" s="41"/>
    </row>
    <row r="88" spans="3:4" s="34" customFormat="1" ht="12.95" customHeight="1" x14ac:dyDescent="0.2">
      <c r="C88" s="41"/>
      <c r="D88" s="41"/>
    </row>
    <row r="89" spans="3:4" s="34" customFormat="1" ht="12.95" customHeight="1" x14ac:dyDescent="0.2">
      <c r="C89" s="41"/>
      <c r="D89" s="41"/>
    </row>
    <row r="90" spans="3:4" s="34" customFormat="1" ht="12.95" customHeight="1" x14ac:dyDescent="0.2">
      <c r="C90" s="41"/>
      <c r="D90" s="41"/>
    </row>
    <row r="91" spans="3:4" s="34" customFormat="1" ht="12.95" customHeight="1" x14ac:dyDescent="0.2">
      <c r="C91" s="41"/>
      <c r="D91" s="41"/>
    </row>
    <row r="92" spans="3:4" s="34" customFormat="1" ht="12.95" customHeight="1" x14ac:dyDescent="0.2">
      <c r="C92" s="41"/>
      <c r="D92" s="41"/>
    </row>
    <row r="93" spans="3:4" s="34" customFormat="1" ht="12.95" customHeight="1" x14ac:dyDescent="0.2">
      <c r="C93" s="41"/>
      <c r="D93" s="41"/>
    </row>
    <row r="94" spans="3:4" s="34" customFormat="1" ht="12.95" customHeight="1" x14ac:dyDescent="0.2">
      <c r="C94" s="41"/>
      <c r="D94" s="41"/>
    </row>
    <row r="95" spans="3:4" s="34" customFormat="1" ht="12.95" customHeight="1" x14ac:dyDescent="0.2">
      <c r="C95" s="41"/>
      <c r="D95" s="41"/>
    </row>
    <row r="96" spans="3:4" s="34" customFormat="1" ht="12.95" customHeight="1" x14ac:dyDescent="0.2">
      <c r="C96" s="41"/>
      <c r="D96" s="41"/>
    </row>
    <row r="97" spans="3:4" s="34" customFormat="1" ht="12.95" customHeight="1" x14ac:dyDescent="0.2">
      <c r="C97" s="41"/>
      <c r="D97" s="41"/>
    </row>
    <row r="98" spans="3:4" s="34" customFormat="1" ht="12.95" customHeight="1" x14ac:dyDescent="0.2">
      <c r="C98" s="41"/>
      <c r="D98" s="41"/>
    </row>
    <row r="99" spans="3:4" s="34" customFormat="1" ht="12.95" customHeight="1" x14ac:dyDescent="0.2">
      <c r="C99" s="41"/>
      <c r="D99" s="41"/>
    </row>
    <row r="100" spans="3:4" s="34" customFormat="1" ht="12.95" customHeight="1" x14ac:dyDescent="0.2">
      <c r="C100" s="41"/>
      <c r="D100" s="41"/>
    </row>
    <row r="101" spans="3:4" s="34" customFormat="1" ht="12.95" customHeight="1" x14ac:dyDescent="0.2">
      <c r="C101" s="41"/>
      <c r="D101" s="41"/>
    </row>
    <row r="102" spans="3:4" s="34" customFormat="1" ht="12.95" customHeight="1" x14ac:dyDescent="0.2">
      <c r="C102" s="41"/>
      <c r="D102" s="41"/>
    </row>
    <row r="103" spans="3:4" s="34" customFormat="1" ht="12.95" customHeight="1" x14ac:dyDescent="0.2">
      <c r="C103" s="41"/>
      <c r="D103" s="41"/>
    </row>
    <row r="104" spans="3:4" s="34" customFormat="1" ht="12.95" customHeight="1" x14ac:dyDescent="0.2">
      <c r="C104" s="41"/>
      <c r="D104" s="41"/>
    </row>
    <row r="105" spans="3:4" s="34" customFormat="1" ht="12.95" customHeight="1" x14ac:dyDescent="0.2">
      <c r="C105" s="41"/>
      <c r="D105" s="41"/>
    </row>
    <row r="106" spans="3:4" s="34" customFormat="1" ht="12.95" customHeight="1" x14ac:dyDescent="0.2">
      <c r="C106" s="41"/>
      <c r="D106" s="41"/>
    </row>
    <row r="107" spans="3:4" s="34" customFormat="1" ht="12.95" customHeight="1" x14ac:dyDescent="0.2">
      <c r="C107" s="41"/>
      <c r="D107" s="41"/>
    </row>
    <row r="108" spans="3:4" s="34" customFormat="1" ht="12.95" customHeight="1" x14ac:dyDescent="0.2">
      <c r="C108" s="41"/>
      <c r="D108" s="41"/>
    </row>
    <row r="109" spans="3:4" s="34" customFormat="1" ht="12.95" customHeight="1" x14ac:dyDescent="0.2">
      <c r="C109" s="41"/>
      <c r="D109" s="41"/>
    </row>
    <row r="110" spans="3:4" s="34" customFormat="1" ht="12.95" customHeight="1" x14ac:dyDescent="0.2">
      <c r="C110" s="41"/>
      <c r="D110" s="41"/>
    </row>
    <row r="111" spans="3:4" s="34" customFormat="1" ht="12.95" customHeight="1" x14ac:dyDescent="0.2">
      <c r="C111" s="41"/>
      <c r="D111" s="41"/>
    </row>
    <row r="112" spans="3:4" s="34" customFormat="1" ht="12.95" customHeight="1" x14ac:dyDescent="0.2">
      <c r="C112" s="41"/>
      <c r="D112" s="41"/>
    </row>
    <row r="113" spans="3:4" s="34" customFormat="1" ht="12.95" customHeight="1" x14ac:dyDescent="0.2">
      <c r="C113" s="41"/>
      <c r="D113" s="41"/>
    </row>
    <row r="114" spans="3:4" s="34" customFormat="1" ht="12.95" customHeight="1" x14ac:dyDescent="0.2">
      <c r="C114" s="41"/>
      <c r="D114" s="41"/>
    </row>
    <row r="115" spans="3:4" s="34" customFormat="1" ht="12.95" customHeight="1" x14ac:dyDescent="0.2">
      <c r="C115" s="41"/>
      <c r="D115" s="41"/>
    </row>
    <row r="116" spans="3:4" s="34" customFormat="1" ht="12.95" customHeight="1" x14ac:dyDescent="0.2">
      <c r="C116" s="41"/>
      <c r="D116" s="41"/>
    </row>
    <row r="117" spans="3:4" s="34" customFormat="1" ht="12.95" customHeight="1" x14ac:dyDescent="0.2">
      <c r="C117" s="41"/>
      <c r="D117" s="41"/>
    </row>
    <row r="118" spans="3:4" s="34" customFormat="1" ht="12.95" customHeight="1" x14ac:dyDescent="0.2">
      <c r="C118" s="41"/>
      <c r="D118" s="41"/>
    </row>
    <row r="119" spans="3:4" s="34" customFormat="1" ht="12.95" customHeight="1" x14ac:dyDescent="0.2">
      <c r="C119" s="41"/>
      <c r="D119" s="41"/>
    </row>
    <row r="120" spans="3:4" s="34" customFormat="1" ht="12.95" customHeight="1" x14ac:dyDescent="0.2">
      <c r="C120" s="41"/>
      <c r="D120" s="41"/>
    </row>
    <row r="121" spans="3:4" s="34" customFormat="1" ht="12.95" customHeight="1" x14ac:dyDescent="0.2">
      <c r="C121" s="41"/>
      <c r="D121" s="41"/>
    </row>
    <row r="122" spans="3:4" s="34" customFormat="1" ht="12.95" customHeight="1" x14ac:dyDescent="0.2">
      <c r="C122" s="41"/>
      <c r="D122" s="41"/>
    </row>
    <row r="123" spans="3:4" s="34" customFormat="1" ht="12.95" customHeight="1" x14ac:dyDescent="0.2">
      <c r="C123" s="41"/>
      <c r="D123" s="41"/>
    </row>
    <row r="124" spans="3:4" s="34" customFormat="1" ht="12.95" customHeight="1" x14ac:dyDescent="0.2">
      <c r="C124" s="41"/>
      <c r="D124" s="41"/>
    </row>
    <row r="125" spans="3:4" s="34" customFormat="1" ht="12.95" customHeight="1" x14ac:dyDescent="0.2">
      <c r="C125" s="41"/>
      <c r="D125" s="41"/>
    </row>
    <row r="126" spans="3:4" s="34" customFormat="1" ht="12.95" customHeight="1" x14ac:dyDescent="0.2">
      <c r="C126" s="41"/>
      <c r="D126" s="41"/>
    </row>
    <row r="127" spans="3:4" s="34" customFormat="1" ht="12.95" customHeight="1" x14ac:dyDescent="0.2">
      <c r="C127" s="41"/>
      <c r="D127" s="41"/>
    </row>
    <row r="128" spans="3:4" s="34" customFormat="1" ht="12.95" customHeight="1" x14ac:dyDescent="0.2">
      <c r="C128" s="41"/>
      <c r="D128" s="41"/>
    </row>
    <row r="129" spans="3:4" s="34" customFormat="1" ht="12.95" customHeight="1" x14ac:dyDescent="0.2">
      <c r="C129" s="41"/>
      <c r="D129" s="41"/>
    </row>
    <row r="130" spans="3:4" s="34" customFormat="1" ht="12.95" customHeight="1" x14ac:dyDescent="0.2">
      <c r="C130" s="41"/>
      <c r="D130" s="41"/>
    </row>
    <row r="131" spans="3:4" s="34" customFormat="1" ht="12.95" customHeight="1" x14ac:dyDescent="0.2">
      <c r="C131" s="41"/>
      <c r="D131" s="41"/>
    </row>
    <row r="132" spans="3:4" s="34" customFormat="1" ht="12.95" customHeight="1" x14ac:dyDescent="0.2">
      <c r="C132" s="41"/>
      <c r="D132" s="41"/>
    </row>
    <row r="133" spans="3:4" s="34" customFormat="1" ht="12.95" customHeight="1" x14ac:dyDescent="0.2">
      <c r="C133" s="41"/>
      <c r="D133" s="41"/>
    </row>
    <row r="134" spans="3:4" s="34" customFormat="1" ht="12.95" customHeight="1" x14ac:dyDescent="0.2">
      <c r="C134" s="41"/>
      <c r="D134" s="41"/>
    </row>
    <row r="135" spans="3:4" s="34" customFormat="1" ht="12.95" customHeight="1" x14ac:dyDescent="0.2">
      <c r="C135" s="41"/>
      <c r="D135" s="41"/>
    </row>
    <row r="136" spans="3:4" s="34" customFormat="1" ht="12.95" customHeight="1" x14ac:dyDescent="0.2">
      <c r="C136" s="41"/>
      <c r="D136" s="41"/>
    </row>
    <row r="137" spans="3:4" s="34" customFormat="1" ht="12.95" customHeight="1" x14ac:dyDescent="0.2">
      <c r="C137" s="41"/>
      <c r="D137" s="41"/>
    </row>
    <row r="138" spans="3:4" s="34" customFormat="1" ht="12.95" customHeight="1" x14ac:dyDescent="0.2">
      <c r="C138" s="41"/>
      <c r="D138" s="41"/>
    </row>
    <row r="139" spans="3:4" s="34" customFormat="1" ht="12.95" customHeight="1" x14ac:dyDescent="0.2">
      <c r="C139" s="41"/>
      <c r="D139" s="41"/>
    </row>
    <row r="140" spans="3:4" s="34" customFormat="1" ht="12.95" customHeight="1" x14ac:dyDescent="0.2">
      <c r="C140" s="41"/>
      <c r="D140" s="41"/>
    </row>
    <row r="141" spans="3:4" s="34" customFormat="1" ht="12.95" customHeight="1" x14ac:dyDescent="0.2">
      <c r="C141" s="41"/>
      <c r="D141" s="41"/>
    </row>
    <row r="142" spans="3:4" s="34" customFormat="1" ht="12.95" customHeight="1" x14ac:dyDescent="0.2">
      <c r="C142" s="41"/>
      <c r="D142" s="41"/>
    </row>
    <row r="143" spans="3:4" s="34" customFormat="1" ht="12.95" customHeight="1" x14ac:dyDescent="0.2">
      <c r="C143" s="41"/>
      <c r="D143" s="41"/>
    </row>
    <row r="144" spans="3:4" s="34" customFormat="1" ht="12.95" customHeight="1" x14ac:dyDescent="0.2">
      <c r="C144" s="41"/>
      <c r="D144" s="41"/>
    </row>
    <row r="145" spans="3:4" s="34" customFormat="1" ht="12.95" customHeight="1" x14ac:dyDescent="0.2">
      <c r="C145" s="41"/>
      <c r="D145" s="41"/>
    </row>
    <row r="146" spans="3:4" s="34" customFormat="1" ht="12.95" customHeight="1" x14ac:dyDescent="0.2">
      <c r="C146" s="41"/>
      <c r="D146" s="41"/>
    </row>
    <row r="147" spans="3:4" s="34" customFormat="1" ht="12.95" customHeight="1" x14ac:dyDescent="0.2">
      <c r="C147" s="41"/>
      <c r="D147" s="41"/>
    </row>
    <row r="148" spans="3:4" s="34" customFormat="1" ht="12.95" customHeight="1" x14ac:dyDescent="0.2">
      <c r="C148" s="41"/>
      <c r="D148" s="41"/>
    </row>
    <row r="149" spans="3:4" s="34" customFormat="1" ht="12.95" customHeight="1" x14ac:dyDescent="0.2">
      <c r="C149" s="41"/>
      <c r="D149" s="41"/>
    </row>
    <row r="150" spans="3:4" s="34" customFormat="1" ht="12.95" customHeight="1" x14ac:dyDescent="0.2">
      <c r="C150" s="41"/>
      <c r="D150" s="41"/>
    </row>
    <row r="151" spans="3:4" s="34" customFormat="1" ht="12.95" customHeight="1" x14ac:dyDescent="0.2">
      <c r="C151" s="41"/>
      <c r="D151" s="41"/>
    </row>
    <row r="152" spans="3:4" s="34" customFormat="1" ht="12.95" customHeight="1" x14ac:dyDescent="0.2">
      <c r="C152" s="41"/>
      <c r="D152" s="41"/>
    </row>
    <row r="153" spans="3:4" s="34" customFormat="1" ht="12.95" customHeight="1" x14ac:dyDescent="0.2">
      <c r="C153" s="41"/>
      <c r="D153" s="41"/>
    </row>
    <row r="154" spans="3:4" s="34" customFormat="1" ht="12.95" customHeight="1" x14ac:dyDescent="0.2">
      <c r="C154" s="41"/>
      <c r="D154" s="41"/>
    </row>
    <row r="155" spans="3:4" s="34" customFormat="1" ht="12.95" customHeight="1" x14ac:dyDescent="0.2">
      <c r="C155" s="41"/>
      <c r="D155" s="41"/>
    </row>
    <row r="156" spans="3:4" s="34" customFormat="1" ht="12.95" customHeight="1" x14ac:dyDescent="0.2">
      <c r="C156" s="41"/>
      <c r="D156" s="41"/>
    </row>
    <row r="157" spans="3:4" s="34" customFormat="1" ht="12.95" customHeight="1" x14ac:dyDescent="0.2">
      <c r="C157" s="41"/>
      <c r="D157" s="41"/>
    </row>
    <row r="158" spans="3:4" s="34" customFormat="1" ht="12.95" customHeight="1" x14ac:dyDescent="0.2">
      <c r="C158" s="41"/>
      <c r="D158" s="41"/>
    </row>
    <row r="159" spans="3:4" s="34" customFormat="1" ht="12.95" customHeight="1" x14ac:dyDescent="0.2">
      <c r="C159" s="41"/>
      <c r="D159" s="41"/>
    </row>
    <row r="160" spans="3:4" s="34" customFormat="1" ht="12.95" customHeight="1" x14ac:dyDescent="0.2">
      <c r="C160" s="41"/>
      <c r="D160" s="41"/>
    </row>
    <row r="161" spans="3:4" s="34" customFormat="1" ht="12.95" customHeight="1" x14ac:dyDescent="0.2">
      <c r="C161" s="41"/>
      <c r="D161" s="41"/>
    </row>
    <row r="162" spans="3:4" s="34" customFormat="1" ht="12.95" customHeight="1" x14ac:dyDescent="0.2">
      <c r="C162" s="41"/>
      <c r="D162" s="41"/>
    </row>
    <row r="163" spans="3:4" s="34" customFormat="1" ht="12.95" customHeight="1" x14ac:dyDescent="0.2">
      <c r="C163" s="41"/>
      <c r="D163" s="41"/>
    </row>
    <row r="164" spans="3:4" s="34" customFormat="1" ht="12.95" customHeight="1" x14ac:dyDescent="0.2">
      <c r="C164" s="41"/>
      <c r="D164" s="41"/>
    </row>
    <row r="165" spans="3:4" s="34" customFormat="1" ht="12.95" customHeight="1" x14ac:dyDescent="0.2">
      <c r="C165" s="41"/>
      <c r="D165" s="41"/>
    </row>
    <row r="166" spans="3:4" s="34" customFormat="1" ht="12.95" customHeight="1" x14ac:dyDescent="0.2">
      <c r="C166" s="41"/>
      <c r="D166" s="41"/>
    </row>
    <row r="167" spans="3:4" s="34" customFormat="1" ht="12.95" customHeight="1" x14ac:dyDescent="0.2">
      <c r="C167" s="41"/>
      <c r="D167" s="41"/>
    </row>
    <row r="168" spans="3:4" s="34" customFormat="1" ht="12.95" customHeight="1" x14ac:dyDescent="0.2">
      <c r="C168" s="41"/>
      <c r="D168" s="41"/>
    </row>
    <row r="169" spans="3:4" s="34" customFormat="1" ht="12.95" customHeight="1" x14ac:dyDescent="0.2">
      <c r="C169" s="41"/>
      <c r="D169" s="41"/>
    </row>
    <row r="170" spans="3:4" s="34" customFormat="1" ht="12.95" customHeight="1" x14ac:dyDescent="0.2">
      <c r="C170" s="41"/>
      <c r="D170" s="41"/>
    </row>
    <row r="171" spans="3:4" s="34" customFormat="1" ht="12.95" customHeight="1" x14ac:dyDescent="0.2">
      <c r="C171" s="41"/>
      <c r="D171" s="41"/>
    </row>
    <row r="172" spans="3:4" s="34" customFormat="1" ht="12.95" customHeight="1" x14ac:dyDescent="0.2">
      <c r="C172" s="41"/>
      <c r="D172" s="41"/>
    </row>
    <row r="173" spans="3:4" s="34" customFormat="1" ht="12.95" customHeight="1" x14ac:dyDescent="0.2">
      <c r="C173" s="41"/>
      <c r="D173" s="41"/>
    </row>
    <row r="174" spans="3:4" s="34" customFormat="1" ht="12.95" customHeight="1" x14ac:dyDescent="0.2">
      <c r="C174" s="41"/>
      <c r="D174" s="41"/>
    </row>
    <row r="175" spans="3:4" s="34" customFormat="1" ht="12.95" customHeight="1" x14ac:dyDescent="0.2">
      <c r="C175" s="41"/>
      <c r="D175" s="41"/>
    </row>
    <row r="176" spans="3:4" s="34" customFormat="1" ht="12.95" customHeight="1" x14ac:dyDescent="0.2">
      <c r="C176" s="41"/>
      <c r="D176" s="41"/>
    </row>
    <row r="177" spans="3:4" s="34" customFormat="1" ht="12.95" customHeight="1" x14ac:dyDescent="0.2">
      <c r="C177" s="41"/>
      <c r="D177" s="41"/>
    </row>
    <row r="178" spans="3:4" s="34" customFormat="1" ht="12.95" customHeight="1" x14ac:dyDescent="0.2">
      <c r="C178" s="41"/>
      <c r="D178" s="41"/>
    </row>
    <row r="179" spans="3:4" s="34" customFormat="1" ht="12.95" customHeight="1" x14ac:dyDescent="0.2">
      <c r="C179" s="41"/>
      <c r="D179" s="41"/>
    </row>
    <row r="180" spans="3:4" s="34" customFormat="1" ht="12.95" customHeight="1" x14ac:dyDescent="0.2">
      <c r="C180" s="41"/>
      <c r="D180" s="41"/>
    </row>
    <row r="181" spans="3:4" s="34" customFormat="1" ht="12.95" customHeight="1" x14ac:dyDescent="0.2">
      <c r="C181" s="41"/>
      <c r="D181" s="41"/>
    </row>
    <row r="182" spans="3:4" s="34" customFormat="1" ht="12.95" customHeight="1" x14ac:dyDescent="0.2">
      <c r="C182" s="41"/>
      <c r="D182" s="41"/>
    </row>
    <row r="183" spans="3:4" s="34" customFormat="1" ht="12.95" customHeight="1" x14ac:dyDescent="0.2">
      <c r="C183" s="41"/>
      <c r="D183" s="41"/>
    </row>
    <row r="184" spans="3:4" s="34" customFormat="1" ht="12.95" customHeight="1" x14ac:dyDescent="0.2">
      <c r="C184" s="41"/>
      <c r="D184" s="41"/>
    </row>
    <row r="185" spans="3:4" s="34" customFormat="1" ht="12.95" customHeight="1" x14ac:dyDescent="0.2">
      <c r="C185" s="41"/>
      <c r="D185" s="41"/>
    </row>
    <row r="186" spans="3:4" s="34" customFormat="1" ht="12.95" customHeight="1" x14ac:dyDescent="0.2">
      <c r="C186" s="41"/>
      <c r="D186" s="41"/>
    </row>
    <row r="187" spans="3:4" s="34" customFormat="1" ht="12.95" customHeight="1" x14ac:dyDescent="0.2">
      <c r="C187" s="41"/>
      <c r="D187" s="41"/>
    </row>
    <row r="188" spans="3:4" s="34" customFormat="1" ht="12.95" customHeight="1" x14ac:dyDescent="0.2">
      <c r="C188" s="41"/>
      <c r="D188" s="41"/>
    </row>
    <row r="189" spans="3:4" s="34" customFormat="1" ht="12.95" customHeight="1" x14ac:dyDescent="0.2">
      <c r="C189" s="41"/>
      <c r="D189" s="41"/>
    </row>
    <row r="190" spans="3:4" s="34" customFormat="1" ht="12.95" customHeight="1" x14ac:dyDescent="0.2">
      <c r="C190" s="41"/>
      <c r="D190" s="41"/>
    </row>
    <row r="191" spans="3:4" s="34" customFormat="1" ht="12.95" customHeight="1" x14ac:dyDescent="0.2">
      <c r="C191" s="41"/>
      <c r="D191" s="41"/>
    </row>
    <row r="192" spans="3:4" s="34" customFormat="1" ht="12.95" customHeight="1" x14ac:dyDescent="0.2">
      <c r="C192" s="41"/>
      <c r="D192" s="41"/>
    </row>
    <row r="193" spans="3:4" s="34" customFormat="1" ht="12.95" customHeight="1" x14ac:dyDescent="0.2">
      <c r="C193" s="41"/>
      <c r="D193" s="41"/>
    </row>
    <row r="194" spans="3:4" s="34" customFormat="1" ht="12.95" customHeight="1" x14ac:dyDescent="0.2">
      <c r="C194" s="41"/>
      <c r="D194" s="41"/>
    </row>
    <row r="195" spans="3:4" s="34" customFormat="1" ht="12.95" customHeight="1" x14ac:dyDescent="0.2">
      <c r="C195" s="41"/>
      <c r="D195" s="41"/>
    </row>
    <row r="196" spans="3:4" s="34" customFormat="1" ht="12.95" customHeight="1" x14ac:dyDescent="0.2">
      <c r="C196" s="41"/>
      <c r="D196" s="41"/>
    </row>
    <row r="197" spans="3:4" s="34" customFormat="1" ht="12.95" customHeight="1" x14ac:dyDescent="0.2">
      <c r="C197" s="41"/>
      <c r="D197" s="41"/>
    </row>
    <row r="198" spans="3:4" s="34" customFormat="1" ht="12.95" customHeight="1" x14ac:dyDescent="0.2">
      <c r="C198" s="41"/>
      <c r="D198" s="41"/>
    </row>
    <row r="199" spans="3:4" s="34" customFormat="1" ht="12.95" customHeight="1" x14ac:dyDescent="0.2">
      <c r="C199" s="41"/>
      <c r="D199" s="41"/>
    </row>
    <row r="200" spans="3:4" s="34" customFormat="1" ht="12.95" customHeight="1" x14ac:dyDescent="0.2">
      <c r="C200" s="41"/>
      <c r="D200" s="41"/>
    </row>
    <row r="201" spans="3:4" s="34" customFormat="1" ht="12.95" customHeight="1" x14ac:dyDescent="0.2">
      <c r="C201" s="41"/>
      <c r="D201" s="41"/>
    </row>
    <row r="202" spans="3:4" s="34" customFormat="1" ht="12.95" customHeight="1" x14ac:dyDescent="0.2">
      <c r="C202" s="41"/>
      <c r="D202" s="41"/>
    </row>
    <row r="203" spans="3:4" s="34" customFormat="1" ht="12.95" customHeight="1" x14ac:dyDescent="0.2">
      <c r="C203" s="41"/>
      <c r="D203" s="41"/>
    </row>
    <row r="204" spans="3:4" s="34" customFormat="1" ht="12.95" customHeight="1" x14ac:dyDescent="0.2">
      <c r="C204" s="41"/>
      <c r="D204" s="41"/>
    </row>
    <row r="205" spans="3:4" s="34" customFormat="1" ht="12.95" customHeight="1" x14ac:dyDescent="0.2">
      <c r="C205" s="41"/>
      <c r="D205" s="41"/>
    </row>
    <row r="206" spans="3:4" s="34" customFormat="1" ht="12.95" customHeight="1" x14ac:dyDescent="0.2">
      <c r="C206" s="41"/>
      <c r="D206" s="41"/>
    </row>
    <row r="207" spans="3:4" s="34" customFormat="1" ht="12.95" customHeight="1" x14ac:dyDescent="0.2">
      <c r="C207" s="41"/>
      <c r="D207" s="41"/>
    </row>
    <row r="208" spans="3:4" s="34" customFormat="1" ht="12.95" customHeight="1" x14ac:dyDescent="0.2">
      <c r="C208" s="41"/>
      <c r="D208" s="41"/>
    </row>
    <row r="209" spans="3:4" s="34" customFormat="1" ht="12.95" customHeight="1" x14ac:dyDescent="0.2">
      <c r="C209" s="41"/>
      <c r="D209" s="41"/>
    </row>
    <row r="210" spans="3:4" s="34" customFormat="1" ht="12.95" customHeight="1" x14ac:dyDescent="0.2">
      <c r="C210" s="41"/>
      <c r="D210" s="41"/>
    </row>
    <row r="211" spans="3:4" s="34" customFormat="1" ht="12.95" customHeight="1" x14ac:dyDescent="0.2">
      <c r="C211" s="41"/>
      <c r="D211" s="41"/>
    </row>
    <row r="212" spans="3:4" s="34" customFormat="1" ht="12.95" customHeight="1" x14ac:dyDescent="0.2">
      <c r="C212" s="41"/>
      <c r="D212" s="41"/>
    </row>
    <row r="213" spans="3:4" s="34" customFormat="1" ht="12.95" customHeight="1" x14ac:dyDescent="0.2">
      <c r="C213" s="41"/>
      <c r="D213" s="41"/>
    </row>
    <row r="214" spans="3:4" s="34" customFormat="1" ht="12.95" customHeight="1" x14ac:dyDescent="0.2">
      <c r="C214" s="41"/>
      <c r="D214" s="41"/>
    </row>
    <row r="215" spans="3:4" s="34" customFormat="1" ht="12.95" customHeight="1" x14ac:dyDescent="0.2">
      <c r="C215" s="41"/>
      <c r="D215" s="41"/>
    </row>
    <row r="216" spans="3:4" s="34" customFormat="1" ht="12.95" customHeight="1" x14ac:dyDescent="0.2">
      <c r="C216" s="41"/>
      <c r="D216" s="41"/>
    </row>
    <row r="217" spans="3:4" s="34" customFormat="1" ht="12.95" customHeight="1" x14ac:dyDescent="0.2">
      <c r="C217" s="41"/>
      <c r="D217" s="41"/>
    </row>
    <row r="218" spans="3:4" s="34" customFormat="1" ht="12.95" customHeight="1" x14ac:dyDescent="0.2">
      <c r="C218" s="41"/>
      <c r="D218" s="41"/>
    </row>
    <row r="219" spans="3:4" s="34" customFormat="1" ht="12.95" customHeight="1" x14ac:dyDescent="0.2">
      <c r="C219" s="41"/>
      <c r="D219" s="41"/>
    </row>
    <row r="220" spans="3:4" s="34" customFormat="1" ht="12.95" customHeight="1" x14ac:dyDescent="0.2">
      <c r="C220" s="41"/>
      <c r="D220" s="41"/>
    </row>
    <row r="221" spans="3:4" s="34" customFormat="1" ht="12.95" customHeight="1" x14ac:dyDescent="0.2">
      <c r="C221" s="41"/>
      <c r="D221" s="41"/>
    </row>
    <row r="222" spans="3:4" s="34" customFormat="1" ht="12.95" customHeight="1" x14ac:dyDescent="0.2">
      <c r="C222" s="41"/>
      <c r="D222" s="41"/>
    </row>
    <row r="223" spans="3:4" s="34" customFormat="1" ht="12.95" customHeight="1" x14ac:dyDescent="0.2">
      <c r="C223" s="41"/>
      <c r="D223" s="41"/>
    </row>
    <row r="224" spans="3:4" s="34" customFormat="1" ht="12.95" customHeight="1" x14ac:dyDescent="0.2">
      <c r="C224" s="41"/>
      <c r="D224" s="41"/>
    </row>
    <row r="225" spans="3:4" s="34" customFormat="1" ht="12.95" customHeight="1" x14ac:dyDescent="0.2">
      <c r="C225" s="41"/>
      <c r="D225" s="41"/>
    </row>
    <row r="226" spans="3:4" s="34" customFormat="1" ht="12.95" customHeight="1" x14ac:dyDescent="0.2">
      <c r="C226" s="41"/>
      <c r="D226" s="41"/>
    </row>
    <row r="227" spans="3:4" s="34" customFormat="1" ht="12.95" customHeight="1" x14ac:dyDescent="0.2">
      <c r="C227" s="41"/>
      <c r="D227" s="41"/>
    </row>
    <row r="228" spans="3:4" s="34" customFormat="1" ht="12.95" customHeight="1" x14ac:dyDescent="0.2">
      <c r="C228" s="41"/>
      <c r="D228" s="41"/>
    </row>
    <row r="229" spans="3:4" s="34" customFormat="1" ht="12.95" customHeight="1" x14ac:dyDescent="0.2">
      <c r="C229" s="41"/>
      <c r="D229" s="41"/>
    </row>
    <row r="230" spans="3:4" s="34" customFormat="1" ht="12.95" customHeight="1" x14ac:dyDescent="0.2">
      <c r="C230" s="41"/>
      <c r="D230" s="41"/>
    </row>
    <row r="231" spans="3:4" s="34" customFormat="1" ht="12.95" customHeight="1" x14ac:dyDescent="0.2">
      <c r="C231" s="41"/>
      <c r="D231" s="41"/>
    </row>
    <row r="232" spans="3:4" s="34" customFormat="1" ht="12.95" customHeight="1" x14ac:dyDescent="0.2">
      <c r="C232" s="41"/>
      <c r="D232" s="41"/>
    </row>
    <row r="233" spans="3:4" s="34" customFormat="1" ht="12.95" customHeight="1" x14ac:dyDescent="0.2">
      <c r="C233" s="41"/>
      <c r="D233" s="41"/>
    </row>
    <row r="234" spans="3:4" s="34" customFormat="1" ht="12.95" customHeight="1" x14ac:dyDescent="0.2">
      <c r="C234" s="41"/>
      <c r="D234" s="41"/>
    </row>
    <row r="235" spans="3:4" s="34" customFormat="1" ht="12.95" customHeight="1" x14ac:dyDescent="0.2">
      <c r="C235" s="41"/>
      <c r="D235" s="41"/>
    </row>
    <row r="236" spans="3:4" s="34" customFormat="1" ht="12.95" customHeight="1" x14ac:dyDescent="0.2">
      <c r="C236" s="41"/>
      <c r="D236" s="41"/>
    </row>
    <row r="237" spans="3:4" s="34" customFormat="1" ht="12.95" customHeight="1" x14ac:dyDescent="0.2">
      <c r="C237" s="41"/>
      <c r="D237" s="41"/>
    </row>
    <row r="238" spans="3:4" s="34" customFormat="1" ht="12.95" customHeight="1" x14ac:dyDescent="0.2">
      <c r="C238" s="41"/>
      <c r="D238" s="41"/>
    </row>
    <row r="239" spans="3:4" s="34" customFormat="1" ht="12.95" customHeight="1" x14ac:dyDescent="0.2">
      <c r="C239" s="41"/>
      <c r="D239" s="41"/>
    </row>
    <row r="240" spans="3:4" s="34" customFormat="1" ht="12.95" customHeight="1" x14ac:dyDescent="0.2">
      <c r="C240" s="41"/>
      <c r="D240" s="41"/>
    </row>
    <row r="241" spans="3:4" s="34" customFormat="1" ht="12.95" customHeight="1" x14ac:dyDescent="0.2">
      <c r="C241" s="41"/>
      <c r="D241" s="41"/>
    </row>
    <row r="242" spans="3:4" s="34" customFormat="1" ht="12.95" customHeight="1" x14ac:dyDescent="0.2">
      <c r="C242" s="41"/>
      <c r="D242" s="41"/>
    </row>
    <row r="243" spans="3:4" s="34" customFormat="1" ht="12.95" customHeight="1" x14ac:dyDescent="0.2">
      <c r="C243" s="41"/>
      <c r="D243" s="41"/>
    </row>
    <row r="244" spans="3:4" s="34" customFormat="1" ht="12.95" customHeight="1" x14ac:dyDescent="0.2">
      <c r="C244" s="41"/>
      <c r="D244" s="41"/>
    </row>
    <row r="245" spans="3:4" s="34" customFormat="1" ht="12.95" customHeight="1" x14ac:dyDescent="0.2">
      <c r="C245" s="41"/>
      <c r="D245" s="41"/>
    </row>
    <row r="246" spans="3:4" s="34" customFormat="1" ht="12.95" customHeight="1" x14ac:dyDescent="0.2">
      <c r="C246" s="41"/>
      <c r="D246" s="41"/>
    </row>
    <row r="247" spans="3:4" s="34" customFormat="1" ht="12.95" customHeight="1" x14ac:dyDescent="0.2">
      <c r="C247" s="41"/>
      <c r="D247" s="41"/>
    </row>
    <row r="248" spans="3:4" s="34" customFormat="1" ht="12.95" customHeight="1" x14ac:dyDescent="0.2">
      <c r="C248" s="41"/>
      <c r="D248" s="41"/>
    </row>
    <row r="249" spans="3:4" s="34" customFormat="1" ht="12.95" customHeight="1" x14ac:dyDescent="0.2">
      <c r="C249" s="41"/>
      <c r="D249" s="41"/>
    </row>
    <row r="250" spans="3:4" s="34" customFormat="1" ht="12.95" customHeight="1" x14ac:dyDescent="0.2">
      <c r="C250" s="41"/>
      <c r="D250" s="41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</sheetData>
  <protectedRanges>
    <protectedRange sqref="A29:D29" name="Range1"/>
    <protectedRange sqref="A31:D31" name="Range1_1"/>
  </protectedRanges>
  <sortState xmlns:xlrd2="http://schemas.microsoft.com/office/spreadsheetml/2017/richdata2" ref="A21:T37">
    <sortCondition ref="B21:B37"/>
  </sortState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U6939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39" sqref="A3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53</v>
      </c>
    </row>
    <row r="2" spans="1:6" s="34" customFormat="1" ht="12.95" customHeight="1" x14ac:dyDescent="0.2">
      <c r="A2" s="34" t="s">
        <v>24</v>
      </c>
      <c r="B2" s="34" t="s">
        <v>41</v>
      </c>
      <c r="C2" s="35"/>
      <c r="D2" s="35" t="s">
        <v>44</v>
      </c>
    </row>
    <row r="3" spans="1:6" s="34" customFormat="1" ht="12.95" customHeight="1" thickBot="1" x14ac:dyDescent="0.25"/>
    <row r="4" spans="1:6" s="34" customFormat="1" ht="12.95" customHeight="1" thickTop="1" thickBot="1" x14ac:dyDescent="0.25">
      <c r="A4" s="36" t="s">
        <v>0</v>
      </c>
      <c r="C4" s="37" t="s">
        <v>39</v>
      </c>
      <c r="D4" s="38" t="s">
        <v>39</v>
      </c>
    </row>
    <row r="5" spans="1:6" s="34" customFormat="1" ht="12.95" customHeight="1" thickTop="1" x14ac:dyDescent="0.2">
      <c r="A5" s="39" t="s">
        <v>30</v>
      </c>
      <c r="C5" s="40">
        <v>-9.5</v>
      </c>
      <c r="D5" s="34" t="s">
        <v>31</v>
      </c>
    </row>
    <row r="6" spans="1:6" s="34" customFormat="1" ht="12.95" customHeight="1" x14ac:dyDescent="0.2">
      <c r="A6" s="36" t="s">
        <v>1</v>
      </c>
    </row>
    <row r="7" spans="1:6" s="34" customFormat="1" ht="12.95" customHeight="1" x14ac:dyDescent="0.2">
      <c r="A7" s="34" t="s">
        <v>2</v>
      </c>
      <c r="C7" s="41">
        <v>51453.773000000001</v>
      </c>
      <c r="D7" s="42" t="s">
        <v>40</v>
      </c>
    </row>
    <row r="8" spans="1:6" s="34" customFormat="1" ht="12.95" customHeight="1" x14ac:dyDescent="0.2">
      <c r="A8" s="34" t="s">
        <v>3</v>
      </c>
      <c r="C8" s="41">
        <v>0.41010000000000002</v>
      </c>
      <c r="D8" s="42" t="s">
        <v>40</v>
      </c>
    </row>
    <row r="9" spans="1:6" s="34" customFormat="1" ht="12.95" customHeight="1" x14ac:dyDescent="0.2">
      <c r="A9" s="43" t="s">
        <v>34</v>
      </c>
      <c r="B9" s="44">
        <v>27</v>
      </c>
      <c r="C9" s="45" t="str">
        <f>"F"&amp;B9</f>
        <v>F27</v>
      </c>
      <c r="D9" s="46" t="str">
        <f>"G"&amp;B9</f>
        <v>G27</v>
      </c>
    </row>
    <row r="10" spans="1:6" s="34" customFormat="1" ht="12.95" customHeight="1" thickBot="1" x14ac:dyDescent="0.25">
      <c r="C10" s="47" t="s">
        <v>20</v>
      </c>
      <c r="D10" s="47" t="s">
        <v>21</v>
      </c>
    </row>
    <row r="11" spans="1:6" s="34" customFormat="1" ht="12.95" customHeight="1" x14ac:dyDescent="0.2">
      <c r="A11" s="34" t="s">
        <v>15</v>
      </c>
      <c r="C11" s="46">
        <f ca="1">INTERCEPT(INDIRECT($D$9):G991,INDIRECT($C$9):F991)</f>
        <v>-0.13566127036261982</v>
      </c>
      <c r="D11" s="35"/>
    </row>
    <row r="12" spans="1:6" s="34" customFormat="1" ht="12.95" customHeight="1" x14ac:dyDescent="0.2">
      <c r="A12" s="34" t="s">
        <v>16</v>
      </c>
      <c r="C12" s="46">
        <f ca="1">SLOPE(INDIRECT($D$9):G991,INDIRECT($C$9):F991)</f>
        <v>8.4643853707097652E-6</v>
      </c>
      <c r="D12" s="35"/>
    </row>
    <row r="13" spans="1:6" s="34" customFormat="1" ht="12.95" customHeight="1" x14ac:dyDescent="0.2">
      <c r="A13" s="34" t="s">
        <v>19</v>
      </c>
      <c r="C13" s="35" t="s">
        <v>13</v>
      </c>
    </row>
    <row r="14" spans="1:6" s="34" customFormat="1" ht="12.95" customHeight="1" x14ac:dyDescent="0.2"/>
    <row r="15" spans="1:6" s="34" customFormat="1" ht="12.95" customHeight="1" x14ac:dyDescent="0.2">
      <c r="A15" s="48" t="s">
        <v>17</v>
      </c>
      <c r="C15" s="49">
        <f ca="1">(C7+C11)+(C8+C12)*INT(MAX(F21:F3532))</f>
        <v>59818.209578333663</v>
      </c>
      <c r="E15" s="50" t="s">
        <v>36</v>
      </c>
      <c r="F15" s="40">
        <v>1</v>
      </c>
    </row>
    <row r="16" spans="1:6" s="34" customFormat="1" ht="12.95" customHeight="1" x14ac:dyDescent="0.2">
      <c r="A16" s="36" t="s">
        <v>4</v>
      </c>
      <c r="C16" s="51">
        <f ca="1">+C8+C12</f>
        <v>0.41010846438537074</v>
      </c>
      <c r="E16" s="50" t="s">
        <v>32</v>
      </c>
      <c r="F16" s="52">
        <f ca="1">NOW()+15018.5+$C$5/24</f>
        <v>60313.799803703703</v>
      </c>
    </row>
    <row r="17" spans="1:21" s="34" customFormat="1" ht="12.95" customHeight="1" thickBot="1" x14ac:dyDescent="0.25">
      <c r="A17" s="50" t="s">
        <v>29</v>
      </c>
      <c r="C17" s="34">
        <f>COUNT(C21:C2190)</f>
        <v>15</v>
      </c>
      <c r="E17" s="50" t="s">
        <v>37</v>
      </c>
      <c r="F17" s="52">
        <f ca="1">ROUND(2*(F16-$C$7)/$C$8,0)/2+F15</f>
        <v>21605.5</v>
      </c>
    </row>
    <row r="18" spans="1:21" s="34" customFormat="1" ht="12.95" customHeight="1" thickTop="1" thickBot="1" x14ac:dyDescent="0.25">
      <c r="A18" s="36" t="s">
        <v>5</v>
      </c>
      <c r="C18" s="53">
        <f ca="1">+C15</f>
        <v>59818.209578333663</v>
      </c>
      <c r="D18" s="54">
        <f ca="1">+C16</f>
        <v>0.41010846438537074</v>
      </c>
      <c r="E18" s="50" t="s">
        <v>38</v>
      </c>
      <c r="F18" s="46">
        <f ca="1">ROUND(2*(F16-$C$15)/$C$16,0)/2+F15</f>
        <v>1209.5</v>
      </c>
    </row>
    <row r="19" spans="1:21" s="34" customFormat="1" ht="12.95" customHeight="1" thickTop="1" x14ac:dyDescent="0.2">
      <c r="E19" s="50" t="s">
        <v>33</v>
      </c>
      <c r="F19" s="55">
        <f ca="1">+$C$15+$C$16*F18-15018.5-$C$5/24</f>
        <v>45296.131599341104</v>
      </c>
      <c r="S19" s="34">
        <f ca="1">SQRT(SUM(S21:S26))</f>
        <v>1.2775137549955476E-2</v>
      </c>
    </row>
    <row r="20" spans="1:21" s="34" customFormat="1" ht="12.95" customHeight="1" thickBot="1" x14ac:dyDescent="0.25">
      <c r="A20" s="47" t="s">
        <v>6</v>
      </c>
      <c r="B20" s="47" t="s">
        <v>7</v>
      </c>
      <c r="C20" s="47" t="s">
        <v>8</v>
      </c>
      <c r="D20" s="47" t="s">
        <v>12</v>
      </c>
      <c r="E20" s="47" t="s">
        <v>9</v>
      </c>
      <c r="F20" s="47" t="s">
        <v>10</v>
      </c>
      <c r="G20" s="47" t="s">
        <v>11</v>
      </c>
      <c r="H20" s="56" t="s">
        <v>46</v>
      </c>
      <c r="I20" s="56" t="s">
        <v>47</v>
      </c>
      <c r="J20" s="56" t="s">
        <v>48</v>
      </c>
      <c r="K20" s="56" t="s">
        <v>49</v>
      </c>
      <c r="L20" s="56" t="s">
        <v>50</v>
      </c>
      <c r="M20" s="56" t="s">
        <v>51</v>
      </c>
      <c r="N20" s="56" t="s">
        <v>52</v>
      </c>
      <c r="O20" s="56" t="s">
        <v>23</v>
      </c>
      <c r="P20" s="57" t="s">
        <v>22</v>
      </c>
      <c r="Q20" s="47" t="s">
        <v>14</v>
      </c>
      <c r="S20" s="58" t="s">
        <v>43</v>
      </c>
      <c r="U20" s="59" t="s">
        <v>35</v>
      </c>
    </row>
    <row r="21" spans="1:21" s="61" customFormat="1" ht="12.95" customHeight="1" x14ac:dyDescent="0.2">
      <c r="A21" s="20" t="s">
        <v>42</v>
      </c>
      <c r="B21" s="60"/>
      <c r="C21" s="20">
        <v>55096.413289999997</v>
      </c>
      <c r="D21" s="20">
        <v>1.6900000000000001E-3</v>
      </c>
      <c r="E21" s="61">
        <f t="shared" ref="E21:E35" si="0">+(C21-C$7)/C$8</f>
        <v>8882.3220921726297</v>
      </c>
      <c r="F21" s="61">
        <f t="shared" ref="F21:F35" si="1">ROUND(2*E21,0)/2</f>
        <v>8882.5</v>
      </c>
      <c r="G21" s="61">
        <f t="shared" ref="G21:G35" si="2">+C21-(C$7+F21*C$8)</f>
        <v>-7.2960000004968606E-2</v>
      </c>
      <c r="K21" s="61">
        <f t="shared" ref="K21:K35" si="3">+G21</f>
        <v>-7.2960000004968606E-2</v>
      </c>
      <c r="O21" s="61">
        <f t="shared" ref="O21:O35" ca="1" si="4">+C$11+C$12*$F21</f>
        <v>-6.0476367307290335E-2</v>
      </c>
      <c r="Q21" s="62">
        <f t="shared" ref="Q21:Q35" si="5">+C21-15018.5</f>
        <v>40077.913289999997</v>
      </c>
      <c r="S21" s="61">
        <f t="shared" ref="S21:S35" ca="1" si="6">+(K21-O21)^2</f>
        <v>1.5584108533054207E-4</v>
      </c>
    </row>
    <row r="22" spans="1:21" s="61" customFormat="1" ht="12.95" customHeight="1" x14ac:dyDescent="0.2">
      <c r="A22" s="20" t="s">
        <v>42</v>
      </c>
      <c r="B22" s="60"/>
      <c r="C22" s="20">
        <v>56211.511180000001</v>
      </c>
      <c r="D22" s="20">
        <v>4.0000000000000002E-4</v>
      </c>
      <c r="E22" s="61">
        <f t="shared" si="0"/>
        <v>11601.409851255792</v>
      </c>
      <c r="F22" s="61">
        <f t="shared" si="1"/>
        <v>11601.5</v>
      </c>
      <c r="G22" s="61">
        <f t="shared" si="2"/>
        <v>-3.6970000001019798E-2</v>
      </c>
      <c r="K22" s="61">
        <f t="shared" si="3"/>
        <v>-3.6970000001019798E-2</v>
      </c>
      <c r="O22" s="61">
        <f t="shared" ca="1" si="4"/>
        <v>-3.7461703484330477E-2</v>
      </c>
      <c r="Q22" s="62">
        <f t="shared" si="5"/>
        <v>41193.011180000001</v>
      </c>
      <c r="S22" s="61">
        <f t="shared" ca="1" si="6"/>
        <v>2.4177231549985543E-7</v>
      </c>
    </row>
    <row r="23" spans="1:21" s="61" customFormat="1" ht="12.95" customHeight="1" x14ac:dyDescent="0.2">
      <c r="A23" s="20" t="s">
        <v>42</v>
      </c>
      <c r="B23" s="60"/>
      <c r="C23" s="20">
        <v>56272.413339999999</v>
      </c>
      <c r="D23" s="20">
        <v>3.4000000000000002E-4</v>
      </c>
      <c r="E23" s="61">
        <f t="shared" si="0"/>
        <v>11749.915484028281</v>
      </c>
      <c r="F23" s="61">
        <f t="shared" si="1"/>
        <v>11750</v>
      </c>
      <c r="G23" s="61">
        <f t="shared" si="2"/>
        <v>-3.4660000004805624E-2</v>
      </c>
      <c r="K23" s="61">
        <f t="shared" si="3"/>
        <v>-3.4660000004805624E-2</v>
      </c>
      <c r="O23" s="61">
        <f t="shared" ca="1" si="4"/>
        <v>-3.6204742256780081E-2</v>
      </c>
      <c r="Q23" s="62">
        <f t="shared" si="5"/>
        <v>41253.913339999999</v>
      </c>
      <c r="S23" s="61">
        <f t="shared" ca="1" si="6"/>
        <v>2.3862286250351164E-6</v>
      </c>
    </row>
    <row r="24" spans="1:21" s="61" customFormat="1" ht="12.95" customHeight="1" x14ac:dyDescent="0.2">
      <c r="A24" s="20" t="s">
        <v>42</v>
      </c>
      <c r="B24" s="60"/>
      <c r="C24" s="20">
        <v>56554.564610000001</v>
      </c>
      <c r="D24" s="20">
        <v>1.24E-3</v>
      </c>
      <c r="E24" s="61">
        <f t="shared" si="0"/>
        <v>12437.921506949524</v>
      </c>
      <c r="F24" s="61">
        <f t="shared" si="1"/>
        <v>12438</v>
      </c>
      <c r="G24" s="61">
        <f t="shared" si="2"/>
        <v>-3.2189999998081475E-2</v>
      </c>
      <c r="K24" s="61">
        <f t="shared" si="3"/>
        <v>-3.2189999998081475E-2</v>
      </c>
      <c r="O24" s="61">
        <f t="shared" ca="1" si="4"/>
        <v>-3.0381245121731765E-2</v>
      </c>
      <c r="Q24" s="62">
        <f t="shared" si="5"/>
        <v>41536.064610000001</v>
      </c>
      <c r="S24" s="61">
        <f t="shared" ca="1" si="6"/>
        <v>3.2715942027188575E-6</v>
      </c>
    </row>
    <row r="25" spans="1:21" s="61" customFormat="1" ht="12.95" customHeight="1" x14ac:dyDescent="0.2">
      <c r="A25" s="20" t="s">
        <v>42</v>
      </c>
      <c r="B25" s="60"/>
      <c r="C25" s="20">
        <v>56622.440399999999</v>
      </c>
      <c r="D25" s="20">
        <v>2.3000000000000001E-4</v>
      </c>
      <c r="E25" s="61">
        <f t="shared" si="0"/>
        <v>12603.431845891242</v>
      </c>
      <c r="F25" s="61">
        <f t="shared" si="1"/>
        <v>12603.5</v>
      </c>
      <c r="G25" s="61">
        <f t="shared" si="2"/>
        <v>-2.7950000003329478E-2</v>
      </c>
      <c r="K25" s="61">
        <f t="shared" si="3"/>
        <v>-2.7950000003329478E-2</v>
      </c>
      <c r="O25" s="61">
        <f t="shared" ca="1" si="4"/>
        <v>-2.8980389342879304E-2</v>
      </c>
      <c r="Q25" s="62">
        <f t="shared" si="5"/>
        <v>41603.940399999999</v>
      </c>
      <c r="S25" s="61">
        <f t="shared" ca="1" si="6"/>
        <v>1.0617021910579253E-6</v>
      </c>
    </row>
    <row r="26" spans="1:21" s="61" customFormat="1" ht="12.95" customHeight="1" x14ac:dyDescent="0.2">
      <c r="A26" s="20" t="s">
        <v>42</v>
      </c>
      <c r="B26" s="60"/>
      <c r="C26" s="20">
        <v>56622.643790000002</v>
      </c>
      <c r="D26" s="20">
        <v>3.5E-4</v>
      </c>
      <c r="E26" s="61">
        <f t="shared" si="0"/>
        <v>12603.927798098026</v>
      </c>
      <c r="F26" s="61">
        <f t="shared" si="1"/>
        <v>12604</v>
      </c>
      <c r="G26" s="61">
        <f t="shared" si="2"/>
        <v>-2.9609999997774139E-2</v>
      </c>
      <c r="K26" s="61">
        <f t="shared" si="3"/>
        <v>-2.9609999997774139E-2</v>
      </c>
      <c r="O26" s="61">
        <f t="shared" ca="1" si="4"/>
        <v>-2.8976157150193943E-2</v>
      </c>
      <c r="Q26" s="62">
        <f t="shared" si="5"/>
        <v>41604.143790000002</v>
      </c>
      <c r="S26" s="61">
        <f t="shared" ca="1" si="6"/>
        <v>4.0175675542857162E-7</v>
      </c>
    </row>
    <row r="27" spans="1:21" s="61" customFormat="1" ht="12.95" customHeight="1" x14ac:dyDescent="0.2">
      <c r="A27" s="63" t="s">
        <v>45</v>
      </c>
      <c r="C27" s="64">
        <v>57756.5942</v>
      </c>
      <c r="D27" s="64">
        <v>1E-4</v>
      </c>
      <c r="E27" s="61">
        <f t="shared" si="0"/>
        <v>15368.986100950982</v>
      </c>
      <c r="F27" s="61">
        <f t="shared" si="1"/>
        <v>15369</v>
      </c>
      <c r="G27" s="61">
        <f t="shared" si="2"/>
        <v>-5.7000000015250407E-3</v>
      </c>
      <c r="K27" s="61">
        <f t="shared" si="3"/>
        <v>-5.7000000015250407E-3</v>
      </c>
      <c r="O27" s="61">
        <f t="shared" ca="1" si="4"/>
        <v>-5.5721316001814403E-3</v>
      </c>
      <c r="Q27" s="62">
        <f t="shared" si="5"/>
        <v>42738.0942</v>
      </c>
      <c r="S27" s="61">
        <f t="shared" ca="1" si="6"/>
        <v>1.6350328062168082E-8</v>
      </c>
    </row>
    <row r="28" spans="1:21" s="61" customFormat="1" ht="12.95" customHeight="1" x14ac:dyDescent="0.2">
      <c r="A28" s="65" t="s">
        <v>54</v>
      </c>
      <c r="B28" s="66" t="s">
        <v>55</v>
      </c>
      <c r="C28" s="67">
        <v>59063.204700000002</v>
      </c>
      <c r="D28" s="67" t="s">
        <v>56</v>
      </c>
      <c r="E28" s="61">
        <f t="shared" si="0"/>
        <v>18555.063886856864</v>
      </c>
      <c r="F28" s="61">
        <f t="shared" si="1"/>
        <v>18555</v>
      </c>
      <c r="G28" s="61">
        <f t="shared" si="2"/>
        <v>2.6200000000244472E-2</v>
      </c>
      <c r="K28" s="61">
        <f t="shared" si="3"/>
        <v>2.6200000000244472E-2</v>
      </c>
      <c r="O28" s="61">
        <f t="shared" ca="1" si="4"/>
        <v>2.139540019089986E-2</v>
      </c>
      <c r="Q28" s="62">
        <f t="shared" si="5"/>
        <v>44044.704700000002</v>
      </c>
      <c r="S28" s="61">
        <f t="shared" ca="1" si="6"/>
        <v>2.3084179327954282E-5</v>
      </c>
    </row>
    <row r="29" spans="1:21" s="61" customFormat="1" ht="12.95" customHeight="1" x14ac:dyDescent="0.2">
      <c r="A29" s="22" t="s">
        <v>59</v>
      </c>
      <c r="B29" s="23" t="s">
        <v>55</v>
      </c>
      <c r="C29" s="90">
        <v>59112.419000000002</v>
      </c>
      <c r="D29" s="91">
        <v>8.9999999999999998E-4</v>
      </c>
      <c r="E29" s="61">
        <f t="shared" si="0"/>
        <v>18675.069495245061</v>
      </c>
      <c r="F29" s="61">
        <f t="shared" si="1"/>
        <v>18675</v>
      </c>
      <c r="G29" s="61">
        <f t="shared" si="2"/>
        <v>2.8500000000349246E-2</v>
      </c>
      <c r="K29" s="61">
        <f t="shared" si="3"/>
        <v>2.8500000000349246E-2</v>
      </c>
      <c r="O29" s="61">
        <f t="shared" ca="1" si="4"/>
        <v>2.2411126435385037E-2</v>
      </c>
      <c r="Q29" s="62">
        <f t="shared" si="5"/>
        <v>44093.919000000002</v>
      </c>
      <c r="S29" s="61">
        <f t="shared" ca="1" si="6"/>
        <v>3.7074381290119952E-5</v>
      </c>
    </row>
    <row r="30" spans="1:21" s="61" customFormat="1" ht="12.95" customHeight="1" x14ac:dyDescent="0.2">
      <c r="A30" s="22" t="s">
        <v>59</v>
      </c>
      <c r="B30" s="23" t="s">
        <v>55</v>
      </c>
      <c r="C30" s="90">
        <v>59112.621599999999</v>
      </c>
      <c r="D30" s="91">
        <v>1.9E-3</v>
      </c>
      <c r="E30" s="61">
        <f t="shared" si="0"/>
        <v>18675.563521092408</v>
      </c>
      <c r="F30" s="61">
        <f t="shared" si="1"/>
        <v>18675.5</v>
      </c>
      <c r="G30" s="61">
        <f t="shared" si="2"/>
        <v>2.6050000000395812E-2</v>
      </c>
      <c r="K30" s="61">
        <f t="shared" si="3"/>
        <v>2.6050000000395812E-2</v>
      </c>
      <c r="O30" s="61">
        <f t="shared" ca="1" si="4"/>
        <v>2.2415358628070398E-2</v>
      </c>
      <c r="Q30" s="62">
        <f t="shared" si="5"/>
        <v>44094.121599999999</v>
      </c>
      <c r="S30" s="61">
        <f t="shared" ca="1" si="6"/>
        <v>1.3210617905419572E-5</v>
      </c>
    </row>
    <row r="31" spans="1:21" s="61" customFormat="1" ht="12.95" customHeight="1" x14ac:dyDescent="0.2">
      <c r="A31" s="68" t="s">
        <v>57</v>
      </c>
      <c r="C31" s="20">
        <v>59146.662799999998</v>
      </c>
      <c r="D31" s="20">
        <v>2.0000000000000001E-4</v>
      </c>
      <c r="E31" s="61">
        <f t="shared" si="0"/>
        <v>18758.570592538399</v>
      </c>
      <c r="F31" s="61">
        <f t="shared" si="1"/>
        <v>18758.5</v>
      </c>
      <c r="G31" s="61">
        <f t="shared" si="2"/>
        <v>2.8949999999895226E-2</v>
      </c>
      <c r="K31" s="61">
        <f t="shared" si="3"/>
        <v>2.8949999999895226E-2</v>
      </c>
      <c r="O31" s="61">
        <f t="shared" ca="1" si="4"/>
        <v>2.3117902613839308E-2</v>
      </c>
      <c r="Q31" s="62">
        <f t="shared" si="5"/>
        <v>44128.162799999998</v>
      </c>
      <c r="S31" s="61">
        <f t="shared" ca="1" si="6"/>
        <v>3.4013359920440268E-5</v>
      </c>
    </row>
    <row r="32" spans="1:21" s="61" customFormat="1" ht="12.95" customHeight="1" x14ac:dyDescent="0.2">
      <c r="A32" s="26" t="s">
        <v>62</v>
      </c>
      <c r="B32" s="71" t="s">
        <v>63</v>
      </c>
      <c r="C32" s="94">
        <v>59392.89</v>
      </c>
      <c r="D32" s="95">
        <v>2.9999999999999997E-4</v>
      </c>
      <c r="E32" s="61">
        <f t="shared" si="0"/>
        <v>19358.978297976097</v>
      </c>
      <c r="F32" s="61">
        <f t="shared" si="1"/>
        <v>19359</v>
      </c>
      <c r="G32" s="61">
        <f t="shared" si="2"/>
        <v>-8.900000000721775E-3</v>
      </c>
      <c r="K32" s="61">
        <f t="shared" si="3"/>
        <v>-8.900000000721775E-3</v>
      </c>
      <c r="O32" s="61">
        <f t="shared" ca="1" si="4"/>
        <v>2.8200766028950525E-2</v>
      </c>
      <c r="Q32" s="62">
        <f t="shared" si="5"/>
        <v>44374.39</v>
      </c>
      <c r="S32" s="61">
        <f t="shared" ca="1" si="6"/>
        <v>1.3764668399884861E-3</v>
      </c>
    </row>
    <row r="33" spans="1:19" s="61" customFormat="1" ht="12.95" customHeight="1" x14ac:dyDescent="0.2">
      <c r="A33" s="48" t="s">
        <v>58</v>
      </c>
      <c r="C33" s="64">
        <v>59546.7238</v>
      </c>
      <c r="D33" s="64">
        <v>2.9999999999999997E-4</v>
      </c>
      <c r="E33" s="61">
        <f t="shared" si="0"/>
        <v>19734.091197268954</v>
      </c>
      <c r="F33" s="61">
        <f t="shared" si="1"/>
        <v>19734</v>
      </c>
      <c r="G33" s="61">
        <f t="shared" si="2"/>
        <v>3.7400000001071021E-2</v>
      </c>
      <c r="K33" s="61">
        <f t="shared" si="3"/>
        <v>3.7400000001071021E-2</v>
      </c>
      <c r="O33" s="61">
        <f t="shared" ca="1" si="4"/>
        <v>3.1374910542966677E-2</v>
      </c>
      <c r="Q33" s="62">
        <f t="shared" si="5"/>
        <v>44528.2238</v>
      </c>
      <c r="S33" s="61">
        <f t="shared" ca="1" si="6"/>
        <v>3.6301702978160089E-5</v>
      </c>
    </row>
    <row r="34" spans="1:19" s="61" customFormat="1" ht="12.95" customHeight="1" x14ac:dyDescent="0.2">
      <c r="A34" s="69" t="s">
        <v>60</v>
      </c>
      <c r="B34" s="70" t="s">
        <v>55</v>
      </c>
      <c r="C34" s="89">
        <v>59818.214000000153</v>
      </c>
      <c r="D34" s="64"/>
      <c r="E34" s="61">
        <f t="shared" si="0"/>
        <v>20396.100950987933</v>
      </c>
      <c r="F34" s="61">
        <f t="shared" si="1"/>
        <v>20396</v>
      </c>
      <c r="G34" s="61">
        <f t="shared" si="2"/>
        <v>4.140000014740508E-2</v>
      </c>
      <c r="K34" s="61">
        <f t="shared" si="3"/>
        <v>4.140000014740508E-2</v>
      </c>
      <c r="O34" s="61">
        <f t="shared" ca="1" si="4"/>
        <v>3.697833365837655E-2</v>
      </c>
      <c r="Q34" s="62">
        <f t="shared" si="5"/>
        <v>44799.714000000153</v>
      </c>
      <c r="S34" s="61">
        <f t="shared" ca="1" si="6"/>
        <v>1.9551134540197894E-5</v>
      </c>
    </row>
    <row r="35" spans="1:19" s="61" customFormat="1" ht="12.95" customHeight="1" x14ac:dyDescent="0.2">
      <c r="A35" s="69" t="s">
        <v>60</v>
      </c>
      <c r="B35" s="70" t="s">
        <v>55</v>
      </c>
      <c r="C35" s="89">
        <v>59818.216000000015</v>
      </c>
      <c r="D35" s="64"/>
      <c r="E35" s="61">
        <f t="shared" si="0"/>
        <v>20396.105827846899</v>
      </c>
      <c r="F35" s="61">
        <f t="shared" si="1"/>
        <v>20396</v>
      </c>
      <c r="G35" s="61">
        <f t="shared" si="2"/>
        <v>4.3400000009569339E-2</v>
      </c>
      <c r="K35" s="61">
        <f t="shared" si="3"/>
        <v>4.3400000009569339E-2</v>
      </c>
      <c r="O35" s="61">
        <f t="shared" ca="1" si="4"/>
        <v>3.697833365837655E-2</v>
      </c>
      <c r="Q35" s="62">
        <f t="shared" si="5"/>
        <v>44799.716000000015</v>
      </c>
      <c r="S35" s="61">
        <f t="shared" ca="1" si="6"/>
        <v>4.1237798726041719E-5</v>
      </c>
    </row>
    <row r="36" spans="1:19" s="61" customFormat="1" ht="12.95" customHeight="1" x14ac:dyDescent="0.2">
      <c r="C36" s="64"/>
      <c r="D36" s="64"/>
    </row>
    <row r="37" spans="1:19" s="61" customFormat="1" ht="12.95" customHeight="1" x14ac:dyDescent="0.2">
      <c r="C37" s="64"/>
      <c r="D37" s="64"/>
    </row>
    <row r="38" spans="1:19" s="61" customFormat="1" ht="12.95" customHeight="1" x14ac:dyDescent="0.2">
      <c r="C38" s="64"/>
      <c r="D38" s="64"/>
    </row>
    <row r="39" spans="1:19" s="61" customFormat="1" ht="12.95" customHeight="1" x14ac:dyDescent="0.2">
      <c r="C39" s="64"/>
      <c r="D39" s="64"/>
    </row>
    <row r="40" spans="1:19" s="34" customFormat="1" ht="12.95" customHeight="1" x14ac:dyDescent="0.2">
      <c r="C40" s="41"/>
      <c r="D40" s="41"/>
    </row>
    <row r="41" spans="1:19" s="34" customFormat="1" ht="12.95" customHeight="1" x14ac:dyDescent="0.2">
      <c r="C41" s="41"/>
      <c r="D41" s="41"/>
    </row>
    <row r="42" spans="1:19" s="34" customFormat="1" ht="12.95" customHeight="1" x14ac:dyDescent="0.2">
      <c r="C42" s="41"/>
      <c r="D42" s="41"/>
    </row>
    <row r="43" spans="1:19" s="34" customFormat="1" ht="12.95" customHeight="1" x14ac:dyDescent="0.2">
      <c r="C43" s="41"/>
      <c r="D43" s="41"/>
    </row>
    <row r="44" spans="1:19" s="34" customFormat="1" ht="12.95" customHeight="1" x14ac:dyDescent="0.2">
      <c r="C44" s="41"/>
      <c r="D44" s="41"/>
    </row>
    <row r="45" spans="1:19" s="34" customFormat="1" ht="12.95" customHeight="1" x14ac:dyDescent="0.2">
      <c r="C45" s="41"/>
      <c r="D45" s="41"/>
    </row>
    <row r="46" spans="1:19" s="34" customFormat="1" ht="12.95" customHeight="1" x14ac:dyDescent="0.2">
      <c r="C46" s="41"/>
      <c r="D46" s="41"/>
    </row>
    <row r="47" spans="1:19" s="34" customFormat="1" ht="12.95" customHeight="1" x14ac:dyDescent="0.2">
      <c r="C47" s="41"/>
      <c r="D47" s="41"/>
    </row>
    <row r="48" spans="1:19" s="34" customFormat="1" ht="12.95" customHeight="1" x14ac:dyDescent="0.2">
      <c r="C48" s="41"/>
      <c r="D48" s="41"/>
    </row>
    <row r="49" spans="3:4" s="34" customFormat="1" ht="12.95" customHeight="1" x14ac:dyDescent="0.2">
      <c r="C49" s="41"/>
      <c r="D49" s="41"/>
    </row>
    <row r="50" spans="3:4" s="34" customFormat="1" ht="12.95" customHeight="1" x14ac:dyDescent="0.2">
      <c r="C50" s="41"/>
      <c r="D50" s="41"/>
    </row>
    <row r="51" spans="3:4" s="34" customFormat="1" ht="12.95" customHeight="1" x14ac:dyDescent="0.2">
      <c r="C51" s="41"/>
      <c r="D51" s="41"/>
    </row>
    <row r="52" spans="3:4" s="34" customFormat="1" ht="12.95" customHeight="1" x14ac:dyDescent="0.2">
      <c r="C52" s="41"/>
      <c r="D52" s="41"/>
    </row>
    <row r="53" spans="3:4" s="34" customFormat="1" ht="12.95" customHeight="1" x14ac:dyDescent="0.2">
      <c r="C53" s="41"/>
      <c r="D53" s="41"/>
    </row>
    <row r="54" spans="3:4" s="34" customFormat="1" ht="12.95" customHeight="1" x14ac:dyDescent="0.2">
      <c r="C54" s="41"/>
      <c r="D54" s="41"/>
    </row>
    <row r="55" spans="3:4" s="34" customFormat="1" ht="12.95" customHeight="1" x14ac:dyDescent="0.2">
      <c r="C55" s="41"/>
      <c r="D55" s="41"/>
    </row>
    <row r="56" spans="3:4" s="34" customFormat="1" ht="12.95" customHeight="1" x14ac:dyDescent="0.2">
      <c r="C56" s="41"/>
      <c r="D56" s="41"/>
    </row>
    <row r="57" spans="3:4" s="34" customFormat="1" ht="12.95" customHeight="1" x14ac:dyDescent="0.2">
      <c r="C57" s="41"/>
      <c r="D57" s="41"/>
    </row>
    <row r="58" spans="3:4" s="34" customFormat="1" ht="12.95" customHeight="1" x14ac:dyDescent="0.2">
      <c r="C58" s="41"/>
      <c r="D58" s="41"/>
    </row>
    <row r="59" spans="3:4" s="34" customFormat="1" ht="12.95" customHeight="1" x14ac:dyDescent="0.2">
      <c r="C59" s="41"/>
      <c r="D59" s="41"/>
    </row>
    <row r="60" spans="3:4" s="34" customFormat="1" ht="12.95" customHeight="1" x14ac:dyDescent="0.2">
      <c r="C60" s="41"/>
      <c r="D60" s="41"/>
    </row>
    <row r="61" spans="3:4" s="34" customFormat="1" ht="12.95" customHeight="1" x14ac:dyDescent="0.2">
      <c r="C61" s="41"/>
      <c r="D61" s="41"/>
    </row>
    <row r="62" spans="3:4" s="34" customFormat="1" ht="12.95" customHeight="1" x14ac:dyDescent="0.2">
      <c r="C62" s="41"/>
      <c r="D62" s="41"/>
    </row>
    <row r="63" spans="3:4" s="34" customFormat="1" ht="12.95" customHeight="1" x14ac:dyDescent="0.2">
      <c r="C63" s="41"/>
      <c r="D63" s="41"/>
    </row>
    <row r="64" spans="3:4" s="34" customFormat="1" ht="12.95" customHeight="1" x14ac:dyDescent="0.2">
      <c r="C64" s="41"/>
      <c r="D64" s="41"/>
    </row>
    <row r="65" spans="3:4" s="34" customFormat="1" ht="12.95" customHeight="1" x14ac:dyDescent="0.2">
      <c r="C65" s="41"/>
      <c r="D65" s="41"/>
    </row>
    <row r="66" spans="3:4" s="34" customFormat="1" ht="12.95" customHeight="1" x14ac:dyDescent="0.2">
      <c r="C66" s="41"/>
      <c r="D66" s="41"/>
    </row>
    <row r="67" spans="3:4" s="34" customFormat="1" ht="12.95" customHeight="1" x14ac:dyDescent="0.2">
      <c r="C67" s="41"/>
      <c r="D67" s="41"/>
    </row>
    <row r="68" spans="3:4" s="34" customFormat="1" ht="12.95" customHeight="1" x14ac:dyDescent="0.2">
      <c r="C68" s="41"/>
      <c r="D68" s="41"/>
    </row>
    <row r="69" spans="3:4" s="34" customFormat="1" ht="12.95" customHeight="1" x14ac:dyDescent="0.2">
      <c r="C69" s="41"/>
      <c r="D69" s="41"/>
    </row>
    <row r="70" spans="3:4" s="34" customFormat="1" ht="12.95" customHeight="1" x14ac:dyDescent="0.2">
      <c r="C70" s="41"/>
      <c r="D70" s="41"/>
    </row>
    <row r="71" spans="3:4" s="34" customFormat="1" ht="12.95" customHeight="1" x14ac:dyDescent="0.2">
      <c r="C71" s="41"/>
      <c r="D71" s="41"/>
    </row>
    <row r="72" spans="3:4" s="34" customFormat="1" ht="12.95" customHeight="1" x14ac:dyDescent="0.2">
      <c r="C72" s="41"/>
      <c r="D72" s="41"/>
    </row>
    <row r="73" spans="3:4" s="34" customFormat="1" ht="12.95" customHeight="1" x14ac:dyDescent="0.2">
      <c r="C73" s="41"/>
      <c r="D73" s="41"/>
    </row>
    <row r="74" spans="3:4" s="34" customFormat="1" ht="12.95" customHeight="1" x14ac:dyDescent="0.2">
      <c r="C74" s="41"/>
      <c r="D74" s="41"/>
    </row>
    <row r="75" spans="3:4" s="34" customFormat="1" ht="12.95" customHeight="1" x14ac:dyDescent="0.2">
      <c r="C75" s="41"/>
      <c r="D75" s="41"/>
    </row>
    <row r="76" spans="3:4" s="34" customFormat="1" ht="12.95" customHeight="1" x14ac:dyDescent="0.2">
      <c r="C76" s="41"/>
      <c r="D76" s="41"/>
    </row>
    <row r="77" spans="3:4" s="34" customFormat="1" ht="12.95" customHeight="1" x14ac:dyDescent="0.2">
      <c r="C77" s="41"/>
      <c r="D77" s="41"/>
    </row>
    <row r="78" spans="3:4" s="34" customFormat="1" ht="12.95" customHeight="1" x14ac:dyDescent="0.2">
      <c r="C78" s="41"/>
      <c r="D78" s="41"/>
    </row>
    <row r="79" spans="3:4" s="34" customFormat="1" ht="12.95" customHeight="1" x14ac:dyDescent="0.2">
      <c r="C79" s="41"/>
      <c r="D79" s="41"/>
    </row>
    <row r="80" spans="3:4" s="34" customFormat="1" ht="12.95" customHeight="1" x14ac:dyDescent="0.2">
      <c r="C80" s="41"/>
      <c r="D80" s="41"/>
    </row>
    <row r="81" spans="3:4" s="34" customFormat="1" ht="12.95" customHeight="1" x14ac:dyDescent="0.2">
      <c r="C81" s="41"/>
      <c r="D81" s="41"/>
    </row>
    <row r="82" spans="3:4" s="34" customFormat="1" ht="12.95" customHeight="1" x14ac:dyDescent="0.2">
      <c r="C82" s="41"/>
      <c r="D82" s="41"/>
    </row>
    <row r="83" spans="3:4" s="34" customFormat="1" ht="12.95" customHeight="1" x14ac:dyDescent="0.2">
      <c r="C83" s="41"/>
      <c r="D83" s="41"/>
    </row>
    <row r="84" spans="3:4" s="34" customFormat="1" ht="12.95" customHeight="1" x14ac:dyDescent="0.2">
      <c r="C84" s="41"/>
      <c r="D84" s="41"/>
    </row>
    <row r="85" spans="3:4" s="34" customFormat="1" ht="12.95" customHeight="1" x14ac:dyDescent="0.2">
      <c r="C85" s="41"/>
      <c r="D85" s="41"/>
    </row>
    <row r="86" spans="3:4" s="34" customFormat="1" ht="12.95" customHeight="1" x14ac:dyDescent="0.2">
      <c r="C86" s="41"/>
      <c r="D86" s="41"/>
    </row>
    <row r="87" spans="3:4" s="34" customFormat="1" ht="12.95" customHeight="1" x14ac:dyDescent="0.2">
      <c r="C87" s="41"/>
      <c r="D87" s="41"/>
    </row>
    <row r="88" spans="3:4" s="34" customFormat="1" ht="12.95" customHeight="1" x14ac:dyDescent="0.2">
      <c r="C88" s="41"/>
      <c r="D88" s="41"/>
    </row>
    <row r="89" spans="3:4" s="34" customFormat="1" ht="12.95" customHeight="1" x14ac:dyDescent="0.2">
      <c r="C89" s="41"/>
      <c r="D89" s="41"/>
    </row>
    <row r="90" spans="3:4" s="34" customFormat="1" ht="12.95" customHeight="1" x14ac:dyDescent="0.2">
      <c r="C90" s="41"/>
      <c r="D90" s="41"/>
    </row>
    <row r="91" spans="3:4" s="34" customFormat="1" ht="12.95" customHeight="1" x14ac:dyDescent="0.2">
      <c r="C91" s="41"/>
      <c r="D91" s="41"/>
    </row>
    <row r="92" spans="3:4" s="34" customFormat="1" ht="12.95" customHeight="1" x14ac:dyDescent="0.2">
      <c r="C92" s="41"/>
      <c r="D92" s="41"/>
    </row>
    <row r="93" spans="3:4" s="34" customFormat="1" ht="12.95" customHeight="1" x14ac:dyDescent="0.2">
      <c r="C93" s="41"/>
      <c r="D93" s="41"/>
    </row>
    <row r="94" spans="3:4" s="34" customFormat="1" ht="12.95" customHeight="1" x14ac:dyDescent="0.2">
      <c r="C94" s="41"/>
      <c r="D94" s="41"/>
    </row>
    <row r="95" spans="3:4" s="34" customFormat="1" ht="12.95" customHeight="1" x14ac:dyDescent="0.2">
      <c r="C95" s="41"/>
      <c r="D95" s="41"/>
    </row>
    <row r="96" spans="3:4" s="34" customFormat="1" ht="12.95" customHeight="1" x14ac:dyDescent="0.2">
      <c r="C96" s="41"/>
      <c r="D96" s="41"/>
    </row>
    <row r="97" spans="3:4" s="34" customFormat="1" ht="12.95" customHeight="1" x14ac:dyDescent="0.2">
      <c r="C97" s="41"/>
      <c r="D97" s="41"/>
    </row>
    <row r="98" spans="3:4" s="34" customFormat="1" ht="12.95" customHeight="1" x14ac:dyDescent="0.2">
      <c r="C98" s="41"/>
      <c r="D98" s="41"/>
    </row>
    <row r="99" spans="3:4" s="34" customFormat="1" ht="12.95" customHeight="1" x14ac:dyDescent="0.2">
      <c r="C99" s="41"/>
      <c r="D99" s="41"/>
    </row>
    <row r="100" spans="3:4" s="34" customFormat="1" ht="12.95" customHeight="1" x14ac:dyDescent="0.2">
      <c r="C100" s="41"/>
      <c r="D100" s="41"/>
    </row>
    <row r="101" spans="3:4" s="34" customFormat="1" ht="12.95" customHeight="1" x14ac:dyDescent="0.2">
      <c r="C101" s="41"/>
      <c r="D101" s="41"/>
    </row>
    <row r="102" spans="3:4" s="34" customFormat="1" ht="12.95" customHeight="1" x14ac:dyDescent="0.2">
      <c r="C102" s="41"/>
      <c r="D102" s="41"/>
    </row>
    <row r="103" spans="3:4" s="34" customFormat="1" ht="12.95" customHeight="1" x14ac:dyDescent="0.2">
      <c r="C103" s="41"/>
      <c r="D103" s="41"/>
    </row>
    <row r="104" spans="3:4" s="34" customFormat="1" ht="12.95" customHeight="1" x14ac:dyDescent="0.2">
      <c r="C104" s="41"/>
      <c r="D104" s="41"/>
    </row>
    <row r="105" spans="3:4" s="34" customFormat="1" ht="12.95" customHeight="1" x14ac:dyDescent="0.2">
      <c r="C105" s="41"/>
      <c r="D105" s="41"/>
    </row>
    <row r="106" spans="3:4" s="34" customFormat="1" ht="12.95" customHeight="1" x14ac:dyDescent="0.2">
      <c r="C106" s="41"/>
      <c r="D106" s="41"/>
    </row>
    <row r="107" spans="3:4" s="34" customFormat="1" ht="12.95" customHeight="1" x14ac:dyDescent="0.2">
      <c r="C107" s="41"/>
      <c r="D107" s="41"/>
    </row>
    <row r="108" spans="3:4" s="34" customFormat="1" ht="12.95" customHeight="1" x14ac:dyDescent="0.2">
      <c r="C108" s="41"/>
      <c r="D108" s="41"/>
    </row>
    <row r="109" spans="3:4" s="34" customFormat="1" ht="12.95" customHeight="1" x14ac:dyDescent="0.2">
      <c r="C109" s="41"/>
      <c r="D109" s="41"/>
    </row>
    <row r="110" spans="3:4" s="34" customFormat="1" ht="12.95" customHeight="1" x14ac:dyDescent="0.2">
      <c r="C110" s="41"/>
      <c r="D110" s="41"/>
    </row>
    <row r="111" spans="3:4" s="34" customFormat="1" ht="12.95" customHeight="1" x14ac:dyDescent="0.2">
      <c r="C111" s="41"/>
      <c r="D111" s="41"/>
    </row>
    <row r="112" spans="3:4" s="34" customFormat="1" ht="12.95" customHeight="1" x14ac:dyDescent="0.2">
      <c r="C112" s="41"/>
      <c r="D112" s="41"/>
    </row>
    <row r="113" spans="3:4" s="34" customFormat="1" ht="12.95" customHeight="1" x14ac:dyDescent="0.2">
      <c r="C113" s="41"/>
      <c r="D113" s="41"/>
    </row>
    <row r="114" spans="3:4" s="34" customFormat="1" ht="12.95" customHeight="1" x14ac:dyDescent="0.2">
      <c r="C114" s="41"/>
      <c r="D114" s="41"/>
    </row>
    <row r="115" spans="3:4" s="34" customFormat="1" ht="12.95" customHeight="1" x14ac:dyDescent="0.2">
      <c r="C115" s="41"/>
      <c r="D115" s="41"/>
    </row>
    <row r="116" spans="3:4" s="34" customFormat="1" ht="12.95" customHeight="1" x14ac:dyDescent="0.2">
      <c r="C116" s="41"/>
      <c r="D116" s="41"/>
    </row>
    <row r="117" spans="3:4" s="34" customFormat="1" ht="12.95" customHeight="1" x14ac:dyDescent="0.2">
      <c r="C117" s="41"/>
      <c r="D117" s="41"/>
    </row>
    <row r="118" spans="3:4" s="34" customFormat="1" ht="12.95" customHeight="1" x14ac:dyDescent="0.2">
      <c r="C118" s="41"/>
      <c r="D118" s="41"/>
    </row>
    <row r="119" spans="3:4" s="34" customFormat="1" ht="12.95" customHeight="1" x14ac:dyDescent="0.2">
      <c r="C119" s="41"/>
      <c r="D119" s="41"/>
    </row>
    <row r="120" spans="3:4" s="34" customFormat="1" ht="12.95" customHeight="1" x14ac:dyDescent="0.2">
      <c r="C120" s="41"/>
      <c r="D120" s="41"/>
    </row>
    <row r="121" spans="3:4" s="34" customFormat="1" ht="12.95" customHeight="1" x14ac:dyDescent="0.2">
      <c r="C121" s="41"/>
      <c r="D121" s="41"/>
    </row>
    <row r="122" spans="3:4" s="34" customFormat="1" ht="12.95" customHeight="1" x14ac:dyDescent="0.2">
      <c r="C122" s="41"/>
      <c r="D122" s="41"/>
    </row>
    <row r="123" spans="3:4" s="34" customFormat="1" ht="12.95" customHeight="1" x14ac:dyDescent="0.2">
      <c r="C123" s="41"/>
      <c r="D123" s="41"/>
    </row>
    <row r="124" spans="3:4" s="34" customFormat="1" ht="12.95" customHeight="1" x14ac:dyDescent="0.2">
      <c r="C124" s="41"/>
      <c r="D124" s="41"/>
    </row>
    <row r="125" spans="3:4" s="34" customFormat="1" ht="12.95" customHeight="1" x14ac:dyDescent="0.2">
      <c r="C125" s="41"/>
      <c r="D125" s="41"/>
    </row>
    <row r="126" spans="3:4" s="34" customFormat="1" ht="12.95" customHeight="1" x14ac:dyDescent="0.2">
      <c r="C126" s="41"/>
      <c r="D126" s="41"/>
    </row>
    <row r="127" spans="3:4" s="34" customFormat="1" ht="12.95" customHeight="1" x14ac:dyDescent="0.2">
      <c r="C127" s="41"/>
      <c r="D127" s="41"/>
    </row>
    <row r="128" spans="3:4" s="34" customFormat="1" ht="12.95" customHeight="1" x14ac:dyDescent="0.2">
      <c r="C128" s="41"/>
      <c r="D128" s="41"/>
    </row>
    <row r="129" spans="3:4" s="34" customFormat="1" ht="12.95" customHeight="1" x14ac:dyDescent="0.2">
      <c r="C129" s="41"/>
      <c r="D129" s="41"/>
    </row>
    <row r="130" spans="3:4" s="34" customFormat="1" ht="12.95" customHeight="1" x14ac:dyDescent="0.2">
      <c r="C130" s="41"/>
      <c r="D130" s="41"/>
    </row>
    <row r="131" spans="3:4" s="34" customFormat="1" ht="12.95" customHeight="1" x14ac:dyDescent="0.2">
      <c r="C131" s="41"/>
      <c r="D131" s="41"/>
    </row>
    <row r="132" spans="3:4" s="34" customFormat="1" ht="12.95" customHeight="1" x14ac:dyDescent="0.2">
      <c r="C132" s="41"/>
      <c r="D132" s="41"/>
    </row>
    <row r="133" spans="3:4" s="34" customFormat="1" ht="12.95" customHeight="1" x14ac:dyDescent="0.2">
      <c r="C133" s="41"/>
      <c r="D133" s="41"/>
    </row>
    <row r="134" spans="3:4" s="34" customFormat="1" ht="12.95" customHeight="1" x14ac:dyDescent="0.2">
      <c r="C134" s="41"/>
      <c r="D134" s="41"/>
    </row>
    <row r="135" spans="3:4" s="34" customFormat="1" ht="12.95" customHeight="1" x14ac:dyDescent="0.2">
      <c r="C135" s="41"/>
      <c r="D135" s="41"/>
    </row>
    <row r="136" spans="3:4" s="34" customFormat="1" ht="12.95" customHeight="1" x14ac:dyDescent="0.2">
      <c r="C136" s="41"/>
      <c r="D136" s="41"/>
    </row>
    <row r="137" spans="3:4" s="34" customFormat="1" ht="12.95" customHeight="1" x14ac:dyDescent="0.2">
      <c r="C137" s="41"/>
      <c r="D137" s="41"/>
    </row>
    <row r="138" spans="3:4" s="34" customFormat="1" ht="12.95" customHeight="1" x14ac:dyDescent="0.2">
      <c r="C138" s="41"/>
      <c r="D138" s="41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</sheetData>
  <protectedRanges>
    <protectedRange sqref="A29:D29" name="Range1"/>
  </protectedRanges>
  <sortState xmlns:xlrd2="http://schemas.microsoft.com/office/spreadsheetml/2017/richdata2" ref="A21:U40">
    <sortCondition ref="C21:C40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Active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2024-01-04T06:11:43Z</dcterms:modified>
</cp:coreProperties>
</file>