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3025349-7CE7-49CE-85AF-3FEE853A2C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3" i="1" l="1"/>
  <c r="Q34" i="1"/>
  <c r="Q35" i="1"/>
  <c r="Q36" i="1"/>
  <c r="G11" i="1"/>
  <c r="F11" i="1"/>
  <c r="E14" i="1"/>
  <c r="C17" i="1"/>
  <c r="E21" i="1"/>
  <c r="F21" i="1"/>
  <c r="Q32" i="1"/>
  <c r="Q27" i="1"/>
  <c r="Q28" i="1"/>
  <c r="Q29" i="1"/>
  <c r="Q30" i="1"/>
  <c r="Q31" i="1"/>
  <c r="Q22" i="1"/>
  <c r="Q23" i="1"/>
  <c r="Q24" i="1"/>
  <c r="Q25" i="1"/>
  <c r="Q26" i="1"/>
  <c r="C8" i="1"/>
  <c r="C7" i="1"/>
  <c r="E33" i="1"/>
  <c r="F33" i="1"/>
  <c r="Q21" i="1"/>
  <c r="G28" i="1"/>
  <c r="I28" i="1"/>
  <c r="E26" i="1"/>
  <c r="F26" i="1"/>
  <c r="E35" i="1"/>
  <c r="F35" i="1"/>
  <c r="E22" i="1"/>
  <c r="F22" i="1"/>
  <c r="E23" i="1"/>
  <c r="F23" i="1"/>
  <c r="E31" i="1"/>
  <c r="F31" i="1"/>
  <c r="G31" i="1"/>
  <c r="I31" i="1"/>
  <c r="G22" i="1"/>
  <c r="E28" i="1"/>
  <c r="F28" i="1"/>
  <c r="E25" i="1"/>
  <c r="F25" i="1"/>
  <c r="G25" i="1"/>
  <c r="I25" i="1"/>
  <c r="G36" i="1"/>
  <c r="J36" i="1"/>
  <c r="E34" i="1"/>
  <c r="F34" i="1"/>
  <c r="G34" i="1"/>
  <c r="J34" i="1"/>
  <c r="G32" i="1"/>
  <c r="I32" i="1"/>
  <c r="E30" i="1"/>
  <c r="F30" i="1"/>
  <c r="G30" i="1"/>
  <c r="I30" i="1"/>
  <c r="G24" i="1"/>
  <c r="I24" i="1"/>
  <c r="E27" i="1"/>
  <c r="F27" i="1"/>
  <c r="G27" i="1"/>
  <c r="I27" i="1"/>
  <c r="E36" i="1"/>
  <c r="F36" i="1"/>
  <c r="G33" i="1"/>
  <c r="J33" i="1"/>
  <c r="E32" i="1"/>
  <c r="F32" i="1"/>
  <c r="G26" i="1"/>
  <c r="I26" i="1"/>
  <c r="E24" i="1"/>
  <c r="F24" i="1"/>
  <c r="G35" i="1"/>
  <c r="J35" i="1"/>
  <c r="E29" i="1"/>
  <c r="F29" i="1"/>
  <c r="G29" i="1"/>
  <c r="I29" i="1"/>
  <c r="G23" i="1"/>
  <c r="I23" i="1"/>
  <c r="N22" i="1"/>
  <c r="C12" i="1"/>
  <c r="C16" i="1" l="1"/>
  <c r="D18" i="1" s="1"/>
  <c r="E15" i="1"/>
  <c r="C11" i="1"/>
  <c r="O36" i="1" l="1"/>
  <c r="O35" i="1"/>
  <c r="C15" i="1"/>
  <c r="O28" i="1"/>
  <c r="O32" i="1"/>
  <c r="O30" i="1"/>
  <c r="O29" i="1"/>
  <c r="O22" i="1"/>
  <c r="O24" i="1"/>
  <c r="O21" i="1"/>
  <c r="O23" i="1"/>
  <c r="O26" i="1"/>
  <c r="O31" i="1"/>
  <c r="O34" i="1"/>
  <c r="O33" i="1"/>
  <c r="O27" i="1"/>
  <c r="O25" i="1"/>
  <c r="C18" i="1" l="1"/>
  <c r="E16" i="1"/>
  <c r="E17" i="1" s="1"/>
</calcChain>
</file>

<file path=xl/sharedStrings.xml><?xml version="1.0" encoding="utf-8"?>
<sst xmlns="http://schemas.openxmlformats.org/spreadsheetml/2006/main" count="87" uniqueCount="54">
  <si>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</si>
  <si>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</si>
  <si>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</si>
  <si>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</si>
  <si>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</si>
  <si>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</si>
  <si>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</si>
  <si>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</si>
  <si>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</si>
  <si>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</si>
  <si>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</si>
  <si>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</si>
  <si>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</si>
  <si>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</si>
  <si>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</si>
  <si>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</si>
  <si>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</si>
  <si>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</si>
  <si>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</si>
  <si>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</si>
  <si>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</si>
  <si>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</si>
  <si>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</si>
  <si>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</si>
  <si>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</si>
  <si>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</si>
  <si>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</si>
  <si>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</si>
  <si>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</si>
  <si>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</si>
  <si>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B</t>
  </si>
  <si>
    <t>PASP 94,987</t>
  </si>
  <si>
    <t>K</t>
  </si>
  <si>
    <t>IBVS 4018</t>
  </si>
  <si>
    <t>II</t>
  </si>
  <si>
    <t>IBVS</t>
  </si>
  <si>
    <t>IBVS 5507</t>
  </si>
  <si>
    <t>I</t>
  </si>
  <si>
    <t>EA/DM:</t>
  </si>
  <si>
    <t>8.5-9.4</t>
  </si>
  <si>
    <t>Mag range:</t>
  </si>
  <si>
    <t># of data points:</t>
  </si>
  <si>
    <t>BF Cen / GSC 08972-02034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</si>
  <si>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</si>
  <si>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</si>
  <si>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</si>
  <si>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</si>
  <si>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</si>
  <si>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</si>
  <si>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</si>
  <si>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</si>
  <si>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</si>
  <si>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OEJV 0168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</si>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</sst>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/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8" fillId="0" borderId="0" xfId="0" applyFont="1" applyAlignment="1"/>
    <xf numFmtId="14" fontId="13" fillId="0" borderId="0" xfId="0" applyNumberFormat="1" applyFont="1" applyAlignment="1"/>
    <xf numFmtId="0" fontId="13" fillId="0" borderId="0" xfId="0" applyFont="1" applyAlignment="1">
      <alignment horizontal="center"/>
    </xf>
    <xf numFmtId="0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Cen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0-48DC-BDFC-851F28166A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-6.4550000002782326E-2</c:v>
                </c:pt>
                <c:pt idx="3">
                  <c:v>-7.7590000000782311E-2</c:v>
                </c:pt>
                <c:pt idx="4">
                  <c:v>-6.7510000000766013E-2</c:v>
                </c:pt>
                <c:pt idx="5">
                  <c:v>-6.4910000000963919E-2</c:v>
                </c:pt>
                <c:pt idx="6">
                  <c:v>-6.6630000219447538E-2</c:v>
                </c:pt>
                <c:pt idx="7">
                  <c:v>-6.5800000069430098E-2</c:v>
                </c:pt>
                <c:pt idx="8">
                  <c:v>-6.4889999921433628E-2</c:v>
                </c:pt>
                <c:pt idx="9">
                  <c:v>-6.6860000137239695E-2</c:v>
                </c:pt>
                <c:pt idx="10">
                  <c:v>-6.519000003754627E-2</c:v>
                </c:pt>
                <c:pt idx="11">
                  <c:v>-6.935999977577012E-2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0-48DC-BDFC-851F28166A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2">
                  <c:v>-7.7989999997953419E-2</c:v>
                </c:pt>
                <c:pt idx="13">
                  <c:v>-7.6339999999618158E-2</c:v>
                </c:pt>
                <c:pt idx="14">
                  <c:v>-7.4990000000980217E-2</c:v>
                </c:pt>
                <c:pt idx="15">
                  <c:v>-7.4820000001636799E-2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0-48DC-BDFC-851F28166A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F0-48DC-BDFC-851F28166A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F0-48DC-BDFC-851F28166A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F0-48DC-BDFC-851F28166A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3.0999999999999999E-3</c:v>
                  </c:pt>
                  <c:pt idx="7">
                    <c:v>1.4E-3</c:v>
                  </c:pt>
                  <c:pt idx="8">
                    <c:v>1.1000000000000001E-3</c:v>
                  </c:pt>
                  <c:pt idx="9">
                    <c:v>1E-3</c:v>
                  </c:pt>
                  <c:pt idx="10">
                    <c:v>6.4999999999999997E-3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-5.7759999996051192E-2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F0-48DC-BDFC-851F28166A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5464</c:v>
                </c:pt>
                <c:pt idx="2">
                  <c:v>5632.5</c:v>
                </c:pt>
                <c:pt idx="3">
                  <c:v>5638.5</c:v>
                </c:pt>
                <c:pt idx="4">
                  <c:v>6326.5</c:v>
                </c:pt>
                <c:pt idx="5">
                  <c:v>6336.5</c:v>
                </c:pt>
                <c:pt idx="6">
                  <c:v>7119.5</c:v>
                </c:pt>
                <c:pt idx="7">
                  <c:v>7120</c:v>
                </c:pt>
                <c:pt idx="8">
                  <c:v>7303.5</c:v>
                </c:pt>
                <c:pt idx="9">
                  <c:v>7304</c:v>
                </c:pt>
                <c:pt idx="10">
                  <c:v>7383.5</c:v>
                </c:pt>
                <c:pt idx="11">
                  <c:v>7384</c:v>
                </c:pt>
                <c:pt idx="12">
                  <c:v>8803</c:v>
                </c:pt>
                <c:pt idx="13">
                  <c:v>8803</c:v>
                </c:pt>
                <c:pt idx="14">
                  <c:v>8803</c:v>
                </c:pt>
                <c:pt idx="15">
                  <c:v>8803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-4.634885774001693E-2</c:v>
                </c:pt>
                <c:pt idx="1">
                  <c:v>-6.3512492411607696E-2</c:v>
                </c:pt>
                <c:pt idx="2">
                  <c:v>-6.4041788246557013E-2</c:v>
                </c:pt>
                <c:pt idx="3">
                  <c:v>-6.4060635575991412E-2</c:v>
                </c:pt>
                <c:pt idx="4">
                  <c:v>-6.6221796017802259E-2</c:v>
                </c:pt>
                <c:pt idx="5">
                  <c:v>-6.6253208233526248E-2</c:v>
                </c:pt>
                <c:pt idx="6">
                  <c:v>-6.8712784724715051E-2</c:v>
                </c:pt>
                <c:pt idx="7">
                  <c:v>-6.8714355335501243E-2</c:v>
                </c:pt>
                <c:pt idx="8">
                  <c:v>-6.929076949403655E-2</c:v>
                </c:pt>
                <c:pt idx="9">
                  <c:v>-6.9292340104822756E-2</c:v>
                </c:pt>
                <c:pt idx="10">
                  <c:v>-6.9542067219828516E-2</c:v>
                </c:pt>
                <c:pt idx="11">
                  <c:v>-6.9543637830614707E-2</c:v>
                </c:pt>
                <c:pt idx="12">
                  <c:v>-7.4001031241849577E-2</c:v>
                </c:pt>
                <c:pt idx="13">
                  <c:v>-7.4001031241849577E-2</c:v>
                </c:pt>
                <c:pt idx="14">
                  <c:v>-7.4001031241849577E-2</c:v>
                </c:pt>
                <c:pt idx="15">
                  <c:v>-7.4001031241849577E-2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F0-48DC-BDFC-851F2816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322120"/>
        <c:axId val="1"/>
      </c:scatterChart>
      <c:valAx>
        <c:axId val="508322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322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71900826446281E-2"/>
          <c:y val="0.91874999999999996"/>
          <c:w val="0.9545463222055919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0</xdr:row>
      <xdr:rowOff>0</xdr:rowOff>
    </xdr:from>
    <xdr:to>
      <xdr:col>17</xdr:col>
      <xdr:colOff>95249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F85977-D984-BA45-9036-A34DE2FA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25</v>
      </c>
      <c r="C2" t="s">
        <v>38</v>
      </c>
    </row>
    <row r="3" spans="1:7">
      <c r="A3" t="s">
        <v>40</v>
      </c>
      <c r="C3" s="9" t="s">
        <v>39</v>
      </c>
    </row>
    <row r="4" spans="1:7">
      <c r="A4" s="5" t="s">
        <v>0</v>
      </c>
      <c r="C4" s="2">
        <v>24262.28</v>
      </c>
      <c r="D4" s="3">
        <v>3.6933400000000001</v>
      </c>
    </row>
    <row r="6" spans="1:7">
      <c r="A6" s="5" t="s">
        <v>1</v>
      </c>
    </row>
    <row r="7" spans="1:7">
      <c r="A7" t="s">
        <v>2</v>
      </c>
      <c r="C7">
        <f>+C4</f>
        <v>24262.28</v>
      </c>
    </row>
    <row r="8" spans="1:7">
      <c r="A8" t="s">
        <v>3</v>
      </c>
      <c r="C8">
        <f>+D4</f>
        <v>3.6933400000000001</v>
      </c>
    </row>
    <row r="9" spans="1:7">
      <c r="A9" s="11" t="s">
        <v>43</v>
      </c>
      <c r="B9" s="12"/>
      <c r="C9" s="13">
        <v>-9.5</v>
      </c>
      <c r="D9" s="12" t="s">
        <v>44</v>
      </c>
      <c r="E9" s="12"/>
    </row>
    <row r="10" spans="1:7" ht="13.5" thickBot="1">
      <c r="A10" s="12"/>
      <c r="B10" s="12"/>
      <c r="C10" s="4" t="s">
        <v>21</v>
      </c>
      <c r="D10" s="4" t="s">
        <v>22</v>
      </c>
      <c r="E10" s="12"/>
    </row>
    <row r="11" spans="1:7">
      <c r="A11" s="12" t="s">
        <v>16</v>
      </c>
      <c r="B11" s="12"/>
      <c r="C11" s="14">
        <f ca="1">INTERCEPT(INDIRECT($G$11):G992,INDIRECT($F$11):F992)</f>
        <v>-4.634885774001693E-2</v>
      </c>
      <c r="D11" s="8"/>
      <c r="E11" s="12"/>
      <c r="F11" s="15" t="str">
        <f>"F"&amp;E19</f>
        <v>F21</v>
      </c>
      <c r="G11" s="16" t="str">
        <f>"G"&amp;E19</f>
        <v>G21</v>
      </c>
    </row>
    <row r="12" spans="1:7">
      <c r="A12" s="12" t="s">
        <v>17</v>
      </c>
      <c r="B12" s="12"/>
      <c r="C12" s="14">
        <f ca="1">SLOPE(INDIRECT($G$11):G992,INDIRECT($F$11):F992)</f>
        <v>-3.1412215723994828E-6</v>
      </c>
      <c r="D12" s="8"/>
      <c r="E12" s="12"/>
    </row>
    <row r="13" spans="1:7">
      <c r="A13" s="12" t="s">
        <v>20</v>
      </c>
      <c r="B13" s="12"/>
      <c r="C13" s="8" t="s">
        <v>14</v>
      </c>
      <c r="D13" s="19" t="s">
        <v>50</v>
      </c>
      <c r="E13" s="13">
        <v>1</v>
      </c>
    </row>
    <row r="14" spans="1:7">
      <c r="A14" s="12"/>
      <c r="B14" s="12"/>
      <c r="C14" s="12"/>
      <c r="D14" s="19" t="s">
        <v>45</v>
      </c>
      <c r="E14" s="20">
        <f ca="1">NOW()+15018.5+$C$9/24</f>
        <v>60331.772283912032</v>
      </c>
    </row>
    <row r="15" spans="1:7">
      <c r="A15" s="17" t="s">
        <v>18</v>
      </c>
      <c r="B15" s="12"/>
      <c r="C15" s="18">
        <f ca="1">(C7+C11)+(C8+C12)*INT(MAX(F21:F3533))</f>
        <v>56774.678018968756</v>
      </c>
      <c r="D15" s="19" t="s">
        <v>51</v>
      </c>
      <c r="E15" s="20">
        <f ca="1">ROUND(2*(E14-$C$7)/$C$8,0)/2+E13</f>
        <v>9767</v>
      </c>
    </row>
    <row r="16" spans="1:7">
      <c r="A16" s="21" t="s">
        <v>4</v>
      </c>
      <c r="B16" s="12"/>
      <c r="C16" s="22">
        <f ca="1">+C8+C12</f>
        <v>3.6933368587784279</v>
      </c>
      <c r="D16" s="19" t="s">
        <v>46</v>
      </c>
      <c r="E16" s="16">
        <f ca="1">ROUND(2*(E14-$C$15)/$C$16,0)/2+E13</f>
        <v>964</v>
      </c>
    </row>
    <row r="17" spans="1:30" ht="13.5" thickBot="1">
      <c r="A17" s="19" t="s">
        <v>41</v>
      </c>
      <c r="B17" s="12"/>
      <c r="C17" s="12">
        <f>COUNT(C21:C2191)</f>
        <v>16</v>
      </c>
      <c r="D17" s="19" t="s">
        <v>47</v>
      </c>
      <c r="E17" s="23">
        <f ca="1">+$C$15+$C$16*E16-15018.5-$C$9/24</f>
        <v>45316.950584164493</v>
      </c>
    </row>
    <row r="18" spans="1:30">
      <c r="A18" s="21" t="s">
        <v>5</v>
      </c>
      <c r="B18" s="12"/>
      <c r="C18" s="24">
        <f ca="1">+C15</f>
        <v>56774.678018968756</v>
      </c>
      <c r="D18" s="25">
        <f ca="1">+C16</f>
        <v>3.6933368587784279</v>
      </c>
      <c r="E18" s="26" t="s">
        <v>48</v>
      </c>
    </row>
    <row r="19" spans="1:30" ht="13.5" thickTop="1">
      <c r="A19" s="27" t="s">
        <v>49</v>
      </c>
      <c r="E19" s="28">
        <v>21</v>
      </c>
    </row>
    <row r="20" spans="1:30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35</v>
      </c>
      <c r="J20" s="7" t="s">
        <v>53</v>
      </c>
      <c r="K20" s="7" t="s">
        <v>19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15</v>
      </c>
    </row>
    <row r="21" spans="1:30">
      <c r="A21" s="29" t="s">
        <v>12</v>
      </c>
      <c r="B21" s="29"/>
      <c r="C21" s="30">
        <v>24262.28</v>
      </c>
      <c r="D21" s="30" t="s">
        <v>14</v>
      </c>
      <c r="E21" s="29">
        <f t="shared" ref="E21:E36" si="0">+(C21-C$7)/C$8</f>
        <v>0</v>
      </c>
      <c r="F21" s="29">
        <f t="shared" ref="F21:F36" si="1">ROUND(2*E21,0)/2</f>
        <v>0</v>
      </c>
      <c r="G21" s="29"/>
      <c r="H21" s="31">
        <v>0</v>
      </c>
      <c r="I21" s="29"/>
      <c r="J21" s="29"/>
      <c r="K21" s="29"/>
      <c r="L21" s="29"/>
      <c r="M21" s="29"/>
      <c r="N21" s="29"/>
      <c r="O21" s="29">
        <f t="shared" ref="O21:O36" ca="1" si="2">+C$11+C$12*$F21</f>
        <v>-4.634885774001693E-2</v>
      </c>
      <c r="P21" s="29"/>
      <c r="Q21" s="32">
        <f t="shared" ref="Q21:Q36" si="3">+C21-15018.5</f>
        <v>9243.7799999999988</v>
      </c>
      <c r="R21" s="29"/>
    </row>
    <row r="22" spans="1:30">
      <c r="A22" s="29" t="s">
        <v>31</v>
      </c>
      <c r="B22" s="29"/>
      <c r="C22" s="30">
        <v>44442.631999999998</v>
      </c>
      <c r="D22" s="30"/>
      <c r="E22" s="29">
        <f t="shared" si="0"/>
        <v>5463.984361039059</v>
      </c>
      <c r="F22" s="29">
        <f t="shared" si="1"/>
        <v>5464</v>
      </c>
      <c r="G22" s="29">
        <f t="shared" ref="G22:G36" si="4">+C22-(C$7+F22*C$8)</f>
        <v>-5.7759999996051192E-2</v>
      </c>
      <c r="H22" s="29"/>
      <c r="I22" s="29"/>
      <c r="J22" s="29"/>
      <c r="K22" s="29"/>
      <c r="L22" s="29"/>
      <c r="M22" s="29"/>
      <c r="N22" s="29">
        <f>+G22</f>
        <v>-5.7759999996051192E-2</v>
      </c>
      <c r="O22" s="29">
        <f t="shared" ca="1" si="2"/>
        <v>-6.3512492411607696E-2</v>
      </c>
      <c r="P22" s="29"/>
      <c r="Q22" s="32">
        <f t="shared" si="3"/>
        <v>29424.131999999998</v>
      </c>
      <c r="R22" s="29"/>
      <c r="AA22" t="s">
        <v>29</v>
      </c>
      <c r="AB22" t="s">
        <v>30</v>
      </c>
      <c r="AD22" t="s">
        <v>32</v>
      </c>
    </row>
    <row r="23" spans="1:30">
      <c r="A23" s="29" t="s">
        <v>33</v>
      </c>
      <c r="B23" s="29" t="s">
        <v>34</v>
      </c>
      <c r="C23" s="30">
        <v>45064.953000000001</v>
      </c>
      <c r="D23" s="30"/>
      <c r="E23" s="29">
        <f t="shared" si="0"/>
        <v>5632.4825225947252</v>
      </c>
      <c r="F23" s="29">
        <f t="shared" si="1"/>
        <v>5632.5</v>
      </c>
      <c r="G23" s="29">
        <f t="shared" si="4"/>
        <v>-6.4550000002782326E-2</v>
      </c>
      <c r="H23" s="29"/>
      <c r="I23" s="29">
        <f t="shared" ref="I23:I32" si="5">+G23</f>
        <v>-6.4550000002782326E-2</v>
      </c>
      <c r="J23" s="29"/>
      <c r="K23" s="29"/>
      <c r="L23" s="29"/>
      <c r="M23" s="29"/>
      <c r="N23" s="29"/>
      <c r="O23" s="29">
        <f t="shared" ca="1" si="2"/>
        <v>-6.4041788246557013E-2</v>
      </c>
      <c r="P23" s="29"/>
      <c r="Q23" s="32">
        <f t="shared" si="3"/>
        <v>30046.453000000001</v>
      </c>
      <c r="R23" s="29"/>
      <c r="AA23" t="s">
        <v>29</v>
      </c>
      <c r="AD23" t="s">
        <v>32</v>
      </c>
    </row>
    <row r="24" spans="1:30">
      <c r="A24" s="29" t="s">
        <v>33</v>
      </c>
      <c r="B24" s="29" t="s">
        <v>34</v>
      </c>
      <c r="C24" s="30">
        <v>45087.1</v>
      </c>
      <c r="D24" s="30"/>
      <c r="E24" s="29">
        <f t="shared" si="0"/>
        <v>5638.4789919151772</v>
      </c>
      <c r="F24" s="29">
        <f t="shared" si="1"/>
        <v>5638.5</v>
      </c>
      <c r="G24" s="29">
        <f t="shared" si="4"/>
        <v>-7.7590000000782311E-2</v>
      </c>
      <c r="H24" s="29"/>
      <c r="I24" s="29">
        <f t="shared" si="5"/>
        <v>-7.7590000000782311E-2</v>
      </c>
      <c r="J24" s="29"/>
      <c r="K24" s="29"/>
      <c r="L24" s="29"/>
      <c r="M24" s="29"/>
      <c r="N24" s="29"/>
      <c r="O24" s="29">
        <f t="shared" ca="1" si="2"/>
        <v>-6.4060635575991412E-2</v>
      </c>
      <c r="P24" s="29"/>
      <c r="Q24" s="32">
        <f t="shared" si="3"/>
        <v>30068.6</v>
      </c>
      <c r="R24" s="29"/>
      <c r="AA24" t="s">
        <v>29</v>
      </c>
      <c r="AD24" t="s">
        <v>32</v>
      </c>
    </row>
    <row r="25" spans="1:30">
      <c r="A25" s="29" t="s">
        <v>33</v>
      </c>
      <c r="B25" s="29" t="s">
        <v>34</v>
      </c>
      <c r="C25" s="30">
        <v>47628.127999999997</v>
      </c>
      <c r="D25" s="30"/>
      <c r="E25" s="29">
        <f t="shared" si="0"/>
        <v>6326.4817211521276</v>
      </c>
      <c r="F25" s="29">
        <f t="shared" si="1"/>
        <v>6326.5</v>
      </c>
      <c r="G25" s="29">
        <f t="shared" si="4"/>
        <v>-6.7510000000766013E-2</v>
      </c>
      <c r="H25" s="29"/>
      <c r="I25" s="29">
        <f t="shared" si="5"/>
        <v>-6.7510000000766013E-2</v>
      </c>
      <c r="J25" s="29"/>
      <c r="K25" s="29"/>
      <c r="L25" s="29"/>
      <c r="M25" s="29"/>
      <c r="N25" s="29"/>
      <c r="O25" s="29">
        <f t="shared" ca="1" si="2"/>
        <v>-6.6221796017802259E-2</v>
      </c>
      <c r="P25" s="29"/>
      <c r="Q25" s="32">
        <f t="shared" si="3"/>
        <v>32609.627999999997</v>
      </c>
      <c r="R25" s="29"/>
      <c r="AA25" t="s">
        <v>29</v>
      </c>
      <c r="AD25" t="s">
        <v>32</v>
      </c>
    </row>
    <row r="26" spans="1:30">
      <c r="A26" s="29" t="s">
        <v>33</v>
      </c>
      <c r="B26" s="29" t="s">
        <v>34</v>
      </c>
      <c r="C26" s="30">
        <v>47665.063999999998</v>
      </c>
      <c r="D26" s="30"/>
      <c r="E26" s="29">
        <f t="shared" si="0"/>
        <v>6336.4824251219761</v>
      </c>
      <c r="F26" s="29">
        <f t="shared" si="1"/>
        <v>6336.5</v>
      </c>
      <c r="G26" s="29">
        <f t="shared" si="4"/>
        <v>-6.4910000000963919E-2</v>
      </c>
      <c r="H26" s="29"/>
      <c r="I26" s="29">
        <f t="shared" si="5"/>
        <v>-6.4910000000963919E-2</v>
      </c>
      <c r="J26" s="29"/>
      <c r="K26" s="29"/>
      <c r="L26" s="29"/>
      <c r="M26" s="29"/>
      <c r="N26" s="29"/>
      <c r="O26" s="29">
        <f t="shared" ca="1" si="2"/>
        <v>-6.6253208233526248E-2</v>
      </c>
      <c r="P26" s="29"/>
      <c r="Q26" s="32">
        <f t="shared" si="3"/>
        <v>32646.563999999998</v>
      </c>
      <c r="R26" s="29"/>
      <c r="AA26" t="s">
        <v>29</v>
      </c>
      <c r="AD26" t="s">
        <v>32</v>
      </c>
    </row>
    <row r="27" spans="1:30">
      <c r="A27" s="30" t="s">
        <v>36</v>
      </c>
      <c r="B27" s="33" t="s">
        <v>34</v>
      </c>
      <c r="C27" s="30">
        <v>50556.947499999776</v>
      </c>
      <c r="D27" s="34">
        <v>3.0999999999999999E-3</v>
      </c>
      <c r="E27" s="29">
        <f t="shared" si="0"/>
        <v>7119.4819594187857</v>
      </c>
      <c r="F27" s="29">
        <f t="shared" si="1"/>
        <v>7119.5</v>
      </c>
      <c r="G27" s="29">
        <f t="shared" si="4"/>
        <v>-6.6630000219447538E-2</v>
      </c>
      <c r="H27" s="29"/>
      <c r="I27" s="29">
        <f t="shared" si="5"/>
        <v>-6.6630000219447538E-2</v>
      </c>
      <c r="J27" s="29"/>
      <c r="K27" s="29"/>
      <c r="L27" s="29"/>
      <c r="M27" s="29"/>
      <c r="N27" s="29"/>
      <c r="O27" s="29">
        <f t="shared" ca="1" si="2"/>
        <v>-6.8712784724715051E-2</v>
      </c>
      <c r="P27" s="29"/>
      <c r="Q27" s="32">
        <f t="shared" si="3"/>
        <v>35538.447499999776</v>
      </c>
      <c r="R27" s="29"/>
    </row>
    <row r="28" spans="1:30">
      <c r="A28" s="30" t="s">
        <v>36</v>
      </c>
      <c r="B28" s="33" t="s">
        <v>37</v>
      </c>
      <c r="C28" s="30">
        <v>50558.794999999925</v>
      </c>
      <c r="D28" s="34">
        <v>1.4E-3</v>
      </c>
      <c r="E28" s="29">
        <f t="shared" si="0"/>
        <v>7119.9821841476623</v>
      </c>
      <c r="F28" s="29">
        <f t="shared" si="1"/>
        <v>7120</v>
      </c>
      <c r="G28" s="29">
        <f t="shared" si="4"/>
        <v>-6.5800000069430098E-2</v>
      </c>
      <c r="H28" s="29"/>
      <c r="I28" s="29">
        <f t="shared" si="5"/>
        <v>-6.5800000069430098E-2</v>
      </c>
      <c r="J28" s="29"/>
      <c r="K28" s="29"/>
      <c r="L28" s="29"/>
      <c r="M28" s="29"/>
      <c r="N28" s="29"/>
      <c r="O28" s="29">
        <f t="shared" ca="1" si="2"/>
        <v>-6.8714355335501243E-2</v>
      </c>
      <c r="P28" s="29"/>
      <c r="Q28" s="32">
        <f t="shared" si="3"/>
        <v>35540.294999999925</v>
      </c>
      <c r="R28" s="29"/>
    </row>
    <row r="29" spans="1:30">
      <c r="A29" s="30" t="s">
        <v>36</v>
      </c>
      <c r="B29" s="33" t="s">
        <v>34</v>
      </c>
      <c r="C29" s="30">
        <v>51236.523800000083</v>
      </c>
      <c r="D29" s="34">
        <v>1.1000000000000001E-3</v>
      </c>
      <c r="E29" s="29">
        <f t="shared" si="0"/>
        <v>7303.4824305371512</v>
      </c>
      <c r="F29" s="29">
        <f t="shared" si="1"/>
        <v>7303.5</v>
      </c>
      <c r="G29" s="29">
        <f t="shared" si="4"/>
        <v>-6.4889999921433628E-2</v>
      </c>
      <c r="H29" s="29"/>
      <c r="I29" s="29">
        <f t="shared" si="5"/>
        <v>-6.4889999921433628E-2</v>
      </c>
      <c r="J29" s="29"/>
      <c r="K29" s="29"/>
      <c r="L29" s="29"/>
      <c r="M29" s="29"/>
      <c r="N29" s="29"/>
      <c r="O29" s="29">
        <f t="shared" ca="1" si="2"/>
        <v>-6.929076949403655E-2</v>
      </c>
      <c r="P29" s="29"/>
      <c r="Q29" s="32">
        <f t="shared" si="3"/>
        <v>36218.023800000083</v>
      </c>
      <c r="R29" s="29"/>
    </row>
    <row r="30" spans="1:30">
      <c r="A30" s="30" t="s">
        <v>36</v>
      </c>
      <c r="B30" s="33" t="s">
        <v>37</v>
      </c>
      <c r="C30" s="30">
        <v>51238.368499999866</v>
      </c>
      <c r="D30" s="34">
        <v>1E-3</v>
      </c>
      <c r="E30" s="29">
        <f t="shared" si="0"/>
        <v>7303.9818971445538</v>
      </c>
      <c r="F30" s="29">
        <f t="shared" si="1"/>
        <v>7304</v>
      </c>
      <c r="G30" s="29">
        <f t="shared" si="4"/>
        <v>-6.6860000137239695E-2</v>
      </c>
      <c r="H30" s="29"/>
      <c r="I30" s="29">
        <f t="shared" si="5"/>
        <v>-6.6860000137239695E-2</v>
      </c>
      <c r="J30" s="29"/>
      <c r="K30" s="29"/>
      <c r="L30" s="29"/>
      <c r="M30" s="29"/>
      <c r="N30" s="29"/>
      <c r="O30" s="29">
        <f t="shared" ca="1" si="2"/>
        <v>-6.9292340104822756E-2</v>
      </c>
      <c r="P30" s="29"/>
      <c r="Q30" s="32">
        <f t="shared" si="3"/>
        <v>36219.868499999866</v>
      </c>
      <c r="R30" s="29"/>
    </row>
    <row r="31" spans="1:30">
      <c r="A31" s="30" t="s">
        <v>36</v>
      </c>
      <c r="B31" s="33" t="s">
        <v>34</v>
      </c>
      <c r="C31" s="30">
        <v>51531.990699999966</v>
      </c>
      <c r="D31" s="34">
        <v>6.4999999999999997E-3</v>
      </c>
      <c r="E31" s="29">
        <f t="shared" si="0"/>
        <v>7383.4823493098293</v>
      </c>
      <c r="F31" s="29">
        <f t="shared" si="1"/>
        <v>7383.5</v>
      </c>
      <c r="G31" s="29">
        <f t="shared" si="4"/>
        <v>-6.519000003754627E-2</v>
      </c>
      <c r="H31" s="29"/>
      <c r="I31" s="29">
        <f t="shared" si="5"/>
        <v>-6.519000003754627E-2</v>
      </c>
      <c r="J31" s="29"/>
      <c r="K31" s="29"/>
      <c r="L31" s="29"/>
      <c r="M31" s="29"/>
      <c r="N31" s="29"/>
      <c r="O31" s="29">
        <f t="shared" ca="1" si="2"/>
        <v>-6.9542067219828516E-2</v>
      </c>
      <c r="P31" s="29"/>
      <c r="Q31" s="32">
        <f t="shared" si="3"/>
        <v>36513.490699999966</v>
      </c>
      <c r="R31" s="29"/>
    </row>
    <row r="32" spans="1:30">
      <c r="A32" s="30" t="s">
        <v>36</v>
      </c>
      <c r="B32" s="33" t="s">
        <v>37</v>
      </c>
      <c r="C32" s="30">
        <v>51533.833200000226</v>
      </c>
      <c r="D32" s="34">
        <v>1.1000000000000001E-3</v>
      </c>
      <c r="E32" s="29">
        <f t="shared" si="0"/>
        <v>7383.9812202505664</v>
      </c>
      <c r="F32" s="29">
        <f t="shared" si="1"/>
        <v>7384</v>
      </c>
      <c r="G32" s="29">
        <f t="shared" si="4"/>
        <v>-6.935999977577012E-2</v>
      </c>
      <c r="H32" s="29"/>
      <c r="I32" s="29">
        <f t="shared" si="5"/>
        <v>-6.935999977577012E-2</v>
      </c>
      <c r="J32" s="29"/>
      <c r="K32" s="29"/>
      <c r="L32" s="29"/>
      <c r="M32" s="29"/>
      <c r="N32" s="29"/>
      <c r="O32" s="29">
        <f t="shared" ca="1" si="2"/>
        <v>-6.9543637830614707E-2</v>
      </c>
      <c r="P32" s="29"/>
      <c r="Q32" s="32">
        <f t="shared" si="3"/>
        <v>36515.333200000226</v>
      </c>
      <c r="R32" s="29"/>
    </row>
    <row r="33" spans="1:18">
      <c r="A33" s="35" t="s">
        <v>52</v>
      </c>
      <c r="B33" s="36" t="s">
        <v>37</v>
      </c>
      <c r="C33" s="37">
        <v>56774.674030000002</v>
      </c>
      <c r="D33" s="35">
        <v>1.1000000000000001E-3</v>
      </c>
      <c r="E33" s="29">
        <f t="shared" si="0"/>
        <v>8802.9788836121243</v>
      </c>
      <c r="F33" s="29">
        <f t="shared" si="1"/>
        <v>8803</v>
      </c>
      <c r="G33" s="29">
        <f t="shared" si="4"/>
        <v>-7.7989999997953419E-2</v>
      </c>
      <c r="H33" s="29"/>
      <c r="J33" s="29">
        <f>+G33</f>
        <v>-7.7989999997953419E-2</v>
      </c>
      <c r="K33" s="29"/>
      <c r="L33" s="29"/>
      <c r="M33" s="29"/>
      <c r="N33" s="29"/>
      <c r="O33" s="29">
        <f t="shared" ca="1" si="2"/>
        <v>-7.4001031241849577E-2</v>
      </c>
      <c r="P33" s="29"/>
      <c r="Q33" s="32">
        <f t="shared" si="3"/>
        <v>41756.174030000002</v>
      </c>
      <c r="R33" s="29"/>
    </row>
    <row r="34" spans="1:18">
      <c r="A34" s="35" t="s">
        <v>52</v>
      </c>
      <c r="B34" s="36" t="s">
        <v>37</v>
      </c>
      <c r="C34" s="37">
        <v>56774.67568</v>
      </c>
      <c r="D34" s="35">
        <v>5.0000000000000001E-4</v>
      </c>
      <c r="E34" s="29">
        <f t="shared" si="0"/>
        <v>8802.9793303622191</v>
      </c>
      <c r="F34" s="29">
        <f t="shared" si="1"/>
        <v>8803</v>
      </c>
      <c r="G34" s="29">
        <f t="shared" si="4"/>
        <v>-7.6339999999618158E-2</v>
      </c>
      <c r="H34" s="29"/>
      <c r="J34" s="29">
        <f>+G34</f>
        <v>-7.6339999999618158E-2</v>
      </c>
      <c r="K34" s="29"/>
      <c r="L34" s="29"/>
      <c r="M34" s="29"/>
      <c r="N34" s="29"/>
      <c r="O34" s="29">
        <f t="shared" ca="1" si="2"/>
        <v>-7.4001031241849577E-2</v>
      </c>
      <c r="P34" s="29"/>
      <c r="Q34" s="32">
        <f t="shared" si="3"/>
        <v>41756.17568</v>
      </c>
      <c r="R34" s="29"/>
    </row>
    <row r="35" spans="1:18">
      <c r="A35" s="35" t="s">
        <v>52</v>
      </c>
      <c r="B35" s="36" t="s">
        <v>37</v>
      </c>
      <c r="C35" s="37">
        <v>56774.677029999999</v>
      </c>
      <c r="D35" s="35">
        <v>1.1000000000000001E-3</v>
      </c>
      <c r="E35" s="29">
        <f t="shared" si="0"/>
        <v>8802.9796958850256</v>
      </c>
      <c r="F35" s="29">
        <f t="shared" si="1"/>
        <v>8803</v>
      </c>
      <c r="G35" s="29">
        <f t="shared" si="4"/>
        <v>-7.4990000000980217E-2</v>
      </c>
      <c r="H35" s="29"/>
      <c r="J35" s="29">
        <f>+G35</f>
        <v>-7.4990000000980217E-2</v>
      </c>
      <c r="K35" s="29"/>
      <c r="L35" s="29"/>
      <c r="M35" s="29"/>
      <c r="N35" s="29"/>
      <c r="O35" s="29">
        <f t="shared" ca="1" si="2"/>
        <v>-7.4001031241849577E-2</v>
      </c>
      <c r="P35" s="29"/>
      <c r="Q35" s="32">
        <f t="shared" si="3"/>
        <v>41756.177029999999</v>
      </c>
      <c r="R35" s="29"/>
    </row>
    <row r="36" spans="1:18">
      <c r="A36" s="35" t="s">
        <v>52</v>
      </c>
      <c r="B36" s="36" t="s">
        <v>37</v>
      </c>
      <c r="C36" s="37">
        <v>56774.677199999998</v>
      </c>
      <c r="D36" s="35">
        <v>1.6000000000000001E-3</v>
      </c>
      <c r="E36" s="29">
        <f t="shared" si="0"/>
        <v>8802.9797419138231</v>
      </c>
      <c r="F36" s="29">
        <f t="shared" si="1"/>
        <v>8803</v>
      </c>
      <c r="G36" s="29">
        <f t="shared" si="4"/>
        <v>-7.4820000001636799E-2</v>
      </c>
      <c r="H36" s="29"/>
      <c r="J36" s="29">
        <f>+G36</f>
        <v>-7.4820000001636799E-2</v>
      </c>
      <c r="K36" s="29"/>
      <c r="L36" s="29"/>
      <c r="M36" s="29"/>
      <c r="N36" s="29"/>
      <c r="O36" s="29">
        <f t="shared" ca="1" si="2"/>
        <v>-7.4001031241849577E-2</v>
      </c>
      <c r="P36" s="29"/>
      <c r="Q36" s="32">
        <f t="shared" si="3"/>
        <v>41756.177199999998</v>
      </c>
      <c r="R36" s="29"/>
    </row>
    <row r="37" spans="1:18">
      <c r="A37" s="29"/>
      <c r="B37" s="29"/>
      <c r="C37" s="30"/>
      <c r="D37" s="30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>
      <c r="A38" s="29"/>
      <c r="B38" s="29"/>
      <c r="C38" s="30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>
      <c r="A39" s="29"/>
      <c r="B39" s="29"/>
      <c r="C39" s="30"/>
      <c r="D39" s="30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>
      <c r="C40" s="10"/>
      <c r="D40" s="10"/>
    </row>
    <row r="41" spans="1:18">
      <c r="C41" s="10"/>
      <c r="D41" s="10"/>
    </row>
    <row r="42" spans="1:18">
      <c r="C42" s="10"/>
      <c r="D42" s="10"/>
    </row>
    <row r="43" spans="1:18">
      <c r="C43" s="10"/>
      <c r="D43" s="10"/>
    </row>
    <row r="44" spans="1:18">
      <c r="C44" s="10"/>
      <c r="D44" s="10"/>
    </row>
    <row r="45" spans="1:18">
      <c r="C45" s="10"/>
      <c r="D45" s="10"/>
    </row>
    <row r="46" spans="1:18">
      <c r="C46" s="10"/>
      <c r="D46" s="10"/>
    </row>
    <row r="47" spans="1:18">
      <c r="C47" s="10"/>
      <c r="D47" s="10"/>
    </row>
    <row r="48" spans="1:18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2024-01-22T05:32:05Z</dcterms:modified>
</cp:coreProperties>
</file>