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35F782C-1BE8-476C-B748-BC282C93E3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 concurrentCalc="0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Q22" i="1"/>
  <c r="Q23" i="1"/>
  <c r="Q24" i="1"/>
  <c r="Q25" i="1"/>
  <c r="Q26" i="1"/>
  <c r="Q27" i="1"/>
  <c r="Q28" i="1"/>
  <c r="D9" i="1"/>
  <c r="E21" i="1"/>
  <c r="F21" i="1"/>
  <c r="G21" i="1"/>
  <c r="I21" i="1"/>
  <c r="E9" i="1"/>
  <c r="F16" i="1"/>
  <c r="C17" i="1"/>
  <c r="Q21" i="1"/>
  <c r="C12" i="1"/>
  <c r="C11" i="1"/>
  <c r="O21" i="1"/>
  <c r="O27" i="1"/>
  <c r="O22" i="1"/>
  <c r="O23" i="1"/>
  <c r="C15" i="1"/>
  <c r="O24" i="1"/>
  <c r="O25" i="1"/>
  <c r="O28" i="1"/>
  <c r="O26" i="1"/>
  <c r="C16" i="1"/>
  <c r="D18" i="1"/>
  <c r="F17" i="1"/>
  <c r="C18" i="1"/>
  <c r="F18" i="1"/>
  <c r="F19" i="1"/>
</calcChain>
</file>

<file path=xl/sharedStrings.xml><?xml version="1.0" encoding="utf-8"?>
<sst xmlns="http://schemas.openxmlformats.org/spreadsheetml/2006/main" count="71" uniqueCount="54">
  <si>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</si>
  <si>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</si>
  <si>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</si>
  <si>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</si>
  <si>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</si>
  <si>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</si>
  <si>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</si>
  <si>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</si>
  <si>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</si>
  <si>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</si>
  <si>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</si>
  <si>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</si>
  <si>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</si>
  <si>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</si>
  <si>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</si>
  <si>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</si>
  <si>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</si>
  <si>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</si>
  <si>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</si>
  <si>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</si>
  <si>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</si>
  <si>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</si>
  <si>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</si>
  <si>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</si>
  <si>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</si>
  <si>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</si>
  <si>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</si>
  <si>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</si>
  <si>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</si>
  <si>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</si>
  <si>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</si>
  <si>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</si>
  <si>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</si>
  <si>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</si>
  <si>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</si>
  <si>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</si>
  <si>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</si>
  <si>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</si>
  <si>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</si>
  <si>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</si>
  <si>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</si>
  <si>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</si>
  <si>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 xml:space="preserve">NSV 18920 </t>
  </si>
  <si>
    <t>2015L</t>
  </si>
  <si>
    <t>G8977-0474</t>
  </si>
  <si>
    <t>EW</t>
  </si>
  <si>
    <t>pr_0</t>
  </si>
  <si>
    <t>~</t>
  </si>
  <si>
    <t>2019-07-12</t>
  </si>
  <si>
    <t>VSX</t>
  </si>
  <si>
    <t>OEJV 0168</t>
  </si>
  <si>
    <t>I</t>
  </si>
  <si>
    <t>II</t>
  </si>
  <si>
    <t>GSC 8977-0474 / NSV 18920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</si>
</sst>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9"/>
      <color indexed="20"/>
      <name val="CourierNewPSMT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25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9" fillId="0" borderId="0" xfId="0" quotePrefix="1" applyFont="1">
      <alignment vertical="top"/>
    </xf>
    <xf numFmtId="0" fontId="14" fillId="0" borderId="0" xfId="41" applyFont="1" applyAlignment="1">
      <alignment horizontal="left"/>
    </xf>
    <xf numFmtId="0" fontId="14" fillId="0" borderId="0" xfId="41" applyFont="1" applyAlignment="1">
      <alignment horizontal="center"/>
    </xf>
    <xf numFmtId="0" fontId="34" fillId="0" borderId="0" xfId="41" applyFont="1" applyAlignment="1">
      <alignment horizontal="left" vertical="center"/>
    </xf>
    <xf numFmtId="0" fontId="14" fillId="0" borderId="0" xfId="41" applyFont="1" applyAlignment="1">
      <alignment horizontal="left" vertical="center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 18920 Cen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-253</c:v>
                </c:pt>
                <c:pt idx="2">
                  <c:v>-253</c:v>
                </c:pt>
                <c:pt idx="3">
                  <c:v>-253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47-42D8-BFE9-B8E464EDD85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-253</c:v>
                </c:pt>
                <c:pt idx="2">
                  <c:v>-253</c:v>
                </c:pt>
                <c:pt idx="3">
                  <c:v>-253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-2.5074630757444538E-3</c:v>
                </c:pt>
                <c:pt idx="2">
                  <c:v>4.125369232497178E-4</c:v>
                </c:pt>
                <c:pt idx="3">
                  <c:v>2.622536921990104E-3</c:v>
                </c:pt>
                <c:pt idx="4">
                  <c:v>-3.6836662911809981E-4</c:v>
                </c:pt>
                <c:pt idx="5">
                  <c:v>4.1116333668469451E-3</c:v>
                </c:pt>
                <c:pt idx="6">
                  <c:v>-3.1657399522373453E-3</c:v>
                </c:pt>
                <c:pt idx="7">
                  <c:v>-1.0957399572362192E-3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47-42D8-BFE9-B8E464EDD85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-253</c:v>
                </c:pt>
                <c:pt idx="2">
                  <c:v>-253</c:v>
                </c:pt>
                <c:pt idx="3">
                  <c:v>-253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47-42D8-BFE9-B8E464EDD85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-253</c:v>
                </c:pt>
                <c:pt idx="2">
                  <c:v>-253</c:v>
                </c:pt>
                <c:pt idx="3">
                  <c:v>-253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47-42D8-BFE9-B8E464EDD85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-253</c:v>
                </c:pt>
                <c:pt idx="2">
                  <c:v>-253</c:v>
                </c:pt>
                <c:pt idx="3">
                  <c:v>-253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47-42D8-BFE9-B8E464EDD85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-253</c:v>
                </c:pt>
                <c:pt idx="2">
                  <c:v>-253</c:v>
                </c:pt>
                <c:pt idx="3">
                  <c:v>-253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47-42D8-BFE9-B8E464EDD85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1E-3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-253</c:v>
                </c:pt>
                <c:pt idx="2">
                  <c:v>-253</c:v>
                </c:pt>
                <c:pt idx="3">
                  <c:v>-253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47-42D8-BFE9-B8E464EDD85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-253</c:v>
                </c:pt>
                <c:pt idx="2">
                  <c:v>-253</c:v>
                </c:pt>
                <c:pt idx="3">
                  <c:v>-253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-1.0501939507769146E-4</c:v>
                </c:pt>
                <c:pt idx="1">
                  <c:v>1.7853845171407853E-4</c:v>
                </c:pt>
                <c:pt idx="2">
                  <c:v>1.7853845171407853E-4</c:v>
                </c:pt>
                <c:pt idx="3">
                  <c:v>1.7853845171407853E-4</c:v>
                </c:pt>
                <c:pt idx="4">
                  <c:v>-1.0501939507769146E-4</c:v>
                </c:pt>
                <c:pt idx="5">
                  <c:v>-1.0501939507769146E-4</c:v>
                </c:pt>
                <c:pt idx="6">
                  <c:v>-1.0557978607925623E-4</c:v>
                </c:pt>
                <c:pt idx="7">
                  <c:v>-1.0557978607925623E-4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47-42D8-BFE9-B8E464EDD85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-253</c:v>
                </c:pt>
                <c:pt idx="2">
                  <c:v>-253</c:v>
                </c:pt>
                <c:pt idx="3">
                  <c:v>-253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847-42D8-BFE9-B8E464EDD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736792"/>
        <c:axId val="1"/>
      </c:scatterChart>
      <c:valAx>
        <c:axId val="644736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4736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B0354BA-D7D0-D296-B964-27CBBEA9B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C7" sqref="C7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>
      <c r="A1" s="1" t="s">
        <v>53</v>
      </c>
      <c r="F1" s="37" t="s">
        <v>42</v>
      </c>
      <c r="G1" s="31" t="s">
        <v>43</v>
      </c>
      <c r="H1" s="38"/>
      <c r="I1" s="39" t="s">
        <v>44</v>
      </c>
      <c r="J1" s="40" t="s">
        <v>44</v>
      </c>
      <c r="K1" s="41">
        <v>11.473614</v>
      </c>
      <c r="L1" s="33">
        <v>-63.10266</v>
      </c>
      <c r="M1" s="34">
        <v>56766.542498366631</v>
      </c>
      <c r="N1" s="34">
        <v>0.33929474665435994</v>
      </c>
      <c r="O1" s="32" t="s">
        <v>45</v>
      </c>
      <c r="P1" s="33">
        <v>10.87</v>
      </c>
      <c r="Q1" s="33">
        <v>11.21</v>
      </c>
      <c r="R1" s="42" t="s">
        <v>46</v>
      </c>
      <c r="S1" s="43" t="s">
        <v>47</v>
      </c>
    </row>
    <row r="2" spans="1:19">
      <c r="A2" t="s">
        <v>23</v>
      </c>
      <c r="B2" t="s">
        <v>45</v>
      </c>
      <c r="C2" s="30"/>
      <c r="D2" s="3"/>
    </row>
    <row r="3" spans="1:19" ht="13.5" thickBot="1"/>
    <row r="4" spans="1:19" ht="14.25" thickTop="1" thickBot="1">
      <c r="A4" s="5" t="s">
        <v>0</v>
      </c>
      <c r="C4" s="27" t="s">
        <v>37</v>
      </c>
      <c r="D4" s="28" t="s">
        <v>37</v>
      </c>
      <c r="E4" s="44" t="s">
        <v>48</v>
      </c>
    </row>
    <row r="5" spans="1:19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9">
      <c r="A6" s="5" t="s">
        <v>1</v>
      </c>
    </row>
    <row r="7" spans="1:19">
      <c r="A7" t="s">
        <v>2</v>
      </c>
      <c r="C7" s="49">
        <v>56766.542498366631</v>
      </c>
      <c r="D7" s="29" t="s">
        <v>49</v>
      </c>
    </row>
    <row r="8" spans="1:19">
      <c r="A8" t="s">
        <v>3</v>
      </c>
      <c r="C8" s="49">
        <v>0.33929474665435994</v>
      </c>
      <c r="D8" s="29" t="s">
        <v>49</v>
      </c>
    </row>
    <row r="9" spans="1:19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>
      <c r="A10" s="10"/>
      <c r="B10" s="10"/>
      <c r="C10" s="4" t="s">
        <v>19</v>
      </c>
      <c r="D10" s="4" t="s">
        <v>20</v>
      </c>
      <c r="E10" s="10"/>
    </row>
    <row r="11" spans="1:19">
      <c r="A11" s="10" t="s">
        <v>15</v>
      </c>
      <c r="B11" s="10"/>
      <c r="C11" s="21">
        <f ca="1">INTERCEPT(INDIRECT($E$9):G992,INDIRECT($D$9):F992)</f>
        <v>-1.0501939507769146E-4</v>
      </c>
      <c r="D11" s="3"/>
      <c r="E11" s="10"/>
    </row>
    <row r="12" spans="1:19">
      <c r="A12" s="10" t="s">
        <v>16</v>
      </c>
      <c r="B12" s="10"/>
      <c r="C12" s="21">
        <f ca="1">SLOPE(INDIRECT($E$9):G992,INDIRECT($D$9):F992)</f>
        <v>-1.1207820031295257E-6</v>
      </c>
      <c r="D12" s="3"/>
      <c r="E12" s="10"/>
    </row>
    <row r="13" spans="1:19">
      <c r="A13" s="10" t="s">
        <v>18</v>
      </c>
      <c r="B13" s="10"/>
      <c r="C13" s="3" t="s">
        <v>13</v>
      </c>
    </row>
    <row r="14" spans="1:19">
      <c r="A14" s="10"/>
      <c r="B14" s="10"/>
      <c r="C14" s="10"/>
    </row>
    <row r="15" spans="1:19">
      <c r="A15" s="12" t="s">
        <v>17</v>
      </c>
      <c r="B15" s="10"/>
      <c r="C15" s="13">
        <f ca="1">(C7+C11)+(C8+C12)*INT(MAX(F21:F3533))</f>
        <v>56766.542393347234</v>
      </c>
      <c r="E15" s="14" t="s">
        <v>34</v>
      </c>
      <c r="F15" s="35">
        <v>1</v>
      </c>
    </row>
    <row r="16" spans="1:19">
      <c r="A16" s="16" t="s">
        <v>4</v>
      </c>
      <c r="B16" s="10"/>
      <c r="C16" s="17">
        <f ca="1">+C8+C12</f>
        <v>0.33929362587235679</v>
      </c>
      <c r="E16" s="14" t="s">
        <v>30</v>
      </c>
      <c r="F16" s="36">
        <f ca="1">NOW()+15018.5+$C$5/24</f>
        <v>60331.780949884254</v>
      </c>
    </row>
    <row r="17" spans="1:21" ht="13.5" thickBot="1">
      <c r="A17" s="14" t="s">
        <v>27</v>
      </c>
      <c r="B17" s="10"/>
      <c r="C17" s="10">
        <f>COUNT(C21:C2191)</f>
        <v>8</v>
      </c>
      <c r="E17" s="14" t="s">
        <v>35</v>
      </c>
      <c r="F17" s="15">
        <f ca="1">ROUND(2*(F16-$C$7)/$C$8,0)/2+F15</f>
        <v>10509</v>
      </c>
    </row>
    <row r="18" spans="1:21" ht="14.25" thickTop="1" thickBot="1">
      <c r="A18" s="16" t="s">
        <v>5</v>
      </c>
      <c r="B18" s="10"/>
      <c r="C18" s="19">
        <f ca="1">+C15</f>
        <v>56766.542393347234</v>
      </c>
      <c r="D18" s="20">
        <f ca="1">+C16</f>
        <v>0.33929362587235679</v>
      </c>
      <c r="E18" s="14" t="s">
        <v>36</v>
      </c>
      <c r="F18" s="23">
        <f ca="1">ROUND(2*(F16-$C$15)/$C$16,0)/2+F15</f>
        <v>10509</v>
      </c>
    </row>
    <row r="19" spans="1:21" ht="13.5" thickTop="1">
      <c r="E19" s="14" t="s">
        <v>31</v>
      </c>
      <c r="F19" s="18">
        <f ca="1">+$C$15+$C$16*F18-15018.5-$C$5/24</f>
        <v>45314.074940973165</v>
      </c>
    </row>
    <row r="20" spans="1:21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>
      <c r="A21" t="s">
        <v>49</v>
      </c>
      <c r="C21" s="8">
        <v>56766.542498366631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-1.0501939507769146E-4</v>
      </c>
      <c r="Q21" s="2">
        <f>+C21-15018.5</f>
        <v>41748.042498366631</v>
      </c>
    </row>
    <row r="22" spans="1:21">
      <c r="A22" s="45" t="s">
        <v>50</v>
      </c>
      <c r="B22" s="46" t="s">
        <v>51</v>
      </c>
      <c r="C22" s="47">
        <v>56680.698420000001</v>
      </c>
      <c r="D22" s="48">
        <v>1.1000000000000001E-3</v>
      </c>
      <c r="E22">
        <f t="shared" ref="E22:E28" si="0">+(C22-C$7)/C$8</f>
        <v>-253.00739022074993</v>
      </c>
      <c r="F22">
        <f t="shared" ref="F22:F28" si="1">ROUND(2*E22,0)/2</f>
        <v>-253</v>
      </c>
      <c r="G22">
        <f t="shared" ref="G22:G28" si="2">+C22-(C$7+F22*C$8)</f>
        <v>-2.5074630757444538E-3</v>
      </c>
      <c r="I22">
        <f t="shared" ref="I22:I28" si="3">+G22</f>
        <v>-2.5074630757444538E-3</v>
      </c>
      <c r="O22">
        <f t="shared" ref="O22:O28" ca="1" si="4">+C$11+C$12*$F22</f>
        <v>1.7853845171407853E-4</v>
      </c>
      <c r="Q22" s="2">
        <f t="shared" ref="Q22:Q28" si="5">+C22-15018.5</f>
        <v>41662.198420000001</v>
      </c>
    </row>
    <row r="23" spans="1:21">
      <c r="A23" s="45" t="s">
        <v>50</v>
      </c>
      <c r="B23" s="46" t="s">
        <v>51</v>
      </c>
      <c r="C23" s="47">
        <v>56680.70134</v>
      </c>
      <c r="D23" s="48">
        <v>1.1999999999999999E-3</v>
      </c>
      <c r="E23">
        <f t="shared" si="0"/>
        <v>-252.99878413407222</v>
      </c>
      <c r="F23">
        <f t="shared" si="1"/>
        <v>-253</v>
      </c>
      <c r="G23">
        <f t="shared" si="2"/>
        <v>4.125369232497178E-4</v>
      </c>
      <c r="I23">
        <f t="shared" si="3"/>
        <v>4.125369232497178E-4</v>
      </c>
      <c r="O23">
        <f t="shared" ca="1" si="4"/>
        <v>1.7853845171407853E-4</v>
      </c>
      <c r="Q23" s="2">
        <f t="shared" si="5"/>
        <v>41662.20134</v>
      </c>
    </row>
    <row r="24" spans="1:21">
      <c r="A24" s="45" t="s">
        <v>50</v>
      </c>
      <c r="B24" s="46" t="s">
        <v>51</v>
      </c>
      <c r="C24" s="47">
        <v>56680.703549999998</v>
      </c>
      <c r="D24" s="48">
        <v>8.9999999999999998E-4</v>
      </c>
      <c r="E24">
        <f t="shared" si="0"/>
        <v>-252.99227062326625</v>
      </c>
      <c r="F24">
        <f t="shared" si="1"/>
        <v>-253</v>
      </c>
      <c r="G24">
        <f t="shared" si="2"/>
        <v>2.622536921990104E-3</v>
      </c>
      <c r="I24">
        <f t="shared" si="3"/>
        <v>2.622536921990104E-3</v>
      </c>
      <c r="O24">
        <f t="shared" ca="1" si="4"/>
        <v>1.7853845171407853E-4</v>
      </c>
      <c r="Q24" s="2">
        <f t="shared" si="5"/>
        <v>41662.203549999998</v>
      </c>
    </row>
    <row r="25" spans="1:21">
      <c r="A25" s="45" t="s">
        <v>50</v>
      </c>
      <c r="B25" s="46" t="s">
        <v>51</v>
      </c>
      <c r="C25" s="47">
        <v>56766.542130000002</v>
      </c>
      <c r="D25" s="48">
        <v>8.0000000000000004E-4</v>
      </c>
      <c r="E25">
        <f t="shared" si="0"/>
        <v>-1.0856832672783922E-3</v>
      </c>
      <c r="F25">
        <f t="shared" si="1"/>
        <v>0</v>
      </c>
      <c r="G25">
        <f t="shared" si="2"/>
        <v>-3.6836662911809981E-4</v>
      </c>
      <c r="I25">
        <f t="shared" si="3"/>
        <v>-3.6836662911809981E-4</v>
      </c>
      <c r="O25">
        <f t="shared" ca="1" si="4"/>
        <v>-1.0501939507769146E-4</v>
      </c>
      <c r="Q25" s="2">
        <f t="shared" si="5"/>
        <v>41748.042130000002</v>
      </c>
    </row>
    <row r="26" spans="1:21">
      <c r="A26" s="45" t="s">
        <v>50</v>
      </c>
      <c r="B26" s="46" t="s">
        <v>51</v>
      </c>
      <c r="C26" s="47">
        <v>56766.546609999998</v>
      </c>
      <c r="D26" s="48">
        <v>5.0000000000000001E-4</v>
      </c>
      <c r="E26">
        <f t="shared" si="0"/>
        <v>1.2118175737732457E-2</v>
      </c>
      <c r="F26">
        <f t="shared" si="1"/>
        <v>0</v>
      </c>
      <c r="G26">
        <f t="shared" si="2"/>
        <v>4.1116333668469451E-3</v>
      </c>
      <c r="I26">
        <f t="shared" si="3"/>
        <v>4.1116333668469451E-3</v>
      </c>
      <c r="O26">
        <f t="shared" ca="1" si="4"/>
        <v>-1.0501939507769146E-4</v>
      </c>
      <c r="Q26" s="2">
        <f t="shared" si="5"/>
        <v>41748.046609999998</v>
      </c>
    </row>
    <row r="27" spans="1:21">
      <c r="A27" s="45" t="s">
        <v>50</v>
      </c>
      <c r="B27" s="46" t="s">
        <v>52</v>
      </c>
      <c r="C27" s="47">
        <v>56766.708980000003</v>
      </c>
      <c r="D27" s="48">
        <v>1E-3</v>
      </c>
      <c r="E27">
        <f t="shared" si="0"/>
        <v>0.49066964641780586</v>
      </c>
      <c r="F27">
        <f t="shared" si="1"/>
        <v>0.5</v>
      </c>
      <c r="G27">
        <f t="shared" si="2"/>
        <v>-3.1657399522373453E-3</v>
      </c>
      <c r="I27">
        <f t="shared" si="3"/>
        <v>-3.1657399522373453E-3</v>
      </c>
      <c r="O27">
        <f t="shared" ca="1" si="4"/>
        <v>-1.0557978607925623E-4</v>
      </c>
      <c r="Q27" s="2">
        <f t="shared" si="5"/>
        <v>41748.208980000003</v>
      </c>
    </row>
    <row r="28" spans="1:21">
      <c r="A28" s="45" t="s">
        <v>50</v>
      </c>
      <c r="B28" s="46" t="s">
        <v>52</v>
      </c>
      <c r="C28" s="47">
        <v>56766.711049999998</v>
      </c>
      <c r="D28" s="48">
        <v>5.9999999999999995E-4</v>
      </c>
      <c r="E28">
        <f t="shared" si="0"/>
        <v>0.49677053661847215</v>
      </c>
      <c r="F28">
        <f t="shared" si="1"/>
        <v>0.5</v>
      </c>
      <c r="G28">
        <f t="shared" si="2"/>
        <v>-1.0957399572362192E-3</v>
      </c>
      <c r="I28">
        <f t="shared" si="3"/>
        <v>-1.0957399572362192E-3</v>
      </c>
      <c r="O28">
        <f t="shared" ca="1" si="4"/>
        <v>-1.0557978607925623E-4</v>
      </c>
      <c r="Q28" s="2">
        <f t="shared" si="5"/>
        <v>41748.211049999998</v>
      </c>
    </row>
    <row r="29" spans="1:21">
      <c r="C29" s="8"/>
      <c r="D29" s="8"/>
      <c r="Q29" s="2"/>
    </row>
    <row r="30" spans="1:21">
      <c r="C30" s="8"/>
      <c r="D30" s="8"/>
      <c r="Q30" s="2"/>
    </row>
    <row r="31" spans="1:21">
      <c r="C31" s="8"/>
      <c r="D31" s="8"/>
      <c r="Q31" s="2"/>
    </row>
    <row r="32" spans="1:21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2024-01-22T05:44:34Z</dcterms:modified>
</cp:coreProperties>
</file>