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A8C780-3FE2-4585-9BD4-BAD0C5ED4A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E21" i="1"/>
  <c r="F21" i="1" s="1"/>
  <c r="G21" i="1" s="1"/>
  <c r="H21" i="1" s="1"/>
  <c r="C22" i="1"/>
  <c r="E22" i="1" s="1"/>
  <c r="F22" i="1" s="1"/>
  <c r="G22" i="1" s="1"/>
  <c r="I22" i="1" s="1"/>
  <c r="E23" i="1"/>
  <c r="F23" i="1"/>
  <c r="G23" i="1" s="1"/>
  <c r="K23" i="1" s="1"/>
  <c r="Q21" i="1"/>
  <c r="Q23" i="1"/>
  <c r="F16" i="1"/>
  <c r="C17" i="1"/>
  <c r="C11" i="1"/>
  <c r="C12" i="1"/>
  <c r="Q22" i="1" l="1"/>
  <c r="C16" i="1"/>
  <c r="D18" i="1" s="1"/>
  <c r="O21" i="1"/>
  <c r="O22" i="1"/>
  <c r="C15" i="1"/>
  <c r="F18" i="1" s="1"/>
  <c r="O23" i="1"/>
  <c r="F17" i="1"/>
  <c r="F19" i="1" l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<sst xmlns="http://schemas.openxmlformats.org/spreadsheetml/2006/main" count="54" uniqueCount="49">
  <si>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</si>
  <si>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</si>
  <si>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</si>
  <si>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</si>
  <si>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</si>
  <si>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</si>
  <si>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</si>
  <si>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</si>
  <si>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</si>
  <si>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</si>
  <si>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</si>
  <si>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</si>
  <si>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</si>
  <si>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</si>
  <si>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</si>
  <si>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</si>
  <si>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</si>
  <si>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</si>
  <si>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</si>
  <si>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</si>
  <si>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</si>
  <si>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</si>
  <si>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</si>
  <si>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</si>
  <si>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</si>
  <si>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</si>
  <si>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</si>
  <si>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</si>
  <si>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</si>
  <si>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</si>
  <si>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</si>
  <si>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</si>
  <si>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</si>
  <si>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</si>
  <si>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</si>
  <si>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</si>
  <si>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</si>
  <si>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OV Cen</t>
  </si>
  <si>
    <t>G8995-0007</t>
  </si>
  <si>
    <t>EB/KE</t>
  </si>
  <si>
    <t>OV Cen / GSC 8995-0007</t>
  </si>
  <si>
    <t>Kreiner</t>
  </si>
  <si>
    <t>GCVS 4</t>
  </si>
  <si>
    <t>I</t>
  </si>
  <si>
    <t>JAVSO..44…26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</si>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</sst>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OV Cen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3.4572999975353014E-3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AE-425E-903F-AC36D82F8A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AE-425E-903F-AC36D82F8A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AE-425E-903F-AC36D82F8A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-1.7264000052819028E-3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AE-425E-903F-AC36D82F8A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AE-425E-903F-AC36D82F8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AE-425E-903F-AC36D82F8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AE-425E-903F-AC36D82F8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3.5403726104617926E-3</c:v>
                </c:pt>
                <c:pt idx="1">
                  <c:v>-5.1369681559901596E-4</c:v>
                </c:pt>
                <c:pt idx="2">
                  <c:v>-1.2957758026093781E-3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AE-425E-903F-AC36D82F8AB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-21191</c:v>
                </c:pt>
                <c:pt idx="1">
                  <c:v>0</c:v>
                </c:pt>
                <c:pt idx="2">
                  <c:v>4088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AE-425E-903F-AC36D82F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72472"/>
        <c:axId val="1"/>
      </c:scatterChart>
      <c:valAx>
        <c:axId val="9787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7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248120300752"/>
          <c:y val="0.92397937099967764"/>
          <c:w val="0.804511278195488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B469DD-6934-1141-DF56-4F8A176A8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40</v>
      </c>
      <c r="F1" s="31" t="s">
        <v>37</v>
      </c>
      <c r="G1" s="32">
        <v>0</v>
      </c>
      <c r="H1" s="33"/>
      <c r="I1" s="34" t="s">
        <v>38</v>
      </c>
      <c r="J1" s="35" t="s">
        <v>37</v>
      </c>
      <c r="K1" s="36">
        <v>13.355650000000001</v>
      </c>
      <c r="L1" s="37">
        <v>-62.510599999999997</v>
      </c>
      <c r="M1" s="38">
        <v>52501.114000000001</v>
      </c>
      <c r="N1" s="38">
        <v>1.1372002999999999</v>
      </c>
      <c r="O1" s="34" t="s">
        <v>39</v>
      </c>
    </row>
    <row r="2" spans="1:15" x14ac:dyDescent="0.2">
      <c r="A2" t="s">
        <v>23</v>
      </c>
      <c r="B2" t="s">
        <v>39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28402.705900000001</v>
      </c>
      <c r="D4" s="28">
        <v>1.1371994000000001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52501.114000000001</v>
      </c>
      <c r="D7" s="34" t="s">
        <v>41</v>
      </c>
    </row>
    <row r="8" spans="1:15" x14ac:dyDescent="0.2">
      <c r="A8" t="s">
        <v>3</v>
      </c>
      <c r="C8" s="44">
        <v>1.1372002999999999</v>
      </c>
      <c r="D8" s="29" t="s">
        <v>41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-5.1369681559901596E-4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-1.9131090680292618E-7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57149.987530624196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1.137200108689093</v>
      </c>
      <c r="E16" s="14" t="s">
        <v>30</v>
      </c>
      <c r="F16" s="40">
        <f ca="1">NOW()+15018.5+$C$5/24</f>
        <v>60331.782105208331</v>
      </c>
    </row>
    <row r="17" spans="1:18" ht="13.5" thickBot="1" x14ac:dyDescent="0.25">
      <c r="A17" s="14" t="s">
        <v>27</v>
      </c>
      <c r="B17" s="10"/>
      <c r="C17" s="10">
        <f>COUNT(C21:C2190)</f>
        <v>3</v>
      </c>
      <c r="E17" s="14" t="s">
        <v>35</v>
      </c>
      <c r="F17" s="15">
        <f ca="1">ROUND(2*(F16-$C$7)/$C$8,0)/2+F15</f>
        <v>6887</v>
      </c>
    </row>
    <row r="18" spans="1:18" ht="14.25" thickTop="1" thickBot="1" x14ac:dyDescent="0.25">
      <c r="A18" s="16" t="s">
        <v>5</v>
      </c>
      <c r="B18" s="10"/>
      <c r="C18" s="19">
        <f ca="1">+C15</f>
        <v>57149.987530624196</v>
      </c>
      <c r="D18" s="20">
        <f ca="1">+C16</f>
        <v>1.137200108689093</v>
      </c>
      <c r="E18" s="14" t="s">
        <v>36</v>
      </c>
      <c r="F18" s="23">
        <f ca="1">ROUND(2*(F16-$C$15)/$C$16,0)/2+F15</f>
        <v>2799</v>
      </c>
    </row>
    <row r="19" spans="1:18" ht="13.5" thickTop="1" x14ac:dyDescent="0.2">
      <c r="E19" s="14" t="s">
        <v>31</v>
      </c>
      <c r="F19" s="18">
        <f ca="1">+$C$15+$C$16*F18-15018.5-$C$5/24</f>
        <v>45314.906468178306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42</v>
      </c>
      <c r="C21" s="8">
        <v>28402.705900000001</v>
      </c>
      <c r="D21" s="8"/>
      <c r="E21">
        <f>+(C21-C$7)/C$8</f>
        <v>-21190.99695981438</v>
      </c>
      <c r="F21">
        <f>ROUND(2*E21,0)/2</f>
        <v>-21191</v>
      </c>
      <c r="G21">
        <f>+C21-(C$7+F21*C$8)</f>
        <v>3.4572999975353014E-3</v>
      </c>
      <c r="H21">
        <f>+G21</f>
        <v>3.4572999975353014E-3</v>
      </c>
      <c r="O21">
        <f ca="1">+C$11+C$12*$F21</f>
        <v>3.5403726104617926E-3</v>
      </c>
      <c r="Q21" s="2">
        <f>+C21-15018.5</f>
        <v>13384.205900000001</v>
      </c>
    </row>
    <row r="22" spans="1:18" x14ac:dyDescent="0.2">
      <c r="A22" t="s">
        <v>41</v>
      </c>
      <c r="C22" s="8">
        <f>C$7</f>
        <v>52501.114000000001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-5.1369681559901596E-4</v>
      </c>
      <c r="Q22" s="2">
        <f>+C22-15018.5</f>
        <v>37482.614000000001</v>
      </c>
    </row>
    <row r="23" spans="1:18" x14ac:dyDescent="0.2">
      <c r="A23" s="41" t="s">
        <v>44</v>
      </c>
      <c r="B23" s="42" t="s">
        <v>43</v>
      </c>
      <c r="C23" s="43">
        <v>57149.987099999998</v>
      </c>
      <c r="D23" s="43">
        <v>4.0000000000000002E-4</v>
      </c>
      <c r="E23">
        <f>+(C23-C$7)/C$8</f>
        <v>4087.9984818857306</v>
      </c>
      <c r="F23">
        <f>ROUND(2*E23,0)/2</f>
        <v>4088</v>
      </c>
      <c r="G23">
        <f>+C23-(C$7+F23*C$8)</f>
        <v>-1.7264000052819028E-3</v>
      </c>
      <c r="K23">
        <f>+G23</f>
        <v>-1.7264000052819028E-3</v>
      </c>
      <c r="O23">
        <f ca="1">+C$11+C$12*$F23</f>
        <v>-1.2957758026093781E-3</v>
      </c>
      <c r="Q23" s="2">
        <f>+C23-15018.5</f>
        <v>42131.487099999998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2024-01-22T05:46:13Z</dcterms:modified>
</cp:coreProperties>
</file>