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3383CB2-4D52-40A3-9E70-DE76E13227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A (2)" sheetId="3" r:id="rId2"/>
  </sheets>
  <definedNames>
    <definedName name="solver_adj" localSheetId="1" hidden="1">'A (2)'!$AC$3:$AC$10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'A (2)'!$AC$11</definedName>
    <definedName name="solver_pre" localSheetId="1" hidden="1">0.000001</definedName>
    <definedName name="solver_scl" localSheetId="1" hidden="1">1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0</definedName>
  </definedNames>
  <calcPr calcId="181029"/>
</workbook>
</file>

<file path=xl/calcChain.xml><?xml version="1.0" encoding="utf-8"?>
<calcChain xmlns="http://schemas.openxmlformats.org/spreadsheetml/2006/main">
  <c r="E56" i="1" l="1"/>
  <c r="F56" i="1" s="1"/>
  <c r="G56" i="1" s="1"/>
  <c r="L56" i="1" s="1"/>
  <c r="Q56" i="1"/>
  <c r="E57" i="1"/>
  <c r="F57" i="1" s="1"/>
  <c r="G57" i="1" s="1"/>
  <c r="L57" i="1" s="1"/>
  <c r="Q57" i="1"/>
  <c r="E58" i="1"/>
  <c r="F58" i="1" s="1"/>
  <c r="G58" i="1" s="1"/>
  <c r="L58" i="1" s="1"/>
  <c r="Q58" i="1"/>
  <c r="E59" i="1"/>
  <c r="F59" i="1" s="1"/>
  <c r="G59" i="1" s="1"/>
  <c r="L59" i="1" s="1"/>
  <c r="Q59" i="1"/>
  <c r="E60" i="1"/>
  <c r="F60" i="1" s="1"/>
  <c r="G60" i="1" s="1"/>
  <c r="L60" i="1" s="1"/>
  <c r="Q60" i="1"/>
  <c r="E61" i="1"/>
  <c r="F61" i="1" s="1"/>
  <c r="G61" i="1" s="1"/>
  <c r="L61" i="1" s="1"/>
  <c r="Q61" i="1"/>
  <c r="E62" i="1"/>
  <c r="F62" i="1" s="1"/>
  <c r="G62" i="1" s="1"/>
  <c r="L62" i="1" s="1"/>
  <c r="Q62" i="1"/>
  <c r="E63" i="1"/>
  <c r="F63" i="1" s="1"/>
  <c r="G63" i="1" s="1"/>
  <c r="L63" i="1" s="1"/>
  <c r="Q63" i="1"/>
  <c r="E64" i="1"/>
  <c r="F64" i="1" s="1"/>
  <c r="G64" i="1" s="1"/>
  <c r="L64" i="1" s="1"/>
  <c r="Q64" i="1"/>
  <c r="E65" i="1"/>
  <c r="F65" i="1" s="1"/>
  <c r="G65" i="1" s="1"/>
  <c r="L65" i="1" s="1"/>
  <c r="Q65" i="1"/>
  <c r="E66" i="1"/>
  <c r="F66" i="1"/>
  <c r="G66" i="1" s="1"/>
  <c r="L66" i="1" s="1"/>
  <c r="Q66" i="1"/>
  <c r="E67" i="1"/>
  <c r="F67" i="1" s="1"/>
  <c r="G67" i="1" s="1"/>
  <c r="L67" i="1" s="1"/>
  <c r="Q67" i="1"/>
  <c r="Q68" i="1"/>
  <c r="AB8" i="3"/>
  <c r="X8" i="3" s="1"/>
  <c r="Y8" i="3" s="1"/>
  <c r="AB7" i="3"/>
  <c r="X7" i="3" s="1"/>
  <c r="Y7" i="3" s="1"/>
  <c r="AB9" i="3"/>
  <c r="X9" i="3" s="1"/>
  <c r="Y9" i="3" s="1"/>
  <c r="AB10" i="3"/>
  <c r="AB6" i="3"/>
  <c r="AB11" i="3"/>
  <c r="AB3" i="3"/>
  <c r="AY66" i="3" s="1"/>
  <c r="AB4" i="3"/>
  <c r="AB5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AY25" i="3"/>
  <c r="S25" i="3"/>
  <c r="S24" i="3"/>
  <c r="S23" i="3"/>
  <c r="S22" i="3"/>
  <c r="AY21" i="3"/>
  <c r="S21" i="3"/>
  <c r="AB13" i="3"/>
  <c r="AB17" i="3" s="1"/>
  <c r="AB16" i="3"/>
  <c r="Z10" i="3"/>
  <c r="AY9" i="3"/>
  <c r="Z9" i="3"/>
  <c r="Z8" i="3"/>
  <c r="Z7" i="3"/>
  <c r="Z6" i="3"/>
  <c r="AY5" i="3"/>
  <c r="Z5" i="3"/>
  <c r="Z4" i="3"/>
  <c r="Z3" i="3"/>
  <c r="S50" i="3"/>
  <c r="S51" i="3"/>
  <c r="S52" i="3"/>
  <c r="S53" i="3"/>
  <c r="S54" i="3"/>
  <c r="S55" i="3"/>
  <c r="S49" i="3"/>
  <c r="S40" i="3"/>
  <c r="S41" i="3"/>
  <c r="S42" i="3"/>
  <c r="S43" i="3"/>
  <c r="S44" i="3"/>
  <c r="S45" i="3"/>
  <c r="S46" i="3"/>
  <c r="S47" i="3"/>
  <c r="S48" i="3"/>
  <c r="S39" i="3"/>
  <c r="C7" i="3"/>
  <c r="E32" i="3" s="1"/>
  <c r="F32" i="3" s="1"/>
  <c r="C8" i="3"/>
  <c r="AD2" i="3" s="1"/>
  <c r="AB18" i="3" s="1"/>
  <c r="C9" i="3"/>
  <c r="D9" i="3"/>
  <c r="F16" i="3"/>
  <c r="C1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5" i="1"/>
  <c r="Q54" i="1"/>
  <c r="Q53" i="1"/>
  <c r="Q52" i="1"/>
  <c r="Q51" i="1"/>
  <c r="Q50" i="1"/>
  <c r="Q49" i="1"/>
  <c r="D9" i="1"/>
  <c r="C9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7" i="1"/>
  <c r="Q38" i="1"/>
  <c r="F16" i="1"/>
  <c r="F17" i="1" s="1"/>
  <c r="C17" i="1"/>
  <c r="E68" i="1"/>
  <c r="F68" i="1" s="1"/>
  <c r="Q39" i="1"/>
  <c r="Q36" i="1"/>
  <c r="Q40" i="1"/>
  <c r="Q41" i="1"/>
  <c r="Q42" i="1"/>
  <c r="Q43" i="1"/>
  <c r="Q44" i="1"/>
  <c r="Q45" i="1"/>
  <c r="Q48" i="1"/>
  <c r="Q46" i="1"/>
  <c r="Q47" i="1"/>
  <c r="Q23" i="1"/>
  <c r="E28" i="1"/>
  <c r="F28" i="1" s="1"/>
  <c r="G28" i="1" s="1"/>
  <c r="H28" i="1" s="1"/>
  <c r="E43" i="1"/>
  <c r="F43" i="1" s="1"/>
  <c r="G43" i="1" s="1"/>
  <c r="J43" i="1" s="1"/>
  <c r="E38" i="1"/>
  <c r="F38" i="1" s="1"/>
  <c r="G38" i="1" s="1"/>
  <c r="I38" i="1" s="1"/>
  <c r="E30" i="1"/>
  <c r="F30" i="1" s="1"/>
  <c r="G30" i="1" s="1"/>
  <c r="H30" i="1" s="1"/>
  <c r="E37" i="1"/>
  <c r="F37" i="1" s="1"/>
  <c r="G37" i="1" s="1"/>
  <c r="I37" i="1" s="1"/>
  <c r="E29" i="1"/>
  <c r="F29" i="1" s="1"/>
  <c r="G29" i="1" s="1"/>
  <c r="H29" i="1" s="1"/>
  <c r="E34" i="1"/>
  <c r="F34" i="1" s="1"/>
  <c r="G34" i="1" s="1"/>
  <c r="H34" i="1" s="1"/>
  <c r="E39" i="1"/>
  <c r="F39" i="1" s="1"/>
  <c r="G39" i="1" s="1"/>
  <c r="J39" i="1" s="1"/>
  <c r="E32" i="1"/>
  <c r="F32" i="1" s="1"/>
  <c r="G32" i="1" s="1"/>
  <c r="H32" i="1" s="1"/>
  <c r="E53" i="1"/>
  <c r="F53" i="1" s="1"/>
  <c r="G53" i="1" s="1"/>
  <c r="I53" i="1" s="1"/>
  <c r="E53" i="3"/>
  <c r="F53" i="3" s="1"/>
  <c r="E39" i="3"/>
  <c r="F39" i="3" s="1"/>
  <c r="E41" i="3"/>
  <c r="F41" i="3" s="1"/>
  <c r="E50" i="3"/>
  <c r="F50" i="3" s="1"/>
  <c r="E33" i="1"/>
  <c r="F33" i="1" s="1"/>
  <c r="G33" i="1" s="1"/>
  <c r="H33" i="1" s="1"/>
  <c r="E22" i="1"/>
  <c r="F22" i="1"/>
  <c r="G22" i="1" s="1"/>
  <c r="H22" i="1" s="1"/>
  <c r="E26" i="1"/>
  <c r="F26" i="1" s="1"/>
  <c r="G26" i="1" s="1"/>
  <c r="H26" i="1" s="1"/>
  <c r="E42" i="1"/>
  <c r="F42" i="1" s="1"/>
  <c r="G42" i="1" s="1"/>
  <c r="J42" i="1" s="1"/>
  <c r="E31" i="1"/>
  <c r="F31" i="1" s="1"/>
  <c r="G31" i="1" s="1"/>
  <c r="H31" i="1" s="1"/>
  <c r="E47" i="1"/>
  <c r="F47" i="1" s="1"/>
  <c r="G47" i="1" s="1"/>
  <c r="J47" i="1" s="1"/>
  <c r="E24" i="1"/>
  <c r="F24" i="1" s="1"/>
  <c r="G24" i="1" s="1"/>
  <c r="H24" i="1" s="1"/>
  <c r="E40" i="1"/>
  <c r="F40" i="1" s="1"/>
  <c r="G40" i="1" s="1"/>
  <c r="J40" i="1" s="1"/>
  <c r="E44" i="1"/>
  <c r="F44" i="1" s="1"/>
  <c r="G44" i="1" s="1"/>
  <c r="J44" i="1" s="1"/>
  <c r="AB14" i="3"/>
  <c r="AY48" i="3"/>
  <c r="AY50" i="3"/>
  <c r="AY52" i="3"/>
  <c r="AY55" i="3"/>
  <c r="AY56" i="3"/>
  <c r="AB12" i="3"/>
  <c r="Z53" i="3" l="1"/>
  <c r="G53" i="3"/>
  <c r="G41" i="3"/>
  <c r="Z41" i="3"/>
  <c r="AY33" i="3"/>
  <c r="AY34" i="3"/>
  <c r="AY16" i="3"/>
  <c r="AY38" i="3"/>
  <c r="AY73" i="3"/>
  <c r="AY68" i="3"/>
  <c r="AY70" i="3"/>
  <c r="AY72" i="3"/>
  <c r="E35" i="3"/>
  <c r="F35" i="3" s="1"/>
  <c r="Z35" i="3" s="1"/>
  <c r="E48" i="1"/>
  <c r="F48" i="1" s="1"/>
  <c r="G48" i="1" s="1"/>
  <c r="J48" i="1" s="1"/>
  <c r="E28" i="3"/>
  <c r="F28" i="3" s="1"/>
  <c r="E50" i="1"/>
  <c r="F50" i="1" s="1"/>
  <c r="G50" i="1" s="1"/>
  <c r="I50" i="1" s="1"/>
  <c r="E27" i="1"/>
  <c r="F27" i="1" s="1"/>
  <c r="G27" i="1" s="1"/>
  <c r="H27" i="1" s="1"/>
  <c r="AY2" i="3"/>
  <c r="AY6" i="3"/>
  <c r="AY10" i="3"/>
  <c r="AY22" i="3"/>
  <c r="AY26" i="3"/>
  <c r="AY30" i="3"/>
  <c r="AY40" i="3"/>
  <c r="AY76" i="3"/>
  <c r="E30" i="3"/>
  <c r="F30" i="3" s="1"/>
  <c r="G30" i="3" s="1"/>
  <c r="E52" i="3"/>
  <c r="F52" i="3" s="1"/>
  <c r="Z52" i="3" s="1"/>
  <c r="E45" i="3"/>
  <c r="F45" i="3" s="1"/>
  <c r="Z45" i="3" s="1"/>
  <c r="E51" i="3"/>
  <c r="F51" i="3" s="1"/>
  <c r="G51" i="3" s="1"/>
  <c r="AY39" i="3"/>
  <c r="AY58" i="3"/>
  <c r="AY65" i="3"/>
  <c r="AY60" i="3"/>
  <c r="AY62" i="3"/>
  <c r="AY64" i="3"/>
  <c r="E21" i="3"/>
  <c r="F21" i="3" s="1"/>
  <c r="AU21" i="3" s="1"/>
  <c r="E44" i="3"/>
  <c r="F44" i="3" s="1"/>
  <c r="AU44" i="3" s="1"/>
  <c r="E31" i="3"/>
  <c r="F31" i="3" s="1"/>
  <c r="E37" i="3"/>
  <c r="F37" i="3" s="1"/>
  <c r="E24" i="3"/>
  <c r="F24" i="3" s="1"/>
  <c r="E49" i="1"/>
  <c r="F49" i="1" s="1"/>
  <c r="G49" i="1" s="1"/>
  <c r="I49" i="1" s="1"/>
  <c r="AY11" i="3"/>
  <c r="AY17" i="3"/>
  <c r="AY35" i="3"/>
  <c r="AY42" i="3"/>
  <c r="E54" i="3"/>
  <c r="F54" i="3" s="1"/>
  <c r="Z54" i="3" s="1"/>
  <c r="F17" i="3"/>
  <c r="AY53" i="3"/>
  <c r="AY49" i="3"/>
  <c r="E29" i="3"/>
  <c r="F29" i="3" s="1"/>
  <c r="E42" i="3"/>
  <c r="F42" i="3" s="1"/>
  <c r="AU42" i="3" s="1"/>
  <c r="AT42" i="3" s="1"/>
  <c r="AS42" i="3" s="1"/>
  <c r="AR42" i="3" s="1"/>
  <c r="AQ42" i="3" s="1"/>
  <c r="AP42" i="3" s="1"/>
  <c r="AO42" i="3" s="1"/>
  <c r="AN42" i="3" s="1"/>
  <c r="AM42" i="3" s="1"/>
  <c r="AL42" i="3" s="1"/>
  <c r="E33" i="3"/>
  <c r="F33" i="3" s="1"/>
  <c r="Z33" i="3" s="1"/>
  <c r="E46" i="3"/>
  <c r="F46" i="3" s="1"/>
  <c r="E47" i="3"/>
  <c r="F47" i="3" s="1"/>
  <c r="Z47" i="3" s="1"/>
  <c r="E49" i="3"/>
  <c r="F49" i="3" s="1"/>
  <c r="Z49" i="3" s="1"/>
  <c r="AY3" i="3"/>
  <c r="AY7" i="3"/>
  <c r="AY12" i="3"/>
  <c r="AY18" i="3"/>
  <c r="AY23" i="3"/>
  <c r="AY27" i="3"/>
  <c r="AY31" i="3"/>
  <c r="AY43" i="3"/>
  <c r="AY29" i="3"/>
  <c r="AY81" i="3"/>
  <c r="G47" i="3"/>
  <c r="G52" i="3"/>
  <c r="AY41" i="3"/>
  <c r="AY51" i="3"/>
  <c r="G49" i="3"/>
  <c r="AY74" i="3"/>
  <c r="AY75" i="3"/>
  <c r="AY77" i="3"/>
  <c r="AY79" i="3"/>
  <c r="E26" i="3"/>
  <c r="F26" i="3" s="1"/>
  <c r="AU26" i="3" s="1"/>
  <c r="G40" i="3"/>
  <c r="E36" i="3"/>
  <c r="F36" i="3" s="1"/>
  <c r="E43" i="3"/>
  <c r="F43" i="3" s="1"/>
  <c r="E55" i="3"/>
  <c r="F55" i="3" s="1"/>
  <c r="AY13" i="3"/>
  <c r="AY19" i="3"/>
  <c r="AY36" i="3"/>
  <c r="AY44" i="3"/>
  <c r="AY80" i="3"/>
  <c r="E48" i="3"/>
  <c r="F48" i="3" s="1"/>
  <c r="AB2" i="3"/>
  <c r="AB15" i="3" s="1"/>
  <c r="AY4" i="3"/>
  <c r="AY8" i="3"/>
  <c r="AY14" i="3"/>
  <c r="AY20" i="3"/>
  <c r="AY24" i="3"/>
  <c r="AY28" i="3"/>
  <c r="AY32" i="3"/>
  <c r="AY78" i="3"/>
  <c r="AY45" i="3"/>
  <c r="AY67" i="3"/>
  <c r="AY69" i="3"/>
  <c r="AY71" i="3"/>
  <c r="G54" i="3"/>
  <c r="AY57" i="3"/>
  <c r="AY54" i="3"/>
  <c r="AY59" i="3"/>
  <c r="AY61" i="3"/>
  <c r="AY63" i="3"/>
  <c r="E27" i="3"/>
  <c r="F27" i="3" s="1"/>
  <c r="E34" i="3"/>
  <c r="F34" i="3" s="1"/>
  <c r="Z34" i="3" s="1"/>
  <c r="E38" i="3"/>
  <c r="F38" i="3" s="1"/>
  <c r="Z38" i="3" s="1"/>
  <c r="E40" i="3"/>
  <c r="F40" i="3" s="1"/>
  <c r="Z40" i="3" s="1"/>
  <c r="E23" i="1"/>
  <c r="F23" i="1" s="1"/>
  <c r="G23" i="1" s="1"/>
  <c r="H23" i="1" s="1"/>
  <c r="AY15" i="3"/>
  <c r="AY37" i="3"/>
  <c r="G24" i="3"/>
  <c r="Z24" i="3"/>
  <c r="Z46" i="3"/>
  <c r="G46" i="3"/>
  <c r="Z26" i="3"/>
  <c r="G26" i="3"/>
  <c r="G36" i="3"/>
  <c r="Z36" i="3"/>
  <c r="Z43" i="3"/>
  <c r="G43" i="3"/>
  <c r="Z55" i="3"/>
  <c r="G55" i="3"/>
  <c r="G48" i="3"/>
  <c r="Z48" i="3"/>
  <c r="AF41" i="3"/>
  <c r="AC41" i="3"/>
  <c r="J41" i="3"/>
  <c r="Z32" i="3"/>
  <c r="G32" i="3"/>
  <c r="AC30" i="3"/>
  <c r="H30" i="3"/>
  <c r="AF30" i="3"/>
  <c r="G50" i="3"/>
  <c r="Z50" i="3"/>
  <c r="Z39" i="3"/>
  <c r="G39" i="3"/>
  <c r="AU52" i="3"/>
  <c r="BL80" i="3"/>
  <c r="BL62" i="3"/>
  <c r="BL59" i="3"/>
  <c r="BL46" i="3"/>
  <c r="AU48" i="3"/>
  <c r="AU30" i="3"/>
  <c r="AU47" i="3"/>
  <c r="BL12" i="3"/>
  <c r="BL17" i="3"/>
  <c r="BL15" i="3"/>
  <c r="BL14" i="3"/>
  <c r="BL65" i="3"/>
  <c r="BL55" i="3"/>
  <c r="BL70" i="3"/>
  <c r="BL67" i="3"/>
  <c r="AU45" i="3"/>
  <c r="BL47" i="3"/>
  <c r="BL76" i="3"/>
  <c r="BL32" i="3"/>
  <c r="BL40" i="3"/>
  <c r="BL26" i="3"/>
  <c r="BL11" i="3"/>
  <c r="BL9" i="3"/>
  <c r="BL10" i="3"/>
  <c r="BL58" i="3"/>
  <c r="BL73" i="3"/>
  <c r="AU54" i="3"/>
  <c r="BL78" i="3"/>
  <c r="BL75" i="3"/>
  <c r="BL38" i="3"/>
  <c r="BL44" i="3"/>
  <c r="BL49" i="3"/>
  <c r="AU29" i="3"/>
  <c r="AU39" i="3"/>
  <c r="BL16" i="3"/>
  <c r="BL3" i="3"/>
  <c r="BL4" i="3"/>
  <c r="BL2" i="3"/>
  <c r="BL81" i="3"/>
  <c r="BL63" i="3"/>
  <c r="BL61" i="3"/>
  <c r="BL52" i="3"/>
  <c r="BL37" i="3"/>
  <c r="BL41" i="3"/>
  <c r="BL45" i="3"/>
  <c r="BL43" i="3"/>
  <c r="AU34" i="3"/>
  <c r="BL5" i="3"/>
  <c r="BL27" i="3"/>
  <c r="BL25" i="3"/>
  <c r="BL57" i="3"/>
  <c r="BL54" i="3"/>
  <c r="BL71" i="3"/>
  <c r="BL69" i="3"/>
  <c r="AU51" i="3"/>
  <c r="BL66" i="3"/>
  <c r="AU53" i="3"/>
  <c r="BL79" i="3"/>
  <c r="BL77" i="3"/>
  <c r="BL60" i="3"/>
  <c r="BL35" i="3"/>
  <c r="AU37" i="3"/>
  <c r="AU43" i="3"/>
  <c r="AU40" i="3"/>
  <c r="BL31" i="3"/>
  <c r="BL19" i="3"/>
  <c r="BL7" i="3"/>
  <c r="BL74" i="3"/>
  <c r="BL64" i="3"/>
  <c r="AU55" i="3"/>
  <c r="BL50" i="3"/>
  <c r="BL42" i="3"/>
  <c r="BL34" i="3"/>
  <c r="AU32" i="3"/>
  <c r="AU46" i="3"/>
  <c r="BL33" i="3"/>
  <c r="AU35" i="3"/>
  <c r="BL29" i="3"/>
  <c r="BL13" i="3"/>
  <c r="BL20" i="3"/>
  <c r="BL56" i="3"/>
  <c r="BL53" i="3"/>
  <c r="BL72" i="3"/>
  <c r="BL48" i="3"/>
  <c r="AU49" i="3"/>
  <c r="AU41" i="3"/>
  <c r="BL51" i="3"/>
  <c r="AU31" i="3"/>
  <c r="BL39" i="3"/>
  <c r="AU24" i="3"/>
  <c r="AU50" i="3"/>
  <c r="BL30" i="3"/>
  <c r="BL23" i="3"/>
  <c r="BL6" i="3"/>
  <c r="BL18" i="3"/>
  <c r="E54" i="1"/>
  <c r="F54" i="1" s="1"/>
  <c r="G54" i="1" s="1"/>
  <c r="I54" i="1" s="1"/>
  <c r="E51" i="1"/>
  <c r="F51" i="1" s="1"/>
  <c r="G51" i="1" s="1"/>
  <c r="E35" i="1"/>
  <c r="F35" i="1" s="1"/>
  <c r="G35" i="1" s="1"/>
  <c r="H35" i="1" s="1"/>
  <c r="E52" i="1"/>
  <c r="F52" i="1" s="1"/>
  <c r="G52" i="1" s="1"/>
  <c r="I52" i="1" s="1"/>
  <c r="E36" i="1"/>
  <c r="F36" i="1" s="1"/>
  <c r="G36" i="1" s="1"/>
  <c r="I36" i="1" s="1"/>
  <c r="E55" i="1"/>
  <c r="F55" i="1" s="1"/>
  <c r="G55" i="1" s="1"/>
  <c r="I55" i="1" s="1"/>
  <c r="AY46" i="3"/>
  <c r="Z30" i="3"/>
  <c r="E23" i="3"/>
  <c r="F23" i="3" s="1"/>
  <c r="AU23" i="3" s="1"/>
  <c r="E25" i="3"/>
  <c r="F25" i="3" s="1"/>
  <c r="Z25" i="3" s="1"/>
  <c r="AY47" i="3"/>
  <c r="E22" i="3"/>
  <c r="F22" i="3" s="1"/>
  <c r="Z22" i="3" s="1"/>
  <c r="G68" i="1"/>
  <c r="K68" i="1" s="1"/>
  <c r="E21" i="1"/>
  <c r="F21" i="1" s="1"/>
  <c r="G21" i="1" s="1"/>
  <c r="H21" i="1" s="1"/>
  <c r="E41" i="1"/>
  <c r="F41" i="1" s="1"/>
  <c r="G41" i="1" s="1"/>
  <c r="J41" i="1" s="1"/>
  <c r="E25" i="1"/>
  <c r="F25" i="1" s="1"/>
  <c r="G25" i="1" s="1"/>
  <c r="H25" i="1" s="1"/>
  <c r="E45" i="1"/>
  <c r="F45" i="1" s="1"/>
  <c r="G45" i="1" s="1"/>
  <c r="J45" i="1" s="1"/>
  <c r="E46" i="1"/>
  <c r="F46" i="1" s="1"/>
  <c r="G46" i="1" s="1"/>
  <c r="J46" i="1" s="1"/>
  <c r="C11" i="1"/>
  <c r="C11" i="3"/>
  <c r="C12" i="3"/>
  <c r="C12" i="1"/>
  <c r="O58" i="1" l="1"/>
  <c r="O62" i="1"/>
  <c r="O66" i="1"/>
  <c r="O59" i="1"/>
  <c r="O57" i="1"/>
  <c r="O61" i="1"/>
  <c r="O65" i="1"/>
  <c r="O63" i="1"/>
  <c r="O67" i="1"/>
  <c r="O56" i="1"/>
  <c r="O60" i="1"/>
  <c r="O64" i="1"/>
  <c r="G28" i="3"/>
  <c r="Z28" i="3"/>
  <c r="AU33" i="3"/>
  <c r="Z27" i="3"/>
  <c r="AU27" i="3"/>
  <c r="G33" i="3"/>
  <c r="AU38" i="3"/>
  <c r="G44" i="3"/>
  <c r="AC44" i="3" s="1"/>
  <c r="Z51" i="3"/>
  <c r="G29" i="3"/>
  <c r="Z29" i="3"/>
  <c r="G22" i="3"/>
  <c r="Z21" i="3"/>
  <c r="AU28" i="3"/>
  <c r="AS28" i="3" s="1"/>
  <c r="AR28" i="3" s="1"/>
  <c r="AQ28" i="3" s="1"/>
  <c r="AP28" i="3" s="1"/>
  <c r="AO28" i="3" s="1"/>
  <c r="AN28" i="3" s="1"/>
  <c r="AM28" i="3" s="1"/>
  <c r="AL28" i="3" s="1"/>
  <c r="G21" i="3"/>
  <c r="H21" i="3" s="1"/>
  <c r="BL24" i="3"/>
  <c r="BK24" i="3" s="1"/>
  <c r="BJ24" i="3" s="1"/>
  <c r="BI24" i="3" s="1"/>
  <c r="BH24" i="3" s="1"/>
  <c r="BG24" i="3" s="1"/>
  <c r="BF24" i="3" s="1"/>
  <c r="BE24" i="3" s="1"/>
  <c r="BD24" i="3" s="1"/>
  <c r="BC24" i="3" s="1"/>
  <c r="BL28" i="3"/>
  <c r="BK28" i="3" s="1"/>
  <c r="BJ28" i="3" s="1"/>
  <c r="BI28" i="3" s="1"/>
  <c r="BH28" i="3" s="1"/>
  <c r="BG28" i="3" s="1"/>
  <c r="BF28" i="3" s="1"/>
  <c r="BE28" i="3" s="1"/>
  <c r="BD28" i="3" s="1"/>
  <c r="BC28" i="3" s="1"/>
  <c r="BL68" i="3"/>
  <c r="BL36" i="3"/>
  <c r="BL21" i="3"/>
  <c r="BK21" i="3" s="1"/>
  <c r="BJ21" i="3" s="1"/>
  <c r="BI21" i="3" s="1"/>
  <c r="BH21" i="3" s="1"/>
  <c r="BG21" i="3" s="1"/>
  <c r="BF21" i="3" s="1"/>
  <c r="BE21" i="3" s="1"/>
  <c r="BD21" i="3" s="1"/>
  <c r="BC21" i="3" s="1"/>
  <c r="BL8" i="3"/>
  <c r="BL22" i="3"/>
  <c r="BK22" i="3" s="1"/>
  <c r="BJ22" i="3" s="1"/>
  <c r="BI22" i="3" s="1"/>
  <c r="BH22" i="3" s="1"/>
  <c r="BG22" i="3" s="1"/>
  <c r="BF22" i="3" s="1"/>
  <c r="BE22" i="3" s="1"/>
  <c r="BD22" i="3" s="1"/>
  <c r="BC22" i="3" s="1"/>
  <c r="BB22" i="3" s="1"/>
  <c r="G38" i="3"/>
  <c r="I54" i="3"/>
  <c r="AF54" i="3"/>
  <c r="AC54" i="3"/>
  <c r="AT44" i="3"/>
  <c r="AS44" i="3"/>
  <c r="AR44" i="3" s="1"/>
  <c r="AQ44" i="3" s="1"/>
  <c r="AP44" i="3" s="1"/>
  <c r="AO44" i="3" s="1"/>
  <c r="AN44" i="3" s="1"/>
  <c r="AM44" i="3" s="1"/>
  <c r="AL44" i="3" s="1"/>
  <c r="Z44" i="3"/>
  <c r="AF47" i="3"/>
  <c r="J47" i="3"/>
  <c r="AC47" i="3"/>
  <c r="Z42" i="3"/>
  <c r="G35" i="3"/>
  <c r="AC49" i="3"/>
  <c r="I49" i="3"/>
  <c r="AF49" i="3"/>
  <c r="G37" i="3"/>
  <c r="Z37" i="3"/>
  <c r="G34" i="3"/>
  <c r="AC53" i="3"/>
  <c r="I53" i="3"/>
  <c r="AF53" i="3"/>
  <c r="AF40" i="3"/>
  <c r="AC40" i="3"/>
  <c r="J40" i="3"/>
  <c r="AF52" i="3"/>
  <c r="AC52" i="3"/>
  <c r="I52" i="3"/>
  <c r="G45" i="3"/>
  <c r="G42" i="3"/>
  <c r="G27" i="3"/>
  <c r="AU36" i="3"/>
  <c r="G31" i="3"/>
  <c r="Z31" i="3"/>
  <c r="C16" i="1"/>
  <c r="D18" i="1" s="1"/>
  <c r="O55" i="1"/>
  <c r="O68" i="1"/>
  <c r="O53" i="1"/>
  <c r="O49" i="1"/>
  <c r="O52" i="1"/>
  <c r="O54" i="1"/>
  <c r="O51" i="1"/>
  <c r="C15" i="1"/>
  <c r="O48" i="1"/>
  <c r="O50" i="1"/>
  <c r="C16" i="3"/>
  <c r="D18" i="3" s="1"/>
  <c r="O55" i="3"/>
  <c r="O53" i="3"/>
  <c r="O48" i="3"/>
  <c r="O54" i="3"/>
  <c r="C15" i="3"/>
  <c r="O49" i="3"/>
  <c r="O51" i="3"/>
  <c r="O52" i="3"/>
  <c r="O50" i="3"/>
  <c r="AJ42" i="3"/>
  <c r="AI42" i="3"/>
  <c r="AH42" i="3" s="1"/>
  <c r="AA42" i="3" s="1"/>
  <c r="AK42" i="3"/>
  <c r="AT23" i="3"/>
  <c r="AS23" i="3" s="1"/>
  <c r="AR23" i="3"/>
  <c r="AQ23" i="3" s="1"/>
  <c r="AP23" i="3" s="1"/>
  <c r="AO23" i="3" s="1"/>
  <c r="AN23" i="3" s="1"/>
  <c r="AM23" i="3" s="1"/>
  <c r="AL23" i="3" s="1"/>
  <c r="BK56" i="3"/>
  <c r="BJ56" i="3"/>
  <c r="BI56" i="3" s="1"/>
  <c r="BH56" i="3" s="1"/>
  <c r="BG56" i="3" s="1"/>
  <c r="BF56" i="3" s="1"/>
  <c r="BE56" i="3" s="1"/>
  <c r="BD56" i="3" s="1"/>
  <c r="BC56" i="3" s="1"/>
  <c r="BK19" i="3"/>
  <c r="BJ19" i="3" s="1"/>
  <c r="BI19" i="3" s="1"/>
  <c r="BH19" i="3" s="1"/>
  <c r="BG19" i="3" s="1"/>
  <c r="BF19" i="3" s="1"/>
  <c r="BE19" i="3" s="1"/>
  <c r="BD19" i="3" s="1"/>
  <c r="BC19" i="3" s="1"/>
  <c r="BK60" i="3"/>
  <c r="BJ60" i="3" s="1"/>
  <c r="BI60" i="3" s="1"/>
  <c r="BH60" i="3" s="1"/>
  <c r="BG60" i="3" s="1"/>
  <c r="BF60" i="3" s="1"/>
  <c r="BE60" i="3" s="1"/>
  <c r="BD60" i="3" s="1"/>
  <c r="BC60" i="3" s="1"/>
  <c r="BK54" i="3"/>
  <c r="BJ54" i="3" s="1"/>
  <c r="BI54" i="3" s="1"/>
  <c r="BH54" i="3" s="1"/>
  <c r="BG54" i="3" s="1"/>
  <c r="BF54" i="3" s="1"/>
  <c r="BE54" i="3" s="1"/>
  <c r="BD54" i="3" s="1"/>
  <c r="BC54" i="3" s="1"/>
  <c r="BK45" i="3"/>
  <c r="BJ45" i="3"/>
  <c r="BI45" i="3"/>
  <c r="BH45" i="3" s="1"/>
  <c r="BG45" i="3" s="1"/>
  <c r="BF45" i="3" s="1"/>
  <c r="BE45" i="3" s="1"/>
  <c r="BD45" i="3" s="1"/>
  <c r="BC45" i="3" s="1"/>
  <c r="BJ4" i="3"/>
  <c r="BI4" i="3" s="1"/>
  <c r="BH4" i="3" s="1"/>
  <c r="BG4" i="3" s="1"/>
  <c r="BF4" i="3" s="1"/>
  <c r="BE4" i="3" s="1"/>
  <c r="BD4" i="3" s="1"/>
  <c r="BC4" i="3" s="1"/>
  <c r="BK4" i="3"/>
  <c r="BK38" i="3"/>
  <c r="BJ38" i="3" s="1"/>
  <c r="BI38" i="3" s="1"/>
  <c r="BH38" i="3"/>
  <c r="BG38" i="3" s="1"/>
  <c r="BF38" i="3" s="1"/>
  <c r="BE38" i="3" s="1"/>
  <c r="BD38" i="3" s="1"/>
  <c r="BC38" i="3" s="1"/>
  <c r="BK11" i="3"/>
  <c r="BJ11" i="3"/>
  <c r="BI11" i="3" s="1"/>
  <c r="BH11" i="3" s="1"/>
  <c r="BG11" i="3"/>
  <c r="BF11" i="3" s="1"/>
  <c r="BE11" i="3" s="1"/>
  <c r="BD11" i="3" s="1"/>
  <c r="BC11" i="3" s="1"/>
  <c r="BK67" i="3"/>
  <c r="BJ67" i="3" s="1"/>
  <c r="BI67" i="3" s="1"/>
  <c r="BH67" i="3" s="1"/>
  <c r="BG67" i="3" s="1"/>
  <c r="BF67" i="3" s="1"/>
  <c r="BE67" i="3" s="1"/>
  <c r="BD67" i="3" s="1"/>
  <c r="BC67" i="3" s="1"/>
  <c r="AT47" i="3"/>
  <c r="AS47" i="3" s="1"/>
  <c r="AR47" i="3" s="1"/>
  <c r="AQ47" i="3" s="1"/>
  <c r="AP47" i="3" s="1"/>
  <c r="AO47" i="3" s="1"/>
  <c r="AN47" i="3" s="1"/>
  <c r="AM47" i="3" s="1"/>
  <c r="AL47" i="3" s="1"/>
  <c r="BK80" i="3"/>
  <c r="BJ80" i="3"/>
  <c r="BI80" i="3" s="1"/>
  <c r="BH80" i="3" s="1"/>
  <c r="BG80" i="3" s="1"/>
  <c r="BF80" i="3" s="1"/>
  <c r="BE80" i="3" s="1"/>
  <c r="BD80" i="3" s="1"/>
  <c r="BC80" i="3" s="1"/>
  <c r="J43" i="3"/>
  <c r="AC43" i="3"/>
  <c r="AF43" i="3"/>
  <c r="AF35" i="3"/>
  <c r="AC35" i="3"/>
  <c r="H35" i="3"/>
  <c r="AT31" i="3"/>
  <c r="AS31" i="3"/>
  <c r="AR31" i="3" s="1"/>
  <c r="AQ31" i="3" s="1"/>
  <c r="AP31" i="3" s="1"/>
  <c r="AO31" i="3" s="1"/>
  <c r="AN31" i="3" s="1"/>
  <c r="AM31" i="3" s="1"/>
  <c r="AL31" i="3" s="1"/>
  <c r="BK31" i="3"/>
  <c r="BJ31" i="3"/>
  <c r="BI31" i="3"/>
  <c r="BH31" i="3" s="1"/>
  <c r="BG31" i="3" s="1"/>
  <c r="BF31" i="3" s="1"/>
  <c r="BE31" i="3" s="1"/>
  <c r="BD31" i="3" s="1"/>
  <c r="BC31" i="3" s="1"/>
  <c r="BJ57" i="3"/>
  <c r="BI57" i="3" s="1"/>
  <c r="BH57" i="3" s="1"/>
  <c r="BG57" i="3" s="1"/>
  <c r="BF57" i="3" s="1"/>
  <c r="BE57" i="3" s="1"/>
  <c r="BD57" i="3" s="1"/>
  <c r="BC57" i="3" s="1"/>
  <c r="BK57" i="3"/>
  <c r="BJ3" i="3"/>
  <c r="BI3" i="3" s="1"/>
  <c r="BH3" i="3" s="1"/>
  <c r="BG3" i="3" s="1"/>
  <c r="BF3" i="3" s="1"/>
  <c r="BE3" i="3" s="1"/>
  <c r="BD3" i="3" s="1"/>
  <c r="BC3" i="3" s="1"/>
  <c r="BK3" i="3"/>
  <c r="BK75" i="3"/>
  <c r="BJ75" i="3" s="1"/>
  <c r="BI75" i="3" s="1"/>
  <c r="BH75" i="3" s="1"/>
  <c r="BG75" i="3" s="1"/>
  <c r="BF75" i="3" s="1"/>
  <c r="BE75" i="3" s="1"/>
  <c r="BD75" i="3" s="1"/>
  <c r="BC75" i="3" s="1"/>
  <c r="BK26" i="3"/>
  <c r="BJ26" i="3" s="1"/>
  <c r="BI26" i="3" s="1"/>
  <c r="BH26" i="3" s="1"/>
  <c r="BG26" i="3" s="1"/>
  <c r="BF26" i="3" s="1"/>
  <c r="BE26" i="3" s="1"/>
  <c r="BD26" i="3" s="1"/>
  <c r="BC26" i="3" s="1"/>
  <c r="BK70" i="3"/>
  <c r="BJ70" i="3" s="1"/>
  <c r="BI70" i="3" s="1"/>
  <c r="BH70" i="3" s="1"/>
  <c r="BG70" i="3" s="1"/>
  <c r="BF70" i="3" s="1"/>
  <c r="BE70" i="3" s="1"/>
  <c r="BD70" i="3" s="1"/>
  <c r="BC70" i="3" s="1"/>
  <c r="AT52" i="3"/>
  <c r="AS52" i="3" s="1"/>
  <c r="AR52" i="3" s="1"/>
  <c r="AQ52" i="3" s="1"/>
  <c r="AP52" i="3" s="1"/>
  <c r="AO52" i="3" s="1"/>
  <c r="AN52" i="3" s="1"/>
  <c r="AM52" i="3" s="1"/>
  <c r="AL52" i="3" s="1"/>
  <c r="H32" i="3"/>
  <c r="AC32" i="3"/>
  <c r="AF32" i="3"/>
  <c r="AF44" i="3"/>
  <c r="BK18" i="3"/>
  <c r="BJ18" i="3" s="1"/>
  <c r="BI18" i="3" s="1"/>
  <c r="BH18" i="3" s="1"/>
  <c r="BG18" i="3" s="1"/>
  <c r="BF18" i="3" s="1"/>
  <c r="BE18" i="3" s="1"/>
  <c r="BD18" i="3" s="1"/>
  <c r="BC18" i="3" s="1"/>
  <c r="BK51" i="3"/>
  <c r="BJ51" i="3"/>
  <c r="BI51" i="3" s="1"/>
  <c r="BH51" i="3" s="1"/>
  <c r="BG51" i="3" s="1"/>
  <c r="BF51" i="3" s="1"/>
  <c r="BE51" i="3" s="1"/>
  <c r="BD51" i="3" s="1"/>
  <c r="BC51" i="3" s="1"/>
  <c r="BK13" i="3"/>
  <c r="BJ13" i="3" s="1"/>
  <c r="BI13" i="3" s="1"/>
  <c r="BH13" i="3" s="1"/>
  <c r="BG13" i="3" s="1"/>
  <c r="BF13" i="3" s="1"/>
  <c r="BE13" i="3" s="1"/>
  <c r="BD13" i="3" s="1"/>
  <c r="BC13" i="3" s="1"/>
  <c r="BE42" i="3"/>
  <c r="BD42" i="3" s="1"/>
  <c r="BC42" i="3" s="1"/>
  <c r="BK42" i="3"/>
  <c r="BJ42" i="3" s="1"/>
  <c r="BI42" i="3" s="1"/>
  <c r="BH42" i="3" s="1"/>
  <c r="BG42" i="3" s="1"/>
  <c r="BF42" i="3" s="1"/>
  <c r="AS40" i="3"/>
  <c r="AR40" i="3" s="1"/>
  <c r="AQ40" i="3" s="1"/>
  <c r="AP40" i="3" s="1"/>
  <c r="AO40" i="3" s="1"/>
  <c r="AN40" i="3" s="1"/>
  <c r="AM40" i="3" s="1"/>
  <c r="AL40" i="3" s="1"/>
  <c r="AT40" i="3"/>
  <c r="BF79" i="3"/>
  <c r="BE79" i="3" s="1"/>
  <c r="BD79" i="3" s="1"/>
  <c r="BC79" i="3" s="1"/>
  <c r="BK79" i="3"/>
  <c r="BJ79" i="3" s="1"/>
  <c r="BI79" i="3" s="1"/>
  <c r="BH79" i="3" s="1"/>
  <c r="BG79" i="3" s="1"/>
  <c r="BK25" i="3"/>
  <c r="BJ25" i="3" s="1"/>
  <c r="BI25" i="3" s="1"/>
  <c r="BH25" i="3"/>
  <c r="BG25" i="3" s="1"/>
  <c r="BF25" i="3" s="1"/>
  <c r="BE25" i="3" s="1"/>
  <c r="BD25" i="3" s="1"/>
  <c r="BC25" i="3" s="1"/>
  <c r="BK37" i="3"/>
  <c r="BJ37" i="3" s="1"/>
  <c r="BI37" i="3" s="1"/>
  <c r="BH37" i="3" s="1"/>
  <c r="BG37" i="3" s="1"/>
  <c r="BF37" i="3" s="1"/>
  <c r="BE37" i="3" s="1"/>
  <c r="BD37" i="3" s="1"/>
  <c r="BC37" i="3" s="1"/>
  <c r="BK16" i="3"/>
  <c r="BJ16" i="3" s="1"/>
  <c r="BI16" i="3" s="1"/>
  <c r="BH16" i="3" s="1"/>
  <c r="BG16" i="3" s="1"/>
  <c r="BF16" i="3" s="1"/>
  <c r="BE16" i="3" s="1"/>
  <c r="BD16" i="3" s="1"/>
  <c r="BC16" i="3" s="1"/>
  <c r="BK78" i="3"/>
  <c r="BJ78" i="3"/>
  <c r="BI78" i="3" s="1"/>
  <c r="BH78" i="3" s="1"/>
  <c r="BG78" i="3" s="1"/>
  <c r="BF78" i="3" s="1"/>
  <c r="BE78" i="3" s="1"/>
  <c r="BD78" i="3" s="1"/>
  <c r="BC78" i="3" s="1"/>
  <c r="BJ40" i="3"/>
  <c r="BI40" i="3" s="1"/>
  <c r="BH40" i="3" s="1"/>
  <c r="BG40" i="3" s="1"/>
  <c r="BF40" i="3" s="1"/>
  <c r="BE40" i="3" s="1"/>
  <c r="BD40" i="3" s="1"/>
  <c r="BC40" i="3" s="1"/>
  <c r="BK40" i="3"/>
  <c r="BK55" i="3"/>
  <c r="BJ55" i="3" s="1"/>
  <c r="BI55" i="3" s="1"/>
  <c r="BH55" i="3" s="1"/>
  <c r="BG55" i="3" s="1"/>
  <c r="BF55" i="3" s="1"/>
  <c r="BE55" i="3" s="1"/>
  <c r="BD55" i="3" s="1"/>
  <c r="BC55" i="3" s="1"/>
  <c r="J39" i="3"/>
  <c r="AF39" i="3"/>
  <c r="AC39" i="3"/>
  <c r="AC46" i="3"/>
  <c r="J46" i="3"/>
  <c r="AF46" i="3"/>
  <c r="G25" i="3"/>
  <c r="I51" i="1"/>
  <c r="BK20" i="3"/>
  <c r="BJ20" i="3"/>
  <c r="BI20" i="3" s="1"/>
  <c r="BH20" i="3" s="1"/>
  <c r="BG20" i="3" s="1"/>
  <c r="BF20" i="3" s="1"/>
  <c r="BE20" i="3" s="1"/>
  <c r="BD20" i="3" s="1"/>
  <c r="BC20" i="3" s="1"/>
  <c r="BK77" i="3"/>
  <c r="BJ77" i="3" s="1"/>
  <c r="BI77" i="3" s="1"/>
  <c r="BH77" i="3" s="1"/>
  <c r="BG77" i="3" s="1"/>
  <c r="BF77" i="3" s="1"/>
  <c r="BE77" i="3" s="1"/>
  <c r="BD77" i="3" s="1"/>
  <c r="BC77" i="3" s="1"/>
  <c r="J45" i="3"/>
  <c r="AF45" i="3"/>
  <c r="AC45" i="3"/>
  <c r="BK6" i="3"/>
  <c r="BJ6" i="3" s="1"/>
  <c r="BI6" i="3" s="1"/>
  <c r="BH6" i="3" s="1"/>
  <c r="BG6" i="3" s="1"/>
  <c r="BF6" i="3" s="1"/>
  <c r="BE6" i="3" s="1"/>
  <c r="BD6" i="3" s="1"/>
  <c r="BC6" i="3" s="1"/>
  <c r="AT41" i="3"/>
  <c r="AS41" i="3"/>
  <c r="AR41" i="3"/>
  <c r="AQ41" i="3" s="1"/>
  <c r="AP41" i="3" s="1"/>
  <c r="AO41" i="3" s="1"/>
  <c r="AN41" i="3" s="1"/>
  <c r="AM41" i="3" s="1"/>
  <c r="AL41" i="3" s="1"/>
  <c r="BK29" i="3"/>
  <c r="BJ29" i="3" s="1"/>
  <c r="BI29" i="3" s="1"/>
  <c r="BH29" i="3" s="1"/>
  <c r="BG29" i="3" s="1"/>
  <c r="BF29" i="3" s="1"/>
  <c r="BE29" i="3" s="1"/>
  <c r="BD29" i="3" s="1"/>
  <c r="BC29" i="3" s="1"/>
  <c r="BK50" i="3"/>
  <c r="BJ50" i="3" s="1"/>
  <c r="BI50" i="3" s="1"/>
  <c r="BH50" i="3" s="1"/>
  <c r="BG50" i="3" s="1"/>
  <c r="BF50" i="3" s="1"/>
  <c r="BE50" i="3" s="1"/>
  <c r="BD50" i="3" s="1"/>
  <c r="BC50" i="3" s="1"/>
  <c r="AT43" i="3"/>
  <c r="AS43" i="3" s="1"/>
  <c r="AR43" i="3" s="1"/>
  <c r="AQ43" i="3" s="1"/>
  <c r="AP43" i="3" s="1"/>
  <c r="AO43" i="3" s="1"/>
  <c r="AN43" i="3" s="1"/>
  <c r="AM43" i="3" s="1"/>
  <c r="AL43" i="3" s="1"/>
  <c r="AT53" i="3"/>
  <c r="AS53" i="3" s="1"/>
  <c r="AR53" i="3" s="1"/>
  <c r="AQ53" i="3" s="1"/>
  <c r="AP53" i="3" s="1"/>
  <c r="AO53" i="3" s="1"/>
  <c r="AN53" i="3" s="1"/>
  <c r="AM53" i="3" s="1"/>
  <c r="AL53" i="3" s="1"/>
  <c r="BK27" i="3"/>
  <c r="BJ27" i="3"/>
  <c r="BI27" i="3" s="1"/>
  <c r="BH27" i="3" s="1"/>
  <c r="BG27" i="3" s="1"/>
  <c r="BF27" i="3" s="1"/>
  <c r="BE27" i="3" s="1"/>
  <c r="BD27" i="3" s="1"/>
  <c r="BC27" i="3" s="1"/>
  <c r="BK52" i="3"/>
  <c r="BJ52" i="3"/>
  <c r="BI52" i="3" s="1"/>
  <c r="BH52" i="3" s="1"/>
  <c r="BG52" i="3" s="1"/>
  <c r="BF52" i="3" s="1"/>
  <c r="BE52" i="3" s="1"/>
  <c r="BD52" i="3" s="1"/>
  <c r="BC52" i="3" s="1"/>
  <c r="AT39" i="3"/>
  <c r="AS39" i="3" s="1"/>
  <c r="AR39" i="3" s="1"/>
  <c r="AQ39" i="3" s="1"/>
  <c r="AP39" i="3" s="1"/>
  <c r="AO39" i="3" s="1"/>
  <c r="AN39" i="3" s="1"/>
  <c r="AM39" i="3" s="1"/>
  <c r="AL39" i="3" s="1"/>
  <c r="AT54" i="3"/>
  <c r="AS54" i="3" s="1"/>
  <c r="AR54" i="3" s="1"/>
  <c r="AQ54" i="3" s="1"/>
  <c r="AP54" i="3" s="1"/>
  <c r="AO54" i="3" s="1"/>
  <c r="AN54" i="3" s="1"/>
  <c r="AM54" i="3" s="1"/>
  <c r="AL54" i="3" s="1"/>
  <c r="AU22" i="3"/>
  <c r="BK65" i="3"/>
  <c r="BJ65" i="3" s="1"/>
  <c r="BI65" i="3" s="1"/>
  <c r="BH65" i="3" s="1"/>
  <c r="BG65" i="3" s="1"/>
  <c r="BF65" i="3" s="1"/>
  <c r="BE65" i="3" s="1"/>
  <c r="BD65" i="3" s="1"/>
  <c r="BC65" i="3" s="1"/>
  <c r="AT30" i="3"/>
  <c r="AS30" i="3" s="1"/>
  <c r="AR30" i="3" s="1"/>
  <c r="AQ30" i="3" s="1"/>
  <c r="AP30" i="3" s="1"/>
  <c r="AO30" i="3" s="1"/>
  <c r="AN30" i="3" s="1"/>
  <c r="AM30" i="3" s="1"/>
  <c r="AL30" i="3" s="1"/>
  <c r="AC36" i="3"/>
  <c r="AF36" i="3"/>
  <c r="I36" i="3"/>
  <c r="AF21" i="3"/>
  <c r="AC21" i="3"/>
  <c r="BK39" i="3"/>
  <c r="BJ39" i="3" s="1"/>
  <c r="BI39" i="3" s="1"/>
  <c r="BH39" i="3" s="1"/>
  <c r="BG39" i="3" s="1"/>
  <c r="BF39" i="3" s="1"/>
  <c r="BE39" i="3" s="1"/>
  <c r="BD39" i="3" s="1"/>
  <c r="BC39" i="3" s="1"/>
  <c r="BK34" i="3"/>
  <c r="BJ34" i="3" s="1"/>
  <c r="BI34" i="3" s="1"/>
  <c r="BH34" i="3" s="1"/>
  <c r="BG34" i="3"/>
  <c r="BF34" i="3" s="1"/>
  <c r="BE34" i="3" s="1"/>
  <c r="BD34" i="3" s="1"/>
  <c r="BC34" i="3" s="1"/>
  <c r="BK41" i="3"/>
  <c r="BJ41" i="3"/>
  <c r="BI41" i="3"/>
  <c r="BH41" i="3" s="1"/>
  <c r="BG41" i="3" s="1"/>
  <c r="BF41" i="3" s="1"/>
  <c r="BE41" i="3" s="1"/>
  <c r="BD41" i="3" s="1"/>
  <c r="BC41" i="3" s="1"/>
  <c r="BK23" i="3"/>
  <c r="BJ23" i="3" s="1"/>
  <c r="BI23" i="3" s="1"/>
  <c r="BH23" i="3" s="1"/>
  <c r="BG23" i="3" s="1"/>
  <c r="BF23" i="3" s="1"/>
  <c r="BE23" i="3" s="1"/>
  <c r="BD23" i="3" s="1"/>
  <c r="BC23" i="3" s="1"/>
  <c r="AT49" i="3"/>
  <c r="AS49" i="3"/>
  <c r="AR49" i="3" s="1"/>
  <c r="AQ49" i="3" s="1"/>
  <c r="AP49" i="3" s="1"/>
  <c r="AO49" i="3" s="1"/>
  <c r="AN49" i="3" s="1"/>
  <c r="AM49" i="3" s="1"/>
  <c r="AL49" i="3" s="1"/>
  <c r="AT35" i="3"/>
  <c r="AS35" i="3" s="1"/>
  <c r="AR35" i="3" s="1"/>
  <c r="AQ35" i="3" s="1"/>
  <c r="AP35" i="3" s="1"/>
  <c r="AO35" i="3" s="1"/>
  <c r="AN35" i="3" s="1"/>
  <c r="AM35" i="3" s="1"/>
  <c r="AL35" i="3" s="1"/>
  <c r="AT55" i="3"/>
  <c r="AS55" i="3"/>
  <c r="AR55" i="3" s="1"/>
  <c r="AQ55" i="3" s="1"/>
  <c r="AP55" i="3" s="1"/>
  <c r="AO55" i="3" s="1"/>
  <c r="AN55" i="3" s="1"/>
  <c r="AM55" i="3" s="1"/>
  <c r="AL55" i="3" s="1"/>
  <c r="AT26" i="3"/>
  <c r="AS26" i="3" s="1"/>
  <c r="AR26" i="3" s="1"/>
  <c r="AQ26" i="3" s="1"/>
  <c r="AP26" i="3" s="1"/>
  <c r="AO26" i="3" s="1"/>
  <c r="AN26" i="3" s="1"/>
  <c r="AM26" i="3" s="1"/>
  <c r="AL26" i="3" s="1"/>
  <c r="BK66" i="3"/>
  <c r="BJ66" i="3" s="1"/>
  <c r="BI66" i="3" s="1"/>
  <c r="BH66" i="3" s="1"/>
  <c r="BG66" i="3" s="1"/>
  <c r="BF66" i="3" s="1"/>
  <c r="BE66" i="3" s="1"/>
  <c r="BD66" i="3" s="1"/>
  <c r="BC66" i="3" s="1"/>
  <c r="BK5" i="3"/>
  <c r="BJ5" i="3"/>
  <c r="BI5" i="3" s="1"/>
  <c r="BH5" i="3" s="1"/>
  <c r="BG5" i="3" s="1"/>
  <c r="BF5" i="3" s="1"/>
  <c r="BE5" i="3" s="1"/>
  <c r="BD5" i="3" s="1"/>
  <c r="BC5" i="3" s="1"/>
  <c r="BK61" i="3"/>
  <c r="BJ61" i="3" s="1"/>
  <c r="BI61" i="3" s="1"/>
  <c r="BH61" i="3" s="1"/>
  <c r="BG61" i="3" s="1"/>
  <c r="BF61" i="3"/>
  <c r="BE61" i="3" s="1"/>
  <c r="BD61" i="3" s="1"/>
  <c r="BC61" i="3" s="1"/>
  <c r="AT21" i="3"/>
  <c r="AS21" i="3" s="1"/>
  <c r="AR21" i="3" s="1"/>
  <c r="AQ21" i="3" s="1"/>
  <c r="AP21" i="3" s="1"/>
  <c r="AO21" i="3" s="1"/>
  <c r="AN21" i="3" s="1"/>
  <c r="AM21" i="3" s="1"/>
  <c r="AL21" i="3" s="1"/>
  <c r="BJ73" i="3"/>
  <c r="BI73" i="3" s="1"/>
  <c r="BH73" i="3" s="1"/>
  <c r="BG73" i="3" s="1"/>
  <c r="BF73" i="3" s="1"/>
  <c r="BE73" i="3" s="1"/>
  <c r="BD73" i="3" s="1"/>
  <c r="BC73" i="3" s="1"/>
  <c r="BK73" i="3"/>
  <c r="BK32" i="3"/>
  <c r="BJ32" i="3"/>
  <c r="BI32" i="3" s="1"/>
  <c r="BH32" i="3" s="1"/>
  <c r="BG32" i="3" s="1"/>
  <c r="BF32" i="3" s="1"/>
  <c r="BE32" i="3" s="1"/>
  <c r="BD32" i="3" s="1"/>
  <c r="BC32" i="3" s="1"/>
  <c r="BI14" i="3"/>
  <c r="BH14" i="3" s="1"/>
  <c r="BG14" i="3" s="1"/>
  <c r="BF14" i="3" s="1"/>
  <c r="BE14" i="3" s="1"/>
  <c r="BD14" i="3" s="1"/>
  <c r="BC14" i="3" s="1"/>
  <c r="BK14" i="3"/>
  <c r="BJ14" i="3" s="1"/>
  <c r="AT48" i="3"/>
  <c r="AS48" i="3" s="1"/>
  <c r="AR48" i="3" s="1"/>
  <c r="AQ48" i="3" s="1"/>
  <c r="AP48" i="3" s="1"/>
  <c r="AO48" i="3" s="1"/>
  <c r="AN48" i="3" s="1"/>
  <c r="AM48" i="3" s="1"/>
  <c r="AL48" i="3" s="1"/>
  <c r="AC26" i="3"/>
  <c r="H26" i="3"/>
  <c r="AF26" i="3"/>
  <c r="AT32" i="3"/>
  <c r="AS32" i="3"/>
  <c r="AR32" i="3" s="1"/>
  <c r="AQ32" i="3" s="1"/>
  <c r="AP32" i="3" s="1"/>
  <c r="AO32" i="3" s="1"/>
  <c r="AN32" i="3" s="1"/>
  <c r="AM32" i="3" s="1"/>
  <c r="AL32" i="3" s="1"/>
  <c r="BK30" i="3"/>
  <c r="BJ30" i="3" s="1"/>
  <c r="BI30" i="3" s="1"/>
  <c r="BH30" i="3" s="1"/>
  <c r="BG30" i="3" s="1"/>
  <c r="BF30" i="3" s="1"/>
  <c r="BE30" i="3"/>
  <c r="BD30" i="3" s="1"/>
  <c r="BC30" i="3" s="1"/>
  <c r="BK48" i="3"/>
  <c r="BJ48" i="3" s="1"/>
  <c r="BI48" i="3" s="1"/>
  <c r="BH48" i="3" s="1"/>
  <c r="BG48" i="3" s="1"/>
  <c r="BF48" i="3" s="1"/>
  <c r="BE48" i="3" s="1"/>
  <c r="BD48" i="3" s="1"/>
  <c r="BC48" i="3" s="1"/>
  <c r="BK33" i="3"/>
  <c r="BJ33" i="3" s="1"/>
  <c r="BI33" i="3" s="1"/>
  <c r="BH33" i="3" s="1"/>
  <c r="BG33" i="3" s="1"/>
  <c r="BF33" i="3" s="1"/>
  <c r="BE33" i="3" s="1"/>
  <c r="BD33" i="3" s="1"/>
  <c r="BC33" i="3" s="1"/>
  <c r="BK64" i="3"/>
  <c r="BJ64" i="3" s="1"/>
  <c r="BI64" i="3" s="1"/>
  <c r="BH64" i="3" s="1"/>
  <c r="BG64" i="3" s="1"/>
  <c r="BF64" i="3" s="1"/>
  <c r="BE64" i="3" s="1"/>
  <c r="BD64" i="3" s="1"/>
  <c r="BC64" i="3" s="1"/>
  <c r="AT37" i="3"/>
  <c r="AS37" i="3" s="1"/>
  <c r="AR37" i="3" s="1"/>
  <c r="AQ37" i="3" s="1"/>
  <c r="AP37" i="3" s="1"/>
  <c r="AO37" i="3" s="1"/>
  <c r="AN37" i="3" s="1"/>
  <c r="AM37" i="3" s="1"/>
  <c r="AL37" i="3" s="1"/>
  <c r="AT51" i="3"/>
  <c r="AS51" i="3" s="1"/>
  <c r="AR51" i="3" s="1"/>
  <c r="AQ51" i="3" s="1"/>
  <c r="AP51" i="3" s="1"/>
  <c r="AO51" i="3" s="1"/>
  <c r="AN51" i="3" s="1"/>
  <c r="AM51" i="3" s="1"/>
  <c r="AL51" i="3" s="1"/>
  <c r="AS34" i="3"/>
  <c r="AR34" i="3"/>
  <c r="AQ34" i="3" s="1"/>
  <c r="AP34" i="3" s="1"/>
  <c r="AO34" i="3" s="1"/>
  <c r="AN34" i="3" s="1"/>
  <c r="AM34" i="3" s="1"/>
  <c r="AL34" i="3" s="1"/>
  <c r="AT34" i="3"/>
  <c r="BK63" i="3"/>
  <c r="BJ63" i="3" s="1"/>
  <c r="BI63" i="3" s="1"/>
  <c r="BH63" i="3" s="1"/>
  <c r="BG63" i="3" s="1"/>
  <c r="BF63" i="3" s="1"/>
  <c r="BE63" i="3" s="1"/>
  <c r="BD63" i="3" s="1"/>
  <c r="BC63" i="3" s="1"/>
  <c r="AT29" i="3"/>
  <c r="AS29" i="3" s="1"/>
  <c r="AR29" i="3" s="1"/>
  <c r="AQ29" i="3"/>
  <c r="AP29" i="3" s="1"/>
  <c r="AO29" i="3" s="1"/>
  <c r="AN29" i="3" s="1"/>
  <c r="AM29" i="3" s="1"/>
  <c r="AL29" i="3" s="1"/>
  <c r="BK58" i="3"/>
  <c r="BJ58" i="3"/>
  <c r="BI58" i="3"/>
  <c r="BH58" i="3" s="1"/>
  <c r="BG58" i="3" s="1"/>
  <c r="BF58" i="3" s="1"/>
  <c r="BE58" i="3" s="1"/>
  <c r="BD58" i="3" s="1"/>
  <c r="BC58" i="3" s="1"/>
  <c r="BK76" i="3"/>
  <c r="BJ76" i="3" s="1"/>
  <c r="BI76" i="3" s="1"/>
  <c r="BH76" i="3" s="1"/>
  <c r="BG76" i="3" s="1"/>
  <c r="BF76" i="3" s="1"/>
  <c r="BE76" i="3" s="1"/>
  <c r="BD76" i="3" s="1"/>
  <c r="BC76" i="3" s="1"/>
  <c r="BK15" i="3"/>
  <c r="BJ15" i="3" s="1"/>
  <c r="BI15" i="3" s="1"/>
  <c r="BH15" i="3" s="1"/>
  <c r="BG15" i="3" s="1"/>
  <c r="BF15" i="3" s="1"/>
  <c r="BE15" i="3" s="1"/>
  <c r="BD15" i="3" s="1"/>
  <c r="BC15" i="3" s="1"/>
  <c r="BK46" i="3"/>
  <c r="BJ46" i="3" s="1"/>
  <c r="BI46" i="3" s="1"/>
  <c r="BH46" i="3" s="1"/>
  <c r="BG46" i="3" s="1"/>
  <c r="BF46" i="3" s="1"/>
  <c r="BE46" i="3" s="1"/>
  <c r="BD46" i="3" s="1"/>
  <c r="BC46" i="3" s="1"/>
  <c r="I50" i="3"/>
  <c r="AF50" i="3"/>
  <c r="AC50" i="3"/>
  <c r="AF48" i="3"/>
  <c r="AC48" i="3"/>
  <c r="J48" i="3"/>
  <c r="AF42" i="3"/>
  <c r="AC42" i="3"/>
  <c r="J42" i="3"/>
  <c r="AB42" i="3"/>
  <c r="AC22" i="3"/>
  <c r="AF22" i="3"/>
  <c r="H22" i="3"/>
  <c r="AT50" i="3"/>
  <c r="AS50" i="3"/>
  <c r="AR50" i="3" s="1"/>
  <c r="AQ50" i="3" s="1"/>
  <c r="AP50" i="3" s="1"/>
  <c r="AO50" i="3" s="1"/>
  <c r="AN50" i="3" s="1"/>
  <c r="AM50" i="3" s="1"/>
  <c r="AL50" i="3" s="1"/>
  <c r="BK72" i="3"/>
  <c r="BJ72" i="3" s="1"/>
  <c r="BI72" i="3" s="1"/>
  <c r="BH72" i="3" s="1"/>
  <c r="BG72" i="3" s="1"/>
  <c r="BF72" i="3" s="1"/>
  <c r="BE72" i="3" s="1"/>
  <c r="BD72" i="3" s="1"/>
  <c r="BC72" i="3" s="1"/>
  <c r="AU25" i="3"/>
  <c r="BK74" i="3"/>
  <c r="BJ74" i="3"/>
  <c r="BI74" i="3" s="1"/>
  <c r="BH74" i="3" s="1"/>
  <c r="BG74" i="3" s="1"/>
  <c r="BF74" i="3" s="1"/>
  <c r="BE74" i="3" s="1"/>
  <c r="BD74" i="3" s="1"/>
  <c r="BC74" i="3" s="1"/>
  <c r="AT33" i="3"/>
  <c r="AS33" i="3" s="1"/>
  <c r="AR33" i="3" s="1"/>
  <c r="AQ33" i="3" s="1"/>
  <c r="AP33" i="3" s="1"/>
  <c r="AO33" i="3" s="1"/>
  <c r="AN33" i="3" s="1"/>
  <c r="AM33" i="3" s="1"/>
  <c r="AL33" i="3" s="1"/>
  <c r="BK69" i="3"/>
  <c r="BJ69" i="3" s="1"/>
  <c r="BI69" i="3" s="1"/>
  <c r="BH69" i="3" s="1"/>
  <c r="BG69" i="3" s="1"/>
  <c r="BF69" i="3" s="1"/>
  <c r="BE69" i="3" s="1"/>
  <c r="BD69" i="3" s="1"/>
  <c r="BC69" i="3" s="1"/>
  <c r="BK43" i="3"/>
  <c r="BJ43" i="3"/>
  <c r="BI43" i="3" s="1"/>
  <c r="BH43" i="3" s="1"/>
  <c r="BG43" i="3" s="1"/>
  <c r="BF43" i="3" s="1"/>
  <c r="BE43" i="3" s="1"/>
  <c r="BD43" i="3" s="1"/>
  <c r="BC43" i="3" s="1"/>
  <c r="BK81" i="3"/>
  <c r="BJ81" i="3" s="1"/>
  <c r="BI81" i="3" s="1"/>
  <c r="BH81" i="3" s="1"/>
  <c r="BG81" i="3" s="1"/>
  <c r="BF81" i="3" s="1"/>
  <c r="BE81" i="3" s="1"/>
  <c r="BD81" i="3" s="1"/>
  <c r="BC81" i="3" s="1"/>
  <c r="BK49" i="3"/>
  <c r="BJ49" i="3" s="1"/>
  <c r="BI49" i="3" s="1"/>
  <c r="BH49" i="3"/>
  <c r="BG49" i="3" s="1"/>
  <c r="BF49" i="3" s="1"/>
  <c r="BE49" i="3" s="1"/>
  <c r="BD49" i="3" s="1"/>
  <c r="BC49" i="3" s="1"/>
  <c r="BJ10" i="3"/>
  <c r="BI10" i="3" s="1"/>
  <c r="BH10" i="3" s="1"/>
  <c r="BG10" i="3" s="1"/>
  <c r="BF10" i="3" s="1"/>
  <c r="BE10" i="3" s="1"/>
  <c r="BD10" i="3" s="1"/>
  <c r="BC10" i="3" s="1"/>
  <c r="BK10" i="3"/>
  <c r="BK47" i="3"/>
  <c r="BJ47" i="3" s="1"/>
  <c r="BI47" i="3" s="1"/>
  <c r="BH47" i="3" s="1"/>
  <c r="BG47" i="3" s="1"/>
  <c r="BF47" i="3" s="1"/>
  <c r="BE47" i="3" s="1"/>
  <c r="BD47" i="3" s="1"/>
  <c r="BC47" i="3" s="1"/>
  <c r="BK17" i="3"/>
  <c r="BJ17" i="3"/>
  <c r="BI17" i="3" s="1"/>
  <c r="BH17" i="3" s="1"/>
  <c r="BG17" i="3" s="1"/>
  <c r="BF17" i="3" s="1"/>
  <c r="BE17" i="3" s="1"/>
  <c r="BD17" i="3" s="1"/>
  <c r="BC17" i="3" s="1"/>
  <c r="BK59" i="3"/>
  <c r="BJ59" i="3" s="1"/>
  <c r="BI59" i="3" s="1"/>
  <c r="BH59" i="3" s="1"/>
  <c r="BG59" i="3" s="1"/>
  <c r="BF59" i="3" s="1"/>
  <c r="BE59" i="3" s="1"/>
  <c r="BD59" i="3" s="1"/>
  <c r="BC59" i="3" s="1"/>
  <c r="AC55" i="3"/>
  <c r="I55" i="3"/>
  <c r="AF55" i="3"/>
  <c r="G23" i="3"/>
  <c r="Z23" i="3"/>
  <c r="AT24" i="3"/>
  <c r="AS24" i="3"/>
  <c r="AR24" i="3" s="1"/>
  <c r="AQ24" i="3" s="1"/>
  <c r="AP24" i="3" s="1"/>
  <c r="AO24" i="3" s="1"/>
  <c r="AN24" i="3" s="1"/>
  <c r="AM24" i="3" s="1"/>
  <c r="AL24" i="3" s="1"/>
  <c r="BK53" i="3"/>
  <c r="BJ53" i="3"/>
  <c r="BI53" i="3" s="1"/>
  <c r="BH53" i="3" s="1"/>
  <c r="BG53" i="3" s="1"/>
  <c r="BF53" i="3" s="1"/>
  <c r="BE53" i="3" s="1"/>
  <c r="BD53" i="3" s="1"/>
  <c r="BC53" i="3" s="1"/>
  <c r="AT46" i="3"/>
  <c r="AS46" i="3" s="1"/>
  <c r="AR46" i="3" s="1"/>
  <c r="AQ46" i="3" s="1"/>
  <c r="AP46" i="3" s="1"/>
  <c r="AO46" i="3" s="1"/>
  <c r="AN46" i="3" s="1"/>
  <c r="AM46" i="3" s="1"/>
  <c r="AL46" i="3" s="1"/>
  <c r="BK7" i="3"/>
  <c r="BJ7" i="3" s="1"/>
  <c r="BI7" i="3" s="1"/>
  <c r="BH7" i="3" s="1"/>
  <c r="BG7" i="3" s="1"/>
  <c r="BF7" i="3" s="1"/>
  <c r="BE7" i="3" s="1"/>
  <c r="BD7" i="3" s="1"/>
  <c r="BC7" i="3" s="1"/>
  <c r="BK35" i="3"/>
  <c r="BJ35" i="3" s="1"/>
  <c r="BI35" i="3" s="1"/>
  <c r="BH35" i="3" s="1"/>
  <c r="BG35" i="3" s="1"/>
  <c r="BF35" i="3" s="1"/>
  <c r="BE35" i="3" s="1"/>
  <c r="BD35" i="3" s="1"/>
  <c r="BC35" i="3" s="1"/>
  <c r="BK71" i="3"/>
  <c r="BJ71" i="3" s="1"/>
  <c r="BI71" i="3" s="1"/>
  <c r="BH71" i="3"/>
  <c r="BG71" i="3" s="1"/>
  <c r="BF71" i="3" s="1"/>
  <c r="BE71" i="3" s="1"/>
  <c r="BD71" i="3" s="1"/>
  <c r="BC71" i="3" s="1"/>
  <c r="AT28" i="3"/>
  <c r="BK2" i="3"/>
  <c r="BJ2" i="3"/>
  <c r="BI2" i="3" s="1"/>
  <c r="BH2" i="3" s="1"/>
  <c r="BG2" i="3" s="1"/>
  <c r="BF2" i="3" s="1"/>
  <c r="BE2" i="3" s="1"/>
  <c r="BD2" i="3" s="1"/>
  <c r="BC2" i="3" s="1"/>
  <c r="BK44" i="3"/>
  <c r="BJ44" i="3" s="1"/>
  <c r="BI44" i="3" s="1"/>
  <c r="BH44" i="3" s="1"/>
  <c r="BG44" i="3" s="1"/>
  <c r="BF44" i="3" s="1"/>
  <c r="BE44" i="3" s="1"/>
  <c r="BD44" i="3" s="1"/>
  <c r="BC44" i="3" s="1"/>
  <c r="BK9" i="3"/>
  <c r="BJ9" i="3" s="1"/>
  <c r="BI9" i="3" s="1"/>
  <c r="BH9" i="3" s="1"/>
  <c r="BG9" i="3" s="1"/>
  <c r="BF9" i="3" s="1"/>
  <c r="BE9" i="3" s="1"/>
  <c r="BD9" i="3" s="1"/>
  <c r="BC9" i="3" s="1"/>
  <c r="AT45" i="3"/>
  <c r="AS45" i="3" s="1"/>
  <c r="AR45" i="3" s="1"/>
  <c r="AQ45" i="3" s="1"/>
  <c r="AP45" i="3" s="1"/>
  <c r="AO45" i="3" s="1"/>
  <c r="AN45" i="3" s="1"/>
  <c r="AM45" i="3" s="1"/>
  <c r="AL45" i="3" s="1"/>
  <c r="BK12" i="3"/>
  <c r="BJ12" i="3" s="1"/>
  <c r="BI12" i="3" s="1"/>
  <c r="BH12" i="3"/>
  <c r="BG12" i="3" s="1"/>
  <c r="BF12" i="3" s="1"/>
  <c r="BE12" i="3" s="1"/>
  <c r="BD12" i="3" s="1"/>
  <c r="BC12" i="3" s="1"/>
  <c r="BK62" i="3"/>
  <c r="BJ62" i="3" s="1"/>
  <c r="BI62" i="3" s="1"/>
  <c r="BH62" i="3" s="1"/>
  <c r="BG62" i="3" s="1"/>
  <c r="BF62" i="3" s="1"/>
  <c r="BE62" i="3" s="1"/>
  <c r="BD62" i="3" s="1"/>
  <c r="BC62" i="3" s="1"/>
  <c r="H24" i="3"/>
  <c r="AC24" i="3"/>
  <c r="AF24" i="3"/>
  <c r="AC51" i="3"/>
  <c r="AF51" i="3"/>
  <c r="I51" i="3"/>
  <c r="AE42" i="3" l="1"/>
  <c r="AD42" i="3"/>
  <c r="AF31" i="3"/>
  <c r="H31" i="3"/>
  <c r="AC31" i="3"/>
  <c r="I37" i="3"/>
  <c r="AF37" i="3"/>
  <c r="AC37" i="3"/>
  <c r="AF33" i="3"/>
  <c r="AC33" i="3"/>
  <c r="H33" i="3"/>
  <c r="BB24" i="3"/>
  <c r="BA24" i="3"/>
  <c r="AZ24" i="3" s="1"/>
  <c r="AX24" i="3" s="1"/>
  <c r="AT36" i="3"/>
  <c r="AS36" i="3" s="1"/>
  <c r="AR36" i="3" s="1"/>
  <c r="AQ36" i="3" s="1"/>
  <c r="AP36" i="3" s="1"/>
  <c r="AO36" i="3" s="1"/>
  <c r="AN36" i="3" s="1"/>
  <c r="AM36" i="3" s="1"/>
  <c r="AL36" i="3" s="1"/>
  <c r="BK8" i="3"/>
  <c r="BJ8" i="3" s="1"/>
  <c r="BI8" i="3" s="1"/>
  <c r="BH8" i="3" s="1"/>
  <c r="BG8" i="3" s="1"/>
  <c r="BF8" i="3" s="1"/>
  <c r="BE8" i="3" s="1"/>
  <c r="BD8" i="3" s="1"/>
  <c r="BC8" i="3" s="1"/>
  <c r="AT27" i="3"/>
  <c r="AS27" i="3" s="1"/>
  <c r="AR27" i="3" s="1"/>
  <c r="AQ27" i="3" s="1"/>
  <c r="AP27" i="3" s="1"/>
  <c r="AO27" i="3" s="1"/>
  <c r="AN27" i="3" s="1"/>
  <c r="AM27" i="3" s="1"/>
  <c r="AL27" i="3" s="1"/>
  <c r="AC34" i="3"/>
  <c r="H34" i="3"/>
  <c r="AF34" i="3"/>
  <c r="AT38" i="3"/>
  <c r="AS38" i="3" s="1"/>
  <c r="AR38" i="3" s="1"/>
  <c r="AQ38" i="3" s="1"/>
  <c r="AP38" i="3" s="1"/>
  <c r="AO38" i="3" s="1"/>
  <c r="AN38" i="3" s="1"/>
  <c r="AM38" i="3" s="1"/>
  <c r="AL38" i="3" s="1"/>
  <c r="BA22" i="3"/>
  <c r="AZ22" i="3" s="1"/>
  <c r="AX22" i="3" s="1"/>
  <c r="AF27" i="3"/>
  <c r="AC27" i="3"/>
  <c r="H27" i="3"/>
  <c r="AJ44" i="3"/>
  <c r="AK44" i="3"/>
  <c r="AI44" i="3"/>
  <c r="AH44" i="3" s="1"/>
  <c r="AA44" i="3" s="1"/>
  <c r="BB21" i="3"/>
  <c r="BA21" i="3"/>
  <c r="AF38" i="3"/>
  <c r="AC38" i="3"/>
  <c r="I38" i="3"/>
  <c r="BK36" i="3"/>
  <c r="BJ36" i="3"/>
  <c r="BI36" i="3" s="1"/>
  <c r="BH36" i="3" s="1"/>
  <c r="BG36" i="3" s="1"/>
  <c r="BF36" i="3" s="1"/>
  <c r="BE36" i="3" s="1"/>
  <c r="BD36" i="3" s="1"/>
  <c r="BC36" i="3" s="1"/>
  <c r="BF68" i="3"/>
  <c r="BE68" i="3" s="1"/>
  <c r="BD68" i="3" s="1"/>
  <c r="BC68" i="3" s="1"/>
  <c r="BK68" i="3"/>
  <c r="BJ68" i="3" s="1"/>
  <c r="BI68" i="3" s="1"/>
  <c r="BH68" i="3" s="1"/>
  <c r="BG68" i="3" s="1"/>
  <c r="AC29" i="3"/>
  <c r="H29" i="3"/>
  <c r="AF29" i="3"/>
  <c r="J44" i="3"/>
  <c r="BA28" i="3"/>
  <c r="BB28" i="3"/>
  <c r="AF28" i="3"/>
  <c r="AC28" i="3"/>
  <c r="H28" i="3"/>
  <c r="AK54" i="3"/>
  <c r="AJ54" i="3"/>
  <c r="AI54" i="3"/>
  <c r="AH54" i="3" s="1"/>
  <c r="AK50" i="3"/>
  <c r="AI50" i="3"/>
  <c r="AJ50" i="3"/>
  <c r="BB78" i="3"/>
  <c r="BA78" i="3"/>
  <c r="BA19" i="3"/>
  <c r="BB19" i="3"/>
  <c r="BB7" i="3"/>
  <c r="BA7" i="3"/>
  <c r="AZ7" i="3" s="1"/>
  <c r="AX7" i="3" s="1"/>
  <c r="AI53" i="3"/>
  <c r="AK53" i="3"/>
  <c r="AJ53" i="3"/>
  <c r="BA51" i="3"/>
  <c r="AZ51" i="3" s="1"/>
  <c r="AX51" i="3" s="1"/>
  <c r="BB51" i="3"/>
  <c r="BA48" i="3"/>
  <c r="BB48" i="3"/>
  <c r="AJ35" i="3"/>
  <c r="AK35" i="3"/>
  <c r="AI35" i="3"/>
  <c r="AH35" i="3" s="1"/>
  <c r="AK31" i="3"/>
  <c r="AJ31" i="3"/>
  <c r="AI31" i="3"/>
  <c r="BB75" i="3"/>
  <c r="BA75" i="3"/>
  <c r="AI45" i="3"/>
  <c r="AJ45" i="3"/>
  <c r="AK45" i="3"/>
  <c r="BB9" i="3"/>
  <c r="BA9" i="3"/>
  <c r="AZ9" i="3" s="1"/>
  <c r="AX9" i="3" s="1"/>
  <c r="BA52" i="3"/>
  <c r="BB52" i="3"/>
  <c r="BB23" i="3"/>
  <c r="BA23" i="3"/>
  <c r="AZ23" i="3" s="1"/>
  <c r="AX23" i="3" s="1"/>
  <c r="BA50" i="3"/>
  <c r="BB50" i="3"/>
  <c r="BB55" i="3"/>
  <c r="BA55" i="3"/>
  <c r="AZ55" i="3" s="1"/>
  <c r="AX55" i="3" s="1"/>
  <c r="AK40" i="3"/>
  <c r="AJ40" i="3"/>
  <c r="AI40" i="3"/>
  <c r="AJ47" i="3"/>
  <c r="AI47" i="3"/>
  <c r="AK47" i="3"/>
  <c r="BA47" i="3"/>
  <c r="BB47" i="3"/>
  <c r="BB69" i="3"/>
  <c r="BA69" i="3"/>
  <c r="AZ69" i="3" s="1"/>
  <c r="AX69" i="3" s="1"/>
  <c r="BA65" i="3"/>
  <c r="BB65" i="3"/>
  <c r="BA29" i="3"/>
  <c r="BB29" i="3"/>
  <c r="BA4" i="3"/>
  <c r="BB4" i="3"/>
  <c r="BB2" i="3"/>
  <c r="BA2" i="3"/>
  <c r="AZ2" i="3" s="1"/>
  <c r="AX2" i="3" s="1"/>
  <c r="BA76" i="3"/>
  <c r="BB76" i="3"/>
  <c r="BB33" i="3"/>
  <c r="BA33" i="3"/>
  <c r="BB35" i="3"/>
  <c r="BA35" i="3"/>
  <c r="AZ35" i="3" s="1"/>
  <c r="AX35" i="3" s="1"/>
  <c r="BA60" i="3"/>
  <c r="BB60" i="3"/>
  <c r="BB46" i="3"/>
  <c r="BA46" i="3"/>
  <c r="AZ46" i="3" s="1"/>
  <c r="AX46" i="3" s="1"/>
  <c r="BB79" i="3"/>
  <c r="BA79" i="3"/>
  <c r="BB10" i="3"/>
  <c r="BA10" i="3"/>
  <c r="AZ10" i="3" s="1"/>
  <c r="AX10" i="3" s="1"/>
  <c r="BB77" i="3"/>
  <c r="BA77" i="3"/>
  <c r="AZ77" i="3" s="1"/>
  <c r="AX77" i="3" s="1"/>
  <c r="BA66" i="3"/>
  <c r="BB66" i="3"/>
  <c r="BA41" i="3"/>
  <c r="BB41" i="3"/>
  <c r="AK43" i="3"/>
  <c r="AJ43" i="3"/>
  <c r="AI43" i="3"/>
  <c r="AK41" i="3"/>
  <c r="AI41" i="3"/>
  <c r="AJ41" i="3"/>
  <c r="BB20" i="3"/>
  <c r="BA20" i="3"/>
  <c r="BB31" i="3"/>
  <c r="BA31" i="3"/>
  <c r="AZ31" i="3" s="1"/>
  <c r="AX31" i="3" s="1"/>
  <c r="BA54" i="3"/>
  <c r="BB54" i="3"/>
  <c r="BB56" i="3"/>
  <c r="BA56" i="3"/>
  <c r="AZ56" i="3" s="1"/>
  <c r="AX56" i="3" s="1"/>
  <c r="BA16" i="3"/>
  <c r="BB16" i="3"/>
  <c r="AJ46" i="3"/>
  <c r="AK46" i="3"/>
  <c r="AI46" i="3"/>
  <c r="BB30" i="3"/>
  <c r="BA30" i="3"/>
  <c r="AJ23" i="3"/>
  <c r="AK23" i="3"/>
  <c r="AI23" i="3"/>
  <c r="AI24" i="3"/>
  <c r="AJ24" i="3"/>
  <c r="AK24" i="3"/>
  <c r="BA64" i="3"/>
  <c r="AZ64" i="3" s="1"/>
  <c r="AX64" i="3" s="1"/>
  <c r="BB64" i="3"/>
  <c r="BA59" i="3"/>
  <c r="BB59" i="3"/>
  <c r="BA72" i="3"/>
  <c r="AZ72" i="3" s="1"/>
  <c r="AX72" i="3" s="1"/>
  <c r="BB72" i="3"/>
  <c r="BA63" i="3"/>
  <c r="AZ63" i="3" s="1"/>
  <c r="AX63" i="3" s="1"/>
  <c r="BB63" i="3"/>
  <c r="AI32" i="3"/>
  <c r="AH32" i="3" s="1"/>
  <c r="AJ32" i="3"/>
  <c r="AK32" i="3"/>
  <c r="BA73" i="3"/>
  <c r="BB73" i="3"/>
  <c r="BB6" i="3"/>
  <c r="BA6" i="3"/>
  <c r="AZ6" i="3" s="1"/>
  <c r="AX6" i="3" s="1"/>
  <c r="BA67" i="3"/>
  <c r="BB67" i="3"/>
  <c r="BA39" i="3"/>
  <c r="BB39" i="3"/>
  <c r="AI28" i="3"/>
  <c r="AH28" i="3" s="1"/>
  <c r="AK28" i="3"/>
  <c r="AJ28" i="3"/>
  <c r="AJ48" i="3"/>
  <c r="AI48" i="3"/>
  <c r="AK48" i="3"/>
  <c r="BB37" i="3"/>
  <c r="BA37" i="3"/>
  <c r="AZ37" i="3" s="1"/>
  <c r="AX37" i="3" s="1"/>
  <c r="BA71" i="3"/>
  <c r="BB71" i="3"/>
  <c r="BA17" i="3"/>
  <c r="BB17" i="3"/>
  <c r="BA81" i="3"/>
  <c r="BB81" i="3"/>
  <c r="AJ33" i="3"/>
  <c r="AI33" i="3"/>
  <c r="AK33" i="3"/>
  <c r="AI21" i="3"/>
  <c r="AH21" i="3" s="1"/>
  <c r="AK21" i="3"/>
  <c r="AJ21" i="3"/>
  <c r="AJ26" i="3"/>
  <c r="AI26" i="3"/>
  <c r="AH26" i="3" s="1"/>
  <c r="AK26" i="3"/>
  <c r="AK49" i="3"/>
  <c r="AJ49" i="3"/>
  <c r="AI49" i="3"/>
  <c r="AH49" i="3" s="1"/>
  <c r="BB40" i="3"/>
  <c r="BA40" i="3"/>
  <c r="AZ40" i="3" s="1"/>
  <c r="AX40" i="3" s="1"/>
  <c r="BB18" i="3"/>
  <c r="BA18" i="3"/>
  <c r="AZ18" i="3" s="1"/>
  <c r="AX18" i="3" s="1"/>
  <c r="BB26" i="3"/>
  <c r="BA26" i="3"/>
  <c r="AJ37" i="3"/>
  <c r="AI37" i="3"/>
  <c r="AH37" i="3" s="1"/>
  <c r="AK37" i="3"/>
  <c r="BA57" i="3"/>
  <c r="AZ57" i="3" s="1"/>
  <c r="AX57" i="3" s="1"/>
  <c r="BB57" i="3"/>
  <c r="BA44" i="3"/>
  <c r="BB44" i="3"/>
  <c r="AJ34" i="3"/>
  <c r="AK34" i="3"/>
  <c r="AI34" i="3"/>
  <c r="AH34" i="3" s="1"/>
  <c r="BB34" i="3"/>
  <c r="BA34" i="3"/>
  <c r="AZ34" i="3" s="1"/>
  <c r="AX34" i="3" s="1"/>
  <c r="BA25" i="3"/>
  <c r="BB25" i="3"/>
  <c r="BA42" i="3"/>
  <c r="BB42" i="3"/>
  <c r="AI52" i="3"/>
  <c r="AH52" i="3" s="1"/>
  <c r="AK52" i="3"/>
  <c r="AJ52" i="3"/>
  <c r="BB11" i="3"/>
  <c r="BA11" i="3"/>
  <c r="BB45" i="3"/>
  <c r="BA45" i="3"/>
  <c r="AZ45" i="3" s="1"/>
  <c r="AX45" i="3" s="1"/>
  <c r="AJ29" i="3"/>
  <c r="AK29" i="3"/>
  <c r="AI29" i="3"/>
  <c r="AH29" i="3" s="1"/>
  <c r="BA32" i="3"/>
  <c r="BB32" i="3"/>
  <c r="BA74" i="3"/>
  <c r="BB74" i="3"/>
  <c r="BA14" i="3"/>
  <c r="BB14" i="3"/>
  <c r="BB61" i="3"/>
  <c r="BA61" i="3"/>
  <c r="AZ61" i="3" s="1"/>
  <c r="AX61" i="3" s="1"/>
  <c r="BA27" i="3"/>
  <c r="BB27" i="3"/>
  <c r="AF23" i="3"/>
  <c r="H23" i="3"/>
  <c r="AC23" i="3"/>
  <c r="BA58" i="3"/>
  <c r="BB58" i="3"/>
  <c r="AK39" i="3"/>
  <c r="AI39" i="3"/>
  <c r="AJ39" i="3"/>
  <c r="AK51" i="3"/>
  <c r="AJ51" i="3"/>
  <c r="AI51" i="3"/>
  <c r="AH51" i="3" s="1"/>
  <c r="BA38" i="3"/>
  <c r="BB38" i="3"/>
  <c r="BB62" i="3"/>
  <c r="BA62" i="3"/>
  <c r="BB15" i="3"/>
  <c r="BA15" i="3"/>
  <c r="AI55" i="3"/>
  <c r="AJ55" i="3"/>
  <c r="AK55" i="3"/>
  <c r="BA49" i="3"/>
  <c r="BB49" i="3"/>
  <c r="BB12" i="3"/>
  <c r="BA12" i="3"/>
  <c r="AZ12" i="3" s="1"/>
  <c r="AX12" i="3" s="1"/>
  <c r="BB53" i="3"/>
  <c r="BA53" i="3"/>
  <c r="BA43" i="3"/>
  <c r="BB43" i="3"/>
  <c r="BB5" i="3"/>
  <c r="BA5" i="3"/>
  <c r="AJ30" i="3"/>
  <c r="AI30" i="3"/>
  <c r="AH30" i="3" s="1"/>
  <c r="AK30" i="3"/>
  <c r="BB13" i="3"/>
  <c r="BA13" i="3"/>
  <c r="BA70" i="3"/>
  <c r="BB70" i="3"/>
  <c r="BB3" i="3"/>
  <c r="BA3" i="3"/>
  <c r="BB80" i="3"/>
  <c r="BA80" i="3"/>
  <c r="AT22" i="3"/>
  <c r="AS22" i="3"/>
  <c r="AR22" i="3" s="1"/>
  <c r="AQ22" i="3" s="1"/>
  <c r="AP22" i="3" s="1"/>
  <c r="AO22" i="3" s="1"/>
  <c r="AN22" i="3" s="1"/>
  <c r="AM22" i="3" s="1"/>
  <c r="AL22" i="3" s="1"/>
  <c r="H25" i="3"/>
  <c r="AF25" i="3"/>
  <c r="AC25" i="3"/>
  <c r="AT25" i="3"/>
  <c r="AS25" i="3" s="1"/>
  <c r="AR25" i="3" s="1"/>
  <c r="AQ25" i="3" s="1"/>
  <c r="AP25" i="3" s="1"/>
  <c r="AO25" i="3" s="1"/>
  <c r="AN25" i="3" s="1"/>
  <c r="AM25" i="3" s="1"/>
  <c r="AL25" i="3" s="1"/>
  <c r="C18" i="3"/>
  <c r="F18" i="3"/>
  <c r="F19" i="3" s="1"/>
  <c r="C18" i="1"/>
  <c r="F18" i="1"/>
  <c r="F19" i="1" s="1"/>
  <c r="AB44" i="3" l="1"/>
  <c r="AI36" i="3"/>
  <c r="AH36" i="3" s="1"/>
  <c r="AK36" i="3"/>
  <c r="AJ36" i="3"/>
  <c r="BB8" i="3"/>
  <c r="BA8" i="3"/>
  <c r="AZ8" i="3" s="1"/>
  <c r="AX8" i="3" s="1"/>
  <c r="AI27" i="3"/>
  <c r="AJ27" i="3"/>
  <c r="AK27" i="3"/>
  <c r="AI38" i="3"/>
  <c r="AJ38" i="3"/>
  <c r="AK38" i="3"/>
  <c r="AZ49" i="3"/>
  <c r="AX49" i="3" s="1"/>
  <c r="AZ14" i="3"/>
  <c r="AX14" i="3" s="1"/>
  <c r="AZ29" i="3"/>
  <c r="AX29" i="3" s="1"/>
  <c r="BA36" i="3"/>
  <c r="BB36" i="3"/>
  <c r="AZ43" i="3"/>
  <c r="AX43" i="3" s="1"/>
  <c r="AH45" i="3"/>
  <c r="AZ28" i="3"/>
  <c r="AX28" i="3" s="1"/>
  <c r="AZ42" i="3"/>
  <c r="AX42" i="3" s="1"/>
  <c r="AZ16" i="3"/>
  <c r="AX16" i="3" s="1"/>
  <c r="BB68" i="3"/>
  <c r="BA68" i="3"/>
  <c r="AZ68" i="3" s="1"/>
  <c r="AX68" i="3" s="1"/>
  <c r="AZ73" i="3"/>
  <c r="AX73" i="3" s="1"/>
  <c r="AZ48" i="3"/>
  <c r="AX48" i="3" s="1"/>
  <c r="AZ71" i="3"/>
  <c r="AX71" i="3" s="1"/>
  <c r="AZ41" i="3"/>
  <c r="AX41" i="3" s="1"/>
  <c r="AZ62" i="3"/>
  <c r="AX62" i="3" s="1"/>
  <c r="AZ78" i="3"/>
  <c r="AX78" i="3" s="1"/>
  <c r="AZ21" i="3"/>
  <c r="AX21" i="3" s="1"/>
  <c r="AI25" i="3"/>
  <c r="AK25" i="3"/>
  <c r="AJ25" i="3"/>
  <c r="AI22" i="3"/>
  <c r="AK22" i="3"/>
  <c r="AJ22" i="3"/>
  <c r="AB51" i="3"/>
  <c r="AA51" i="3"/>
  <c r="AB34" i="3"/>
  <c r="AA34" i="3"/>
  <c r="AZ3" i="3"/>
  <c r="AX3" i="3" s="1"/>
  <c r="AZ53" i="3"/>
  <c r="AX53" i="3" s="1"/>
  <c r="AH55" i="3"/>
  <c r="AB52" i="3"/>
  <c r="AA52" i="3"/>
  <c r="AE44" i="3"/>
  <c r="AD44" i="3"/>
  <c r="AH24" i="3"/>
  <c r="AZ4" i="3"/>
  <c r="AX4" i="3" s="1"/>
  <c r="AZ47" i="3"/>
  <c r="AX47" i="3" s="1"/>
  <c r="AZ15" i="3"/>
  <c r="AX15" i="3" s="1"/>
  <c r="AZ26" i="3"/>
  <c r="AX26" i="3" s="1"/>
  <c r="AH33" i="3"/>
  <c r="AH23" i="3"/>
  <c r="AZ20" i="3"/>
  <c r="AX20" i="3" s="1"/>
  <c r="AZ79" i="3"/>
  <c r="AX79" i="3" s="1"/>
  <c r="AZ33" i="3"/>
  <c r="AX33" i="3" s="1"/>
  <c r="AB35" i="3"/>
  <c r="AA35" i="3"/>
  <c r="AA21" i="3"/>
  <c r="AB21" i="3"/>
  <c r="AB28" i="3"/>
  <c r="AA28" i="3"/>
  <c r="AH47" i="3"/>
  <c r="AZ50" i="3"/>
  <c r="AX50" i="3" s="1"/>
  <c r="AH53" i="3"/>
  <c r="AH50" i="3"/>
  <c r="AB37" i="3"/>
  <c r="AA37" i="3"/>
  <c r="AB30" i="3"/>
  <c r="AA30" i="3"/>
  <c r="AH39" i="3"/>
  <c r="AZ44" i="3"/>
  <c r="AX44" i="3" s="1"/>
  <c r="AB26" i="3"/>
  <c r="AA26" i="3"/>
  <c r="AZ59" i="3"/>
  <c r="AX59" i="3" s="1"/>
  <c r="AA45" i="3"/>
  <c r="AB45" i="3"/>
  <c r="AB49" i="3"/>
  <c r="AA49" i="3"/>
  <c r="AZ13" i="3"/>
  <c r="AX13" i="3" s="1"/>
  <c r="AZ5" i="3"/>
  <c r="AX5" i="3" s="1"/>
  <c r="AZ74" i="3"/>
  <c r="AX74" i="3" s="1"/>
  <c r="AZ11" i="3"/>
  <c r="AX11" i="3" s="1"/>
  <c r="AZ25" i="3"/>
  <c r="AX25" i="3" s="1"/>
  <c r="AZ81" i="3"/>
  <c r="AX81" i="3" s="1"/>
  <c r="AZ39" i="3"/>
  <c r="AX39" i="3" s="1"/>
  <c r="AZ30" i="3"/>
  <c r="AX30" i="3" s="1"/>
  <c r="AH41" i="3"/>
  <c r="AZ66" i="3"/>
  <c r="AX66" i="3" s="1"/>
  <c r="AZ76" i="3"/>
  <c r="AX76" i="3" s="1"/>
  <c r="AZ65" i="3"/>
  <c r="AX65" i="3" s="1"/>
  <c r="AH40" i="3"/>
  <c r="AZ75" i="3"/>
  <c r="AX75" i="3" s="1"/>
  <c r="AA54" i="3"/>
  <c r="AB54" i="3"/>
  <c r="AA29" i="3"/>
  <c r="AB29" i="3"/>
  <c r="AZ70" i="3"/>
  <c r="AX70" i="3" s="1"/>
  <c r="AB36" i="3"/>
  <c r="AA36" i="3"/>
  <c r="AA32" i="3"/>
  <c r="AB32" i="3"/>
  <c r="AZ80" i="3"/>
  <c r="AX80" i="3" s="1"/>
  <c r="AH38" i="3"/>
  <c r="AZ38" i="3"/>
  <c r="AX38" i="3" s="1"/>
  <c r="AZ58" i="3"/>
  <c r="AX58" i="3" s="1"/>
  <c r="AZ27" i="3"/>
  <c r="AX27" i="3" s="1"/>
  <c r="AZ32" i="3"/>
  <c r="AX32" i="3" s="1"/>
  <c r="AZ17" i="3"/>
  <c r="AX17" i="3" s="1"/>
  <c r="AH48" i="3"/>
  <c r="AZ67" i="3"/>
  <c r="AX67" i="3" s="1"/>
  <c r="AH46" i="3"/>
  <c r="AZ54" i="3"/>
  <c r="AX54" i="3" s="1"/>
  <c r="AH43" i="3"/>
  <c r="AZ60" i="3"/>
  <c r="AX60" i="3" s="1"/>
  <c r="AZ52" i="3"/>
  <c r="AX52" i="3" s="1"/>
  <c r="AH31" i="3"/>
  <c r="AZ19" i="3"/>
  <c r="AX19" i="3" s="1"/>
  <c r="AH27" i="3" l="1"/>
  <c r="AZ36" i="3"/>
  <c r="AX36" i="3" s="1"/>
  <c r="AE51" i="3"/>
  <c r="AD51" i="3"/>
  <c r="AE36" i="3"/>
  <c r="AD36" i="3"/>
  <c r="AB40" i="3"/>
  <c r="AA40" i="3"/>
  <c r="AE45" i="3"/>
  <c r="AD45" i="3"/>
  <c r="AE37" i="3"/>
  <c r="AD37" i="3"/>
  <c r="AB33" i="3"/>
  <c r="AA33" i="3"/>
  <c r="AE52" i="3"/>
  <c r="AD52" i="3"/>
  <c r="AD21" i="3"/>
  <c r="AE21" i="3"/>
  <c r="AD26" i="3"/>
  <c r="AE26" i="3"/>
  <c r="AB50" i="3"/>
  <c r="AA50" i="3"/>
  <c r="AD35" i="3"/>
  <c r="AE35" i="3"/>
  <c r="AB55" i="3"/>
  <c r="AA55" i="3"/>
  <c r="AB31" i="3"/>
  <c r="AA31" i="3"/>
  <c r="AA23" i="3"/>
  <c r="AB23" i="3"/>
  <c r="AA53" i="3"/>
  <c r="AB53" i="3"/>
  <c r="AH22" i="3"/>
  <c r="AA46" i="3"/>
  <c r="AB46" i="3"/>
  <c r="AB41" i="3"/>
  <c r="AA41" i="3"/>
  <c r="AA43" i="3"/>
  <c r="AB43" i="3"/>
  <c r="AA38" i="3"/>
  <c r="AB38" i="3"/>
  <c r="AD49" i="3"/>
  <c r="AE49" i="3"/>
  <c r="AA39" i="3"/>
  <c r="AB39" i="3"/>
  <c r="AA47" i="3"/>
  <c r="AB47" i="3"/>
  <c r="AB24" i="3"/>
  <c r="AA24" i="3"/>
  <c r="AE34" i="3"/>
  <c r="AD34" i="3"/>
  <c r="AD32" i="3"/>
  <c r="AE32" i="3"/>
  <c r="AD29" i="3"/>
  <c r="AE29" i="3"/>
  <c r="AB48" i="3"/>
  <c r="AA48" i="3"/>
  <c r="AD54" i="3"/>
  <c r="AE54" i="3"/>
  <c r="AE30" i="3"/>
  <c r="AD30" i="3"/>
  <c r="AE28" i="3"/>
  <c r="AD28" i="3"/>
  <c r="AH25" i="3"/>
  <c r="AA27" i="3" l="1"/>
  <c r="AB27" i="3"/>
  <c r="AD48" i="3"/>
  <c r="AE48" i="3"/>
  <c r="AE46" i="3"/>
  <c r="AD46" i="3"/>
  <c r="AA25" i="3"/>
  <c r="AB25" i="3"/>
  <c r="AE40" i="3"/>
  <c r="AD40" i="3"/>
  <c r="AD55" i="3"/>
  <c r="AE55" i="3"/>
  <c r="AD50" i="3"/>
  <c r="AE50" i="3"/>
  <c r="AD33" i="3"/>
  <c r="AE33" i="3"/>
  <c r="AE24" i="3"/>
  <c r="AD24" i="3"/>
  <c r="AE23" i="3"/>
  <c r="AD23" i="3"/>
  <c r="AE38" i="3"/>
  <c r="AD38" i="3"/>
  <c r="AD53" i="3"/>
  <c r="AE53" i="3"/>
  <c r="AE43" i="3"/>
  <c r="AD43" i="3"/>
  <c r="AE39" i="3"/>
  <c r="AD39" i="3"/>
  <c r="AA22" i="3"/>
  <c r="AB22" i="3"/>
  <c r="AD47" i="3"/>
  <c r="AE47" i="3"/>
  <c r="AE41" i="3"/>
  <c r="AD41" i="3"/>
  <c r="AE31" i="3"/>
  <c r="AD31" i="3"/>
  <c r="AE27" i="3" l="1"/>
  <c r="AD27" i="3"/>
  <c r="AE25" i="3"/>
  <c r="AD25" i="3"/>
  <c r="AD22" i="3"/>
  <c r="AE22" i="3"/>
  <c r="AE19" i="3" l="1"/>
  <c r="AC11" i="3"/>
</calcChain>
</file>

<file path=xl/sharedStrings.xml><?xml version="1.0" encoding="utf-8"?>
<sst xmlns="http://schemas.openxmlformats.org/spreadsheetml/2006/main" count="364" uniqueCount="155">
  <si>
    <t>days</t>
  </si>
  <si>
    <t>years</t>
  </si>
  <si>
    <t>Quad</t>
  </si>
  <si>
    <t>Sine + Quad fit</t>
  </si>
  <si>
    <t>Multiplier</t>
  </si>
  <si>
    <t>Power of 10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</si>
  <si>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</si>
  <si>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</si>
  <si>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</si>
  <si>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</si>
  <si>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</si>
  <si>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</si>
  <si>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</si>
  <si>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</si>
  <si>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</si>
  <si>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</si>
  <si>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</si>
  <si>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</si>
  <si>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</si>
  <si>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Cnst</t>
  </si>
  <si>
    <t>Slope</t>
  </si>
  <si>
    <t xml:space="preserve">A (ampl) = </t>
  </si>
  <si>
    <t>rad/cycle</t>
  </si>
  <si>
    <t>e sin nu_o</t>
  </si>
  <si>
    <t>dP/dt =</t>
  </si>
  <si>
    <t>Q+S resid</t>
  </si>
  <si>
    <t xml:space="preserve"> e sin nu</t>
  </si>
  <si>
    <t>e (eccen)</t>
  </si>
  <si>
    <t>HJD</t>
  </si>
  <si>
    <t xml:space="preserve">To = </t>
  </si>
  <si>
    <t>cycle #</t>
  </si>
  <si>
    <t>Q+S fit</t>
  </si>
  <si>
    <t>degrees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</si>
  <si>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</si>
  <si>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</si>
  <si>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</si>
  <si>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(arg per) </t>
    </r>
    <r>
      <rPr>
        <sz val="10"/>
        <rFont val="Arial"/>
        <family val="2"/>
      </rPr>
      <t>=</t>
    </r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</si>
  <si>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</si>
  <si>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</si>
  <si>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</si>
  <si>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</si>
  <si>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</si>
  <si>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</si>
  <si>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r>
      <t>=(m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sin i)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/(m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+m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+m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2</t>
    </r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</si>
  <si>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</si>
  <si>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wt.diff</t>
    </r>
    <r>
      <rPr>
        <b/>
        <vertAlign val="superscript"/>
        <sz val="10"/>
        <rFont val="Arial"/>
        <family val="2"/>
      </rPr>
      <t>2</t>
    </r>
  </si>
  <si>
    <t>M</t>
  </si>
  <si>
    <t>Q resid</t>
  </si>
  <si>
    <t>E7</t>
  </si>
  <si>
    <t>E6</t>
  </si>
  <si>
    <t>E5</t>
  </si>
  <si>
    <t>E4</t>
  </si>
  <si>
    <t>E3</t>
  </si>
  <si>
    <t>E2</t>
  </si>
  <si>
    <t>E1</t>
  </si>
  <si>
    <t>LiTE Resid</t>
  </si>
  <si>
    <t>LiTE</t>
  </si>
  <si>
    <t>corr'n</t>
  </si>
  <si>
    <t>Q.+LiTE fit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</si>
  <si>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</si>
  <si>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</si>
  <si>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</si>
  <si>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</si>
  <si>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</si>
  <si>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</si>
  <si>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</si>
  <si>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</si>
  <si>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</si>
  <si>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</si>
  <si>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</si>
  <si>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</si>
  <si>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</si>
  <si>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</si>
  <si>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</si>
  <si>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</si>
  <si>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</si>
  <si>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</si>
  <si>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</si>
  <si>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</si>
  <si>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</si>
  <si>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</si>
  <si>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</si>
  <si>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</si>
  <si>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</si>
  <si>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</si>
  <si>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</si>
  <si>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</si>
  <si>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</si>
  <si>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RR Cen / GSC 08686-00210</t>
  </si>
  <si>
    <t>EW</t>
  </si>
  <si>
    <t>IBVS 3127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</si>
  <si>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</si>
  <si>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</si>
  <si>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</si>
  <si>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</si>
  <si>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</si>
  <si>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</si>
  <si>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</si>
  <si>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5843</t>
  </si>
  <si>
    <t>Knipe</t>
  </si>
  <si>
    <t>Chambliss</t>
  </si>
  <si>
    <t>II</t>
  </si>
  <si>
    <t>Knipe, G. F. G.: 1965, Astrophys. J. 142, 1068</t>
  </si>
  <si>
    <t>Chambliss, C. R.: 1969, Inf. Bull. Var. Stars No. 408</t>
  </si>
  <si>
    <t>Chambliss, C. R.: 1971, Astron. J. 76, 64</t>
  </si>
  <si>
    <t>Sistero, R. F. and Castore de Sistero, M. E.: 1970, Inf. Bull. Var. Stars No. 453</t>
  </si>
  <si>
    <t>IBVS 2805</t>
  </si>
  <si>
    <t>IBVS 0453</t>
  </si>
  <si>
    <t>PE</t>
  </si>
  <si>
    <t>Add cycle</t>
  </si>
  <si>
    <t>Old Cycle</t>
  </si>
  <si>
    <t>Roberts</t>
  </si>
  <si>
    <t>vis</t>
  </si>
  <si>
    <t>Voute</t>
  </si>
  <si>
    <t>pg</t>
  </si>
  <si>
    <t>Pingsdorf</t>
  </si>
  <si>
    <t>O'Connell</t>
  </si>
  <si>
    <t>BAD?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</si>
  <si>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</si>
  <si>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</si>
  <si>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</si>
  <si>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</si>
  <si>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</si>
  <si>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</si>
  <si>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</si>
  <si>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</si>
  <si>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</si>
  <si>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</si>
  <si>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</si>
  <si>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</si>
  <si>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</si>
  <si>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</si>
  <si>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</si>
  <si>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</si>
  <si>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</si>
  <si>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</si>
  <si>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</si>
  <si>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</si>
  <si>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</si>
  <si>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</si>
  <si>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</si>
  <si>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</si>
  <si>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</si>
  <si>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OEJV 0177</t>
  </si>
  <si>
    <t>OEJV 0182</t>
  </si>
  <si>
    <t>CCD</t>
  </si>
  <si>
    <t>wt</t>
  </si>
  <si>
    <t>days/year</t>
  </si>
  <si>
    <t>AU</t>
  </si>
  <si>
    <t>Q. resid</t>
  </si>
  <si>
    <t>BMGA</t>
  </si>
  <si>
    <t>TESS/PNC/RAA</t>
  </si>
  <si>
    <t>VSS SEB Gp</t>
  </si>
  <si>
    <t>TESS</t>
  </si>
  <si>
    <t>04/09/1897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</si>
</sst>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0"/>
    <numFmt numFmtId="166" formatCode="0.000E+00"/>
    <numFmt numFmtId="167" formatCode="0.0000000"/>
    <numFmt numFmtId="168" formatCode="0.000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color indexed="2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9"/>
      <color indexed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10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1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/>
    <xf numFmtId="0" fontId="0" fillId="0" borderId="2" xfId="0" applyBorder="1" applyAlignment="1"/>
    <xf numFmtId="0" fontId="15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Continuous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>
      <alignment vertical="top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>
      <alignment vertical="top"/>
    </xf>
    <xf numFmtId="0" fontId="19" fillId="0" borderId="0" xfId="0" applyFont="1" applyAlignment="1"/>
    <xf numFmtId="0" fontId="4" fillId="0" borderId="0" xfId="0" applyFont="1" applyAlignment="1">
      <alignment horizontal="center"/>
    </xf>
    <xf numFmtId="0" fontId="4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0" xfId="0" quotePrefix="1" applyAlignment="1"/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0" fillId="0" borderId="9" xfId="0" applyBorder="1" applyAlignment="1"/>
    <xf numFmtId="0" fontId="23" fillId="0" borderId="10" xfId="0" applyFont="1" applyBorder="1" applyAlignment="1"/>
    <xf numFmtId="0" fontId="0" fillId="0" borderId="10" xfId="0" applyBorder="1" applyAlignment="1">
      <alignment horizontal="right"/>
    </xf>
    <xf numFmtId="0" fontId="0" fillId="0" borderId="11" xfId="0" applyBorder="1" applyAlignment="1"/>
    <xf numFmtId="0" fontId="0" fillId="2" borderId="9" xfId="0" applyFill="1" applyBorder="1" applyAlignment="1"/>
    <xf numFmtId="0" fontId="10" fillId="2" borderId="11" xfId="0" applyFont="1" applyFill="1" applyBorder="1" applyAlignment="1"/>
    <xf numFmtId="0" fontId="24" fillId="0" borderId="12" xfId="0" applyFont="1" applyBorder="1" applyAlignment="1"/>
    <xf numFmtId="0" fontId="0" fillId="0" borderId="13" xfId="0" applyBorder="1" applyAlignment="1"/>
    <xf numFmtId="0" fontId="0" fillId="2" borderId="14" xfId="0" applyFill="1" applyBorder="1" applyAlignment="1"/>
    <xf numFmtId="0" fontId="10" fillId="2" borderId="13" xfId="0" applyFont="1" applyFill="1" applyBorder="1" applyAlignment="1"/>
    <xf numFmtId="0" fontId="24" fillId="0" borderId="15" xfId="0" applyFont="1" applyBorder="1" applyAlignment="1"/>
    <xf numFmtId="11" fontId="0" fillId="0" borderId="0" xfId="0" applyNumberFormat="1" applyAlignment="1"/>
    <xf numFmtId="0" fontId="0" fillId="3" borderId="14" xfId="0" applyFill="1" applyBorder="1" applyAlignment="1"/>
    <xf numFmtId="0" fontId="10" fillId="4" borderId="13" xfId="0" applyFont="1" applyFill="1" applyBorder="1" applyAlignment="1"/>
    <xf numFmtId="0" fontId="10" fillId="3" borderId="14" xfId="0" applyFont="1" applyFill="1" applyBorder="1" applyAlignment="1"/>
    <xf numFmtId="0" fontId="0" fillId="2" borderId="16" xfId="0" applyFill="1" applyBorder="1" applyAlignment="1"/>
    <xf numFmtId="0" fontId="10" fillId="2" borderId="17" xfId="0" applyFont="1" applyFill="1" applyBorder="1" applyAlignment="1"/>
    <xf numFmtId="0" fontId="24" fillId="0" borderId="18" xfId="0" applyFont="1" applyBorder="1" applyAlignment="1"/>
    <xf numFmtId="0" fontId="0" fillId="0" borderId="14" xfId="0" applyBorder="1" applyAlignment="1"/>
    <xf numFmtId="0" fontId="23" fillId="0" borderId="0" xfId="0" applyFont="1" applyAlignment="1"/>
    <xf numFmtId="0" fontId="0" fillId="0" borderId="14" xfId="0" applyBorder="1" applyAlignment="1">
      <alignment horizontal="left"/>
    </xf>
    <xf numFmtId="0" fontId="26" fillId="0" borderId="14" xfId="0" applyFont="1" applyBorder="1" applyAlignment="1"/>
    <xf numFmtId="2" fontId="23" fillId="0" borderId="0" xfId="0" applyNumberFormat="1" applyFont="1" applyAlignment="1"/>
    <xf numFmtId="1" fontId="23" fillId="0" borderId="0" xfId="0" applyNumberFormat="1" applyFont="1" applyAlignment="1"/>
    <xf numFmtId="166" fontId="23" fillId="0" borderId="0" xfId="0" applyNumberFormat="1" applyFont="1" applyAlignment="1"/>
    <xf numFmtId="0" fontId="10" fillId="0" borderId="16" xfId="0" applyFont="1" applyBorder="1" applyAlignment="1"/>
    <xf numFmtId="0" fontId="28" fillId="4" borderId="2" xfId="0" applyFont="1" applyFill="1" applyBorder="1" applyAlignment="1"/>
    <xf numFmtId="0" fontId="0" fillId="0" borderId="17" xfId="0" applyBorder="1" applyAlignment="1"/>
    <xf numFmtId="0" fontId="2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1" fillId="0" borderId="0" xfId="0" applyFont="1" applyAlignment="1"/>
    <xf numFmtId="0" fontId="32" fillId="0" borderId="0" xfId="0" applyFont="1" applyAlignment="1">
      <alignment horizontal="left"/>
    </xf>
    <xf numFmtId="14" fontId="10" fillId="0" borderId="0" xfId="0" applyNumberFormat="1" applyFont="1" applyAlignment="1"/>
    <xf numFmtId="0" fontId="33" fillId="0" borderId="0" xfId="0" applyFont="1" applyAlignment="1"/>
    <xf numFmtId="0" fontId="33" fillId="0" borderId="0" xfId="0" applyFont="1" applyAlignment="1">
      <alignment horizontal="center"/>
    </xf>
    <xf numFmtId="167" fontId="33" fillId="0" borderId="0" xfId="0" applyNumberFormat="1" applyFont="1" applyAlignment="1"/>
    <xf numFmtId="165" fontId="33" fillId="0" borderId="0" xfId="0" applyNumberFormat="1" applyFont="1" applyAlignment="1"/>
    <xf numFmtId="0" fontId="34" fillId="0" borderId="0" xfId="0" applyFont="1" applyAlignment="1"/>
    <xf numFmtId="0" fontId="35" fillId="0" borderId="0" xfId="0" applyFont="1" applyAlignment="1" applyProtection="1">
      <alignment horizontal="center" vertical="center" wrapText="1"/>
      <protection locked="0"/>
    </xf>
    <xf numFmtId="168" fontId="35" fillId="0" borderId="0" xfId="0" applyNumberFormat="1" applyFont="1" applyAlignment="1" applyProtection="1">
      <protection locked="0"/>
    </xf>
    <xf numFmtId="165" fontId="34" fillId="0" borderId="0" xfId="0" applyNumberFormat="1" applyFont="1" applyAlignment="1"/>
    <xf numFmtId="0" fontId="7" fillId="0" borderId="0" xfId="0" applyFont="1" applyAlignment="1"/>
    <xf numFmtId="0" fontId="0" fillId="0" borderId="0" xfId="0" applyBorder="1" applyAlignment="1"/>
    <xf numFmtId="0" fontId="7" fillId="0" borderId="0" xfId="0" applyFont="1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Cen - O-C Diagr.</a:t>
            </a:r>
          </a:p>
        </c:rich>
      </c:tx>
      <c:layout>
        <c:manualLayout>
          <c:xMode val="edge"/>
          <c:yMode val="edge"/>
          <c:x val="0.37479840060380171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457831325301204"/>
          <c:w val="0.80613956966532596"/>
          <c:h val="0.635542168674698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9.3236320000869455E-2</c:v>
                </c:pt>
                <c:pt idx="1">
                  <c:v>7.6650780001727981E-2</c:v>
                </c:pt>
                <c:pt idx="2">
                  <c:v>0</c:v>
                </c:pt>
                <c:pt idx="3">
                  <c:v>-1.0260639999614796E-2</c:v>
                </c:pt>
                <c:pt idx="4">
                  <c:v>-8.4348099990165792E-3</c:v>
                </c:pt>
                <c:pt idx="5">
                  <c:v>-7.8473299981851596E-3</c:v>
                </c:pt>
                <c:pt idx="6">
                  <c:v>-8.1262499988952186E-3</c:v>
                </c:pt>
                <c:pt idx="7">
                  <c:v>-8.6730099974374752E-3</c:v>
                </c:pt>
                <c:pt idx="8">
                  <c:v>-4.7577299956174102E-3</c:v>
                </c:pt>
                <c:pt idx="9">
                  <c:v>-1.1170570000103908E-2</c:v>
                </c:pt>
                <c:pt idx="10">
                  <c:v>-7.1687800009385683E-3</c:v>
                </c:pt>
                <c:pt idx="11">
                  <c:v>-4.0128699984052218E-3</c:v>
                </c:pt>
                <c:pt idx="12">
                  <c:v>-3.5679999928106554E-4</c:v>
                </c:pt>
                <c:pt idx="13">
                  <c:v>-3.5696999839274213E-4</c:v>
                </c:pt>
                <c:pt idx="14">
                  <c:v>6.0483699999167584E-3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91-41E3-9BA0-1C129B043B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15">
                  <c:v>2.8214000485604629E-4</c:v>
                </c:pt>
                <c:pt idx="16">
                  <c:v>2.8214000485604629E-4</c:v>
                </c:pt>
                <c:pt idx="17">
                  <c:v>-2.7699999918695539E-4</c:v>
                </c:pt>
                <c:pt idx="28">
                  <c:v>-3.6554964914103039E-2</c:v>
                </c:pt>
                <c:pt idx="29">
                  <c:v>-3.7675769839552231E-2</c:v>
                </c:pt>
                <c:pt idx="30">
                  <c:v>-3.6746639867487829E-2</c:v>
                </c:pt>
                <c:pt idx="31">
                  <c:v>-4.0162005083402619E-2</c:v>
                </c:pt>
                <c:pt idx="32">
                  <c:v>-4.3007149797631428E-2</c:v>
                </c:pt>
                <c:pt idx="33">
                  <c:v>-4.3101725183078088E-2</c:v>
                </c:pt>
                <c:pt idx="34">
                  <c:v>-4.895290000422392E-2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91-41E3-9BA0-1C129B043B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18">
                  <c:v>1.2299999798415229E-4</c:v>
                </c:pt>
                <c:pt idx="19">
                  <c:v>2.283750000060536E-4</c:v>
                </c:pt>
                <c:pt idx="20">
                  <c:v>-2.0996000239392743E-4</c:v>
                </c:pt>
                <c:pt idx="21">
                  <c:v>2.8053200003341772E-3</c:v>
                </c:pt>
                <c:pt idx="22">
                  <c:v>9.7698850076994859E-3</c:v>
                </c:pt>
                <c:pt idx="23">
                  <c:v>2.7117999998154119E-2</c:v>
                </c:pt>
                <c:pt idx="24">
                  <c:v>3.1366550007078331E-2</c:v>
                </c:pt>
                <c:pt idx="25">
                  <c:v>1.6649570003210101E-2</c:v>
                </c:pt>
                <c:pt idx="26">
                  <c:v>1.6749570007959846E-2</c:v>
                </c:pt>
                <c:pt idx="27">
                  <c:v>-5.1924999934271909E-3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91-41E3-9BA0-1C129B043B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47">
                  <c:v>-8.7994860077742487E-2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91-41E3-9BA0-1C129B043B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  <c:pt idx="35">
                  <c:v>-6.6318855286226608E-2</c:v>
                </c:pt>
                <c:pt idx="36">
                  <c:v>-7.1580819349037483E-2</c:v>
                </c:pt>
                <c:pt idx="37">
                  <c:v>-6.6333071052213199E-2</c:v>
                </c:pt>
                <c:pt idx="38">
                  <c:v>-7.2275130165508017E-2</c:v>
                </c:pt>
                <c:pt idx="39">
                  <c:v>-6.7649690856342204E-2</c:v>
                </c:pt>
                <c:pt idx="40">
                  <c:v>-7.3426822520559654E-2</c:v>
                </c:pt>
                <c:pt idx="41">
                  <c:v>-8.5308379289926961E-2</c:v>
                </c:pt>
                <c:pt idx="42">
                  <c:v>-8.4154368072631769E-2</c:v>
                </c:pt>
                <c:pt idx="43">
                  <c:v>-8.4364896043553017E-2</c:v>
                </c:pt>
                <c:pt idx="44">
                  <c:v>-8.9711190419620834E-2</c:v>
                </c:pt>
                <c:pt idx="45">
                  <c:v>-8.0865610478213057E-2</c:v>
                </c:pt>
                <c:pt idx="46">
                  <c:v>-8.9107938561937772E-2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91-41E3-9BA0-1C129B043B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91-41E3-9BA0-1C129B043B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91-41E3-9BA0-1C129B043B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27">
                  <c:v>2.7783356439477713E-2</c:v>
                </c:pt>
                <c:pt idx="28">
                  <c:v>-3.5675804660644239E-2</c:v>
                </c:pt>
                <c:pt idx="29">
                  <c:v>-3.6303656939841167E-2</c:v>
                </c:pt>
                <c:pt idx="30">
                  <c:v>-3.6338217615760282E-2</c:v>
                </c:pt>
                <c:pt idx="31">
                  <c:v>-4.2311454437111595E-2</c:v>
                </c:pt>
                <c:pt idx="32">
                  <c:v>-4.2317214549764781E-2</c:v>
                </c:pt>
                <c:pt idx="33">
                  <c:v>-4.3094829757944542E-2</c:v>
                </c:pt>
                <c:pt idx="34">
                  <c:v>-5.0093366631562386E-2</c:v>
                </c:pt>
                <c:pt idx="35">
                  <c:v>-7.0023356411577087E-2</c:v>
                </c:pt>
                <c:pt idx="36">
                  <c:v>-7.0029116524230273E-2</c:v>
                </c:pt>
                <c:pt idx="37">
                  <c:v>-7.0288321593623526E-2</c:v>
                </c:pt>
                <c:pt idx="38">
                  <c:v>-7.0294081706276712E-2</c:v>
                </c:pt>
                <c:pt idx="39">
                  <c:v>-7.0495685649138107E-2</c:v>
                </c:pt>
                <c:pt idx="40">
                  <c:v>-7.0501445761791293E-2</c:v>
                </c:pt>
                <c:pt idx="41">
                  <c:v>-8.4031950384119258E-2</c:v>
                </c:pt>
                <c:pt idx="42">
                  <c:v>-8.4037710496772444E-2</c:v>
                </c:pt>
                <c:pt idx="43">
                  <c:v>-8.4296915566165698E-2</c:v>
                </c:pt>
                <c:pt idx="44">
                  <c:v>-8.4302675678818884E-2</c:v>
                </c:pt>
                <c:pt idx="45">
                  <c:v>-8.4504279621680278E-2</c:v>
                </c:pt>
                <c:pt idx="46">
                  <c:v>-8.4510039734333464E-2</c:v>
                </c:pt>
                <c:pt idx="47">
                  <c:v>-9.1842663141835978E-2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91-41E3-9BA0-1C129B043B4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</c:numCache>
            </c:numRef>
          </c:xVal>
          <c:yVal>
            <c:numRef>
              <c:f>Active!$R$21:$R$997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91-41E3-9BA0-1C129B043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229600"/>
        <c:axId val="1"/>
      </c:scatterChart>
      <c:valAx>
        <c:axId val="504229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40361445783132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481927710843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229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701147816942914"/>
          <c:y val="0.92168674698795183"/>
          <c:w val="0.82552571881665027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Cen - O-C Diagr.</a:t>
            </a:r>
          </a:p>
        </c:rich>
      </c:tx>
      <c:layout>
        <c:manualLayout>
          <c:xMode val="edge"/>
          <c:yMode val="edge"/>
          <c:x val="0.37479840060380171"/>
          <c:y val="3.31325891955813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3461556519301221"/>
          <c:w val="0.80613956966532596"/>
          <c:h val="0.6620888002350191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(2)'!$H$21:$H$997</c:f>
              <c:numCache>
                <c:formatCode>General</c:formatCode>
                <c:ptCount val="977"/>
                <c:pt idx="0">
                  <c:v>9.3236320000869455E-2</c:v>
                </c:pt>
                <c:pt idx="1">
                  <c:v>7.6650780001727981E-2</c:v>
                </c:pt>
                <c:pt idx="2">
                  <c:v>0</c:v>
                </c:pt>
                <c:pt idx="3">
                  <c:v>-1.0260639999614796E-2</c:v>
                </c:pt>
                <c:pt idx="4">
                  <c:v>-8.4348099990165792E-3</c:v>
                </c:pt>
                <c:pt idx="5">
                  <c:v>-7.8473299981851596E-3</c:v>
                </c:pt>
                <c:pt idx="6">
                  <c:v>-8.1262499988952186E-3</c:v>
                </c:pt>
                <c:pt idx="7">
                  <c:v>-8.6730099974374752E-3</c:v>
                </c:pt>
                <c:pt idx="8">
                  <c:v>-4.7577299956174102E-3</c:v>
                </c:pt>
                <c:pt idx="9">
                  <c:v>-1.1170570000103908E-2</c:v>
                </c:pt>
                <c:pt idx="10">
                  <c:v>-7.1687800009385683E-3</c:v>
                </c:pt>
                <c:pt idx="11">
                  <c:v>-4.0128699984052218E-3</c:v>
                </c:pt>
                <c:pt idx="12">
                  <c:v>-3.5679999928106554E-4</c:v>
                </c:pt>
                <c:pt idx="13">
                  <c:v>-3.5696999839274213E-4</c:v>
                </c:pt>
                <c:pt idx="14">
                  <c:v>6.0483699999167584E-3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D7-40C2-B38D-6B450C8FAFC0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(2)'!$I$21:$I$997</c:f>
              <c:numCache>
                <c:formatCode>General</c:formatCode>
                <c:ptCount val="977"/>
                <c:pt idx="15">
                  <c:v>2.8214000485604629E-4</c:v>
                </c:pt>
                <c:pt idx="16">
                  <c:v>2.8214000485604629E-4</c:v>
                </c:pt>
                <c:pt idx="17">
                  <c:v>-2.7699999918695539E-4</c:v>
                </c:pt>
                <c:pt idx="28">
                  <c:v>-3.6554964914103039E-2</c:v>
                </c:pt>
                <c:pt idx="29">
                  <c:v>-3.7675769839552231E-2</c:v>
                </c:pt>
                <c:pt idx="30">
                  <c:v>-3.6746639867487829E-2</c:v>
                </c:pt>
                <c:pt idx="31">
                  <c:v>-4.0162005083402619E-2</c:v>
                </c:pt>
                <c:pt idx="32">
                  <c:v>-4.3007149797631428E-2</c:v>
                </c:pt>
                <c:pt idx="33">
                  <c:v>-4.3101725183078088E-2</c:v>
                </c:pt>
                <c:pt idx="34">
                  <c:v>-4.895290000422392E-2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D7-40C2-B38D-6B450C8FAFC0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(2)'!$J$21:$J$997</c:f>
              <c:numCache>
                <c:formatCode>General</c:formatCode>
                <c:ptCount val="977"/>
                <c:pt idx="18">
                  <c:v>1.2299999798415229E-4</c:v>
                </c:pt>
                <c:pt idx="19">
                  <c:v>2.283750000060536E-4</c:v>
                </c:pt>
                <c:pt idx="20">
                  <c:v>-2.0996000239392743E-4</c:v>
                </c:pt>
                <c:pt idx="21">
                  <c:v>2.8053200003341772E-3</c:v>
                </c:pt>
                <c:pt idx="22">
                  <c:v>9.7698850076994859E-3</c:v>
                </c:pt>
                <c:pt idx="23">
                  <c:v>2.7117999998154119E-2</c:v>
                </c:pt>
                <c:pt idx="24">
                  <c:v>3.1366550007078331E-2</c:v>
                </c:pt>
                <c:pt idx="25">
                  <c:v>1.6649570003210101E-2</c:v>
                </c:pt>
                <c:pt idx="26">
                  <c:v>1.6749570007959846E-2</c:v>
                </c:pt>
                <c:pt idx="27">
                  <c:v>-5.1924999934271909E-3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D7-40C2-B38D-6B450C8FAFC0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D7-40C2-B38D-6B450C8FAFC0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D7-40C2-B38D-6B450C8FAFC0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D7-40C2-B38D-6B450C8FAFC0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D7-40C2-B38D-6B450C8FAFC0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(2)'!$O$21:$O$997</c:f>
              <c:numCache>
                <c:formatCode>General</c:formatCode>
                <c:ptCount val="977"/>
                <c:pt idx="27">
                  <c:v>1.7093594701639014E-2</c:v>
                </c:pt>
                <c:pt idx="28">
                  <c:v>-3.6494284479675343E-2</c:v>
                </c:pt>
                <c:pt idx="29">
                  <c:v>-3.7024472264985675E-2</c:v>
                </c:pt>
                <c:pt idx="30">
                  <c:v>-3.7053656913718369E-2</c:v>
                </c:pt>
                <c:pt idx="31">
                  <c:v>-4.2097737036349059E-2</c:v>
                </c:pt>
                <c:pt idx="32">
                  <c:v>-4.210260114447123E-2</c:v>
                </c:pt>
                <c:pt idx="33">
                  <c:v>-4.2759255740956348E-2</c:v>
                </c:pt>
                <c:pt idx="34">
                  <c:v>-4.8669147109323185E-2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D7-40C2-B38D-6B450C8FAFC0}"/>
            </c:ext>
          </c:extLst>
        </c:ser>
        <c:ser>
          <c:idx val="8"/>
          <c:order val="8"/>
          <c:tx>
            <c:strRef>
              <c:f>'A (2)'!$U$20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0D7-40C2-B38D-6B450C8FA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301544"/>
        <c:axId val="1"/>
      </c:scatterChart>
      <c:valAx>
        <c:axId val="509301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40361397133050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481958985896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301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01147816942914"/>
          <c:y val="0.92857258227336958"/>
          <c:w val="0.82552571881665027"/>
          <c:h val="5.4945054945054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AB And - Q+LTE Residuals</a:t>
            </a:r>
          </a:p>
        </c:rich>
      </c:tx>
      <c:layout>
        <c:manualLayout>
          <c:xMode val="edge"/>
          <c:yMode val="edge"/>
          <c:x val="0.3489054160200778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350433643956471E-2"/>
          <c:y val="0.13702643413247387"/>
          <c:w val="0.87007361290603114"/>
          <c:h val="0.7230330992522026"/>
        </c:manualLayout>
      </c:layout>
      <c:scatterChart>
        <c:scatterStyle val="lineMarker"/>
        <c:varyColors val="0"/>
        <c:ser>
          <c:idx val="4"/>
          <c:order val="0"/>
          <c:tx>
            <c:v>CCD</c:v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Lit>
              <c:formatCode>General</c:formatCode>
              <c:ptCount val="2475"/>
              <c:pt idx="0">
                <c:v>-60278.5</c:v>
              </c:pt>
              <c:pt idx="1">
                <c:v>-52503</c:v>
              </c:pt>
              <c:pt idx="2">
                <c:v>-51662</c:v>
              </c:pt>
              <c:pt idx="3">
                <c:v>-51662</c:v>
              </c:pt>
              <c:pt idx="4">
                <c:v>-34196</c:v>
              </c:pt>
              <c:pt idx="5">
                <c:v>-32641</c:v>
              </c:pt>
              <c:pt idx="6">
                <c:v>-31975</c:v>
              </c:pt>
              <c:pt idx="7">
                <c:v>-31972</c:v>
              </c:pt>
              <c:pt idx="8">
                <c:v>-31961</c:v>
              </c:pt>
              <c:pt idx="9">
                <c:v>-31960</c:v>
              </c:pt>
              <c:pt idx="10">
                <c:v>-31957</c:v>
              </c:pt>
              <c:pt idx="11">
                <c:v>-31954</c:v>
              </c:pt>
              <c:pt idx="12">
                <c:v>-31948</c:v>
              </c:pt>
              <c:pt idx="13">
                <c:v>-30959.5</c:v>
              </c:pt>
              <c:pt idx="14">
                <c:v>-30911.5</c:v>
              </c:pt>
              <c:pt idx="15">
                <c:v>-30908.5</c:v>
              </c:pt>
              <c:pt idx="16">
                <c:v>-30890.5</c:v>
              </c:pt>
              <c:pt idx="17">
                <c:v>-30872.5</c:v>
              </c:pt>
              <c:pt idx="18">
                <c:v>-30872</c:v>
              </c:pt>
              <c:pt idx="19">
                <c:v>-30854</c:v>
              </c:pt>
              <c:pt idx="20">
                <c:v>-30842</c:v>
              </c:pt>
              <c:pt idx="21">
                <c:v>-30821</c:v>
              </c:pt>
              <c:pt idx="22">
                <c:v>-30815</c:v>
              </c:pt>
              <c:pt idx="23">
                <c:v>-30812</c:v>
              </c:pt>
              <c:pt idx="24">
                <c:v>-30544.5</c:v>
              </c:pt>
              <c:pt idx="25">
                <c:v>-29814.5</c:v>
              </c:pt>
              <c:pt idx="26">
                <c:v>-29811.5</c:v>
              </c:pt>
              <c:pt idx="27">
                <c:v>-29809.5</c:v>
              </c:pt>
              <c:pt idx="28">
                <c:v>-29808.5</c:v>
              </c:pt>
              <c:pt idx="29">
                <c:v>-29802.5</c:v>
              </c:pt>
              <c:pt idx="30">
                <c:v>-19946.5</c:v>
              </c:pt>
              <c:pt idx="31">
                <c:v>-19940.5</c:v>
              </c:pt>
              <c:pt idx="32">
                <c:v>-19934.5</c:v>
              </c:pt>
              <c:pt idx="33">
                <c:v>-19928.5</c:v>
              </c:pt>
              <c:pt idx="34">
                <c:v>-19847</c:v>
              </c:pt>
              <c:pt idx="35">
                <c:v>-19847</c:v>
              </c:pt>
              <c:pt idx="36">
                <c:v>-19846.5</c:v>
              </c:pt>
              <c:pt idx="37">
                <c:v>-19844.5</c:v>
              </c:pt>
              <c:pt idx="38">
                <c:v>-19844</c:v>
              </c:pt>
              <c:pt idx="39">
                <c:v>-19838.5</c:v>
              </c:pt>
              <c:pt idx="40">
                <c:v>-19793.5</c:v>
              </c:pt>
              <c:pt idx="41">
                <c:v>-19793</c:v>
              </c:pt>
              <c:pt idx="42">
                <c:v>-19790.5</c:v>
              </c:pt>
              <c:pt idx="43">
                <c:v>-19778.5</c:v>
              </c:pt>
              <c:pt idx="44">
                <c:v>-19762.5</c:v>
              </c:pt>
              <c:pt idx="45">
                <c:v>-19754.5</c:v>
              </c:pt>
              <c:pt idx="46">
                <c:v>-19754</c:v>
              </c:pt>
              <c:pt idx="47">
                <c:v>-19739</c:v>
              </c:pt>
              <c:pt idx="48">
                <c:v>-19709</c:v>
              </c:pt>
              <c:pt idx="49">
                <c:v>-19567.5</c:v>
              </c:pt>
              <c:pt idx="50">
                <c:v>-19519.5</c:v>
              </c:pt>
              <c:pt idx="51">
                <c:v>-19510.5</c:v>
              </c:pt>
              <c:pt idx="52">
                <c:v>-19498.5</c:v>
              </c:pt>
              <c:pt idx="53">
                <c:v>-18874</c:v>
              </c:pt>
              <c:pt idx="54">
                <c:v>-18865</c:v>
              </c:pt>
              <c:pt idx="55">
                <c:v>-18777.5</c:v>
              </c:pt>
              <c:pt idx="56">
                <c:v>-18771.5</c:v>
              </c:pt>
              <c:pt idx="57">
                <c:v>-18720.5</c:v>
              </c:pt>
              <c:pt idx="58">
                <c:v>-18699.5</c:v>
              </c:pt>
              <c:pt idx="59">
                <c:v>-18696.5</c:v>
              </c:pt>
              <c:pt idx="60">
                <c:v>-18686.5</c:v>
              </c:pt>
              <c:pt idx="61">
                <c:v>-18624.5</c:v>
              </c:pt>
              <c:pt idx="62">
                <c:v>-18624</c:v>
              </c:pt>
              <c:pt idx="63">
                <c:v>-18615</c:v>
              </c:pt>
              <c:pt idx="64">
                <c:v>-18519</c:v>
              </c:pt>
              <c:pt idx="65">
                <c:v>-18453</c:v>
              </c:pt>
              <c:pt idx="66">
                <c:v>-17735</c:v>
              </c:pt>
              <c:pt idx="67">
                <c:v>-17729</c:v>
              </c:pt>
              <c:pt idx="68">
                <c:v>-17631.5</c:v>
              </c:pt>
              <c:pt idx="69">
                <c:v>-17630</c:v>
              </c:pt>
              <c:pt idx="70">
                <c:v>-17629.5</c:v>
              </c:pt>
              <c:pt idx="71">
                <c:v>-17623.5</c:v>
              </c:pt>
              <c:pt idx="72">
                <c:v>-17608.5</c:v>
              </c:pt>
              <c:pt idx="73">
                <c:v>-17464.5</c:v>
              </c:pt>
              <c:pt idx="74">
                <c:v>-17461</c:v>
              </c:pt>
              <c:pt idx="75">
                <c:v>-16578</c:v>
              </c:pt>
              <c:pt idx="76">
                <c:v>-16565</c:v>
              </c:pt>
              <c:pt idx="77">
                <c:v>-16560</c:v>
              </c:pt>
              <c:pt idx="78">
                <c:v>-16557</c:v>
              </c:pt>
              <c:pt idx="79">
                <c:v>-15583</c:v>
              </c:pt>
              <c:pt idx="80">
                <c:v>-15568</c:v>
              </c:pt>
              <c:pt idx="81">
                <c:v>-15508</c:v>
              </c:pt>
              <c:pt idx="82">
                <c:v>-15505</c:v>
              </c:pt>
              <c:pt idx="83">
                <c:v>-15498.5</c:v>
              </c:pt>
              <c:pt idx="84">
                <c:v>-15465.5</c:v>
              </c:pt>
              <c:pt idx="85">
                <c:v>-15408.5</c:v>
              </c:pt>
              <c:pt idx="86">
                <c:v>-15405.5</c:v>
              </c:pt>
              <c:pt idx="87">
                <c:v>-15255</c:v>
              </c:pt>
              <c:pt idx="88">
                <c:v>-15249</c:v>
              </c:pt>
              <c:pt idx="89">
                <c:v>-14339.5</c:v>
              </c:pt>
              <c:pt idx="90">
                <c:v>-13372</c:v>
              </c:pt>
              <c:pt idx="91">
                <c:v>-13285</c:v>
              </c:pt>
              <c:pt idx="92">
                <c:v>-13284.5</c:v>
              </c:pt>
              <c:pt idx="93">
                <c:v>-13262.5</c:v>
              </c:pt>
              <c:pt idx="94">
                <c:v>-13107.5</c:v>
              </c:pt>
              <c:pt idx="95">
                <c:v>-12107</c:v>
              </c:pt>
              <c:pt idx="96">
                <c:v>-12104</c:v>
              </c:pt>
              <c:pt idx="97">
                <c:v>-12026</c:v>
              </c:pt>
              <c:pt idx="98">
                <c:v>-12025.5</c:v>
              </c:pt>
              <c:pt idx="99">
                <c:v>-11981.5</c:v>
              </c:pt>
              <c:pt idx="100">
                <c:v>-11854</c:v>
              </c:pt>
              <c:pt idx="101">
                <c:v>-11773</c:v>
              </c:pt>
              <c:pt idx="102">
                <c:v>-11151.5</c:v>
              </c:pt>
              <c:pt idx="103">
                <c:v>-11139.5</c:v>
              </c:pt>
              <c:pt idx="104">
                <c:v>-11137.5</c:v>
              </c:pt>
              <c:pt idx="105">
                <c:v>-11121.5</c:v>
              </c:pt>
              <c:pt idx="106">
                <c:v>-10000</c:v>
              </c:pt>
              <c:pt idx="107">
                <c:v>-9997</c:v>
              </c:pt>
              <c:pt idx="108">
                <c:v>-9991</c:v>
              </c:pt>
              <c:pt idx="109">
                <c:v>-9990.5</c:v>
              </c:pt>
              <c:pt idx="110">
                <c:v>-9985</c:v>
              </c:pt>
              <c:pt idx="111">
                <c:v>-9984.5</c:v>
              </c:pt>
              <c:pt idx="112">
                <c:v>-9982</c:v>
              </c:pt>
              <c:pt idx="113">
                <c:v>-9973</c:v>
              </c:pt>
              <c:pt idx="114">
                <c:v>-9972.5</c:v>
              </c:pt>
              <c:pt idx="115">
                <c:v>-9970</c:v>
              </c:pt>
              <c:pt idx="116">
                <c:v>-9964</c:v>
              </c:pt>
              <c:pt idx="117">
                <c:v>-9963.5</c:v>
              </c:pt>
              <c:pt idx="118">
                <c:v>-9906.5</c:v>
              </c:pt>
              <c:pt idx="119">
                <c:v>-8934</c:v>
              </c:pt>
              <c:pt idx="120">
                <c:v>-8555</c:v>
              </c:pt>
              <c:pt idx="121">
                <c:v>-2227</c:v>
              </c:pt>
              <c:pt idx="122">
                <c:v>-2224</c:v>
              </c:pt>
              <c:pt idx="123">
                <c:v>-2121.5</c:v>
              </c:pt>
              <c:pt idx="124">
                <c:v>0</c:v>
              </c:pt>
              <c:pt idx="125">
                <c:v>45.5</c:v>
              </c:pt>
              <c:pt idx="126">
                <c:v>69.5</c:v>
              </c:pt>
              <c:pt idx="127">
                <c:v>5257.5</c:v>
              </c:pt>
              <c:pt idx="128">
                <c:v>5410.5</c:v>
              </c:pt>
              <c:pt idx="129">
                <c:v>5413.5</c:v>
              </c:pt>
              <c:pt idx="130">
                <c:v>5416.5</c:v>
              </c:pt>
              <c:pt idx="131">
                <c:v>5419.5</c:v>
              </c:pt>
              <c:pt idx="132">
                <c:v>5420</c:v>
              </c:pt>
              <c:pt idx="133">
                <c:v>5441</c:v>
              </c:pt>
              <c:pt idx="134">
                <c:v>5498</c:v>
              </c:pt>
              <c:pt idx="135">
                <c:v>6517</c:v>
              </c:pt>
              <c:pt idx="136">
                <c:v>6565</c:v>
              </c:pt>
              <c:pt idx="137">
                <c:v>6857</c:v>
              </c:pt>
              <c:pt idx="138">
                <c:v>6938</c:v>
              </c:pt>
              <c:pt idx="139">
                <c:v>7722</c:v>
              </c:pt>
              <c:pt idx="140">
                <c:v>8659</c:v>
              </c:pt>
              <c:pt idx="141">
                <c:v>8662</c:v>
              </c:pt>
              <c:pt idx="142">
                <c:v>8662</c:v>
              </c:pt>
              <c:pt idx="143">
                <c:v>8662</c:v>
              </c:pt>
              <c:pt idx="144">
                <c:v>8783</c:v>
              </c:pt>
              <c:pt idx="145">
                <c:v>8789</c:v>
              </c:pt>
              <c:pt idx="146">
                <c:v>8863.5</c:v>
              </c:pt>
              <c:pt idx="147">
                <c:v>8879</c:v>
              </c:pt>
              <c:pt idx="148">
                <c:v>8879</c:v>
              </c:pt>
              <c:pt idx="149">
                <c:v>8885</c:v>
              </c:pt>
              <c:pt idx="150">
                <c:v>8888</c:v>
              </c:pt>
              <c:pt idx="151">
                <c:v>8894</c:v>
              </c:pt>
              <c:pt idx="152">
                <c:v>8900</c:v>
              </c:pt>
              <c:pt idx="153">
                <c:v>9768</c:v>
              </c:pt>
              <c:pt idx="154">
                <c:v>9849</c:v>
              </c:pt>
              <c:pt idx="155">
                <c:v>9888</c:v>
              </c:pt>
              <c:pt idx="156">
                <c:v>9924.5</c:v>
              </c:pt>
              <c:pt idx="157">
                <c:v>9924.5</c:v>
              </c:pt>
              <c:pt idx="158">
                <c:v>9972.5</c:v>
              </c:pt>
              <c:pt idx="159">
                <c:v>10044.5</c:v>
              </c:pt>
              <c:pt idx="160">
                <c:v>10123</c:v>
              </c:pt>
              <c:pt idx="161">
                <c:v>11928</c:v>
              </c:pt>
              <c:pt idx="162">
                <c:v>12110</c:v>
              </c:pt>
              <c:pt idx="163">
                <c:v>12113</c:v>
              </c:pt>
              <c:pt idx="164">
                <c:v>12119</c:v>
              </c:pt>
              <c:pt idx="165">
                <c:v>12200</c:v>
              </c:pt>
              <c:pt idx="166">
                <c:v>12200.5</c:v>
              </c:pt>
              <c:pt idx="167">
                <c:v>13028</c:v>
              </c:pt>
              <c:pt idx="168">
                <c:v>13151</c:v>
              </c:pt>
              <c:pt idx="169">
                <c:v>14219</c:v>
              </c:pt>
              <c:pt idx="170">
                <c:v>14219.5</c:v>
              </c:pt>
              <c:pt idx="171">
                <c:v>14222</c:v>
              </c:pt>
              <c:pt idx="172">
                <c:v>14222.5</c:v>
              </c:pt>
              <c:pt idx="173">
                <c:v>14233</c:v>
              </c:pt>
              <c:pt idx="174">
                <c:v>14260</c:v>
              </c:pt>
              <c:pt idx="175">
                <c:v>14272</c:v>
              </c:pt>
              <c:pt idx="176">
                <c:v>14299</c:v>
              </c:pt>
              <c:pt idx="177">
                <c:v>14384.5</c:v>
              </c:pt>
              <c:pt idx="178">
                <c:v>14385</c:v>
              </c:pt>
              <c:pt idx="179">
                <c:v>14390.5</c:v>
              </c:pt>
              <c:pt idx="180">
                <c:v>14391</c:v>
              </c:pt>
              <c:pt idx="181">
                <c:v>14393.5</c:v>
              </c:pt>
              <c:pt idx="182">
                <c:v>14394</c:v>
              </c:pt>
              <c:pt idx="183">
                <c:v>15438</c:v>
              </c:pt>
              <c:pt idx="184">
                <c:v>16538</c:v>
              </c:pt>
              <c:pt idx="185">
                <c:v>16541</c:v>
              </c:pt>
              <c:pt idx="186">
                <c:v>17857.5</c:v>
              </c:pt>
              <c:pt idx="187">
                <c:v>18526.5</c:v>
              </c:pt>
              <c:pt idx="188">
                <c:v>18527</c:v>
              </c:pt>
              <c:pt idx="189">
                <c:v>18547.5</c:v>
              </c:pt>
              <c:pt idx="190">
                <c:v>18653</c:v>
              </c:pt>
              <c:pt idx="191">
                <c:v>18653.5</c:v>
              </c:pt>
              <c:pt idx="192">
                <c:v>20084</c:v>
              </c:pt>
              <c:pt idx="193">
                <c:v>20648</c:v>
              </c:pt>
              <c:pt idx="194">
                <c:v>20894.5</c:v>
              </c:pt>
              <c:pt idx="195">
                <c:v>20895</c:v>
              </c:pt>
              <c:pt idx="196">
                <c:v>20900.5</c:v>
              </c:pt>
              <c:pt idx="197">
                <c:v>20913</c:v>
              </c:pt>
              <c:pt idx="198">
                <c:v>20925</c:v>
              </c:pt>
              <c:pt idx="199">
                <c:v>21150.5</c:v>
              </c:pt>
              <c:pt idx="200">
                <c:v>21874</c:v>
              </c:pt>
              <c:pt idx="201">
                <c:v>21877</c:v>
              </c:pt>
              <c:pt idx="202">
                <c:v>21880</c:v>
              </c:pt>
              <c:pt idx="203">
                <c:v>21886</c:v>
              </c:pt>
              <c:pt idx="204">
                <c:v>21892</c:v>
              </c:pt>
              <c:pt idx="205">
                <c:v>22211.5</c:v>
              </c:pt>
              <c:pt idx="206">
                <c:v>23019</c:v>
              </c:pt>
              <c:pt idx="207">
                <c:v>24185</c:v>
              </c:pt>
              <c:pt idx="208">
                <c:v>24185.5</c:v>
              </c:pt>
              <c:pt idx="209">
                <c:v>24188</c:v>
              </c:pt>
              <c:pt idx="210">
                <c:v>24188.5</c:v>
              </c:pt>
              <c:pt idx="211">
                <c:v>24191.5</c:v>
              </c:pt>
              <c:pt idx="212">
                <c:v>26522</c:v>
              </c:pt>
              <c:pt idx="213">
                <c:v>26524.5</c:v>
              </c:pt>
              <c:pt idx="214">
                <c:v>26527.5</c:v>
              </c:pt>
              <c:pt idx="215">
                <c:v>27481.5</c:v>
              </c:pt>
              <c:pt idx="216">
                <c:v>27573</c:v>
              </c:pt>
              <c:pt idx="217">
                <c:v>27573.5</c:v>
              </c:pt>
              <c:pt idx="218">
                <c:v>27579</c:v>
              </c:pt>
              <c:pt idx="219">
                <c:v>27579.5</c:v>
              </c:pt>
              <c:pt idx="220">
                <c:v>29807.5</c:v>
              </c:pt>
              <c:pt idx="221">
                <c:v>30768.5</c:v>
              </c:pt>
              <c:pt idx="222">
                <c:v>32775.5</c:v>
              </c:pt>
              <c:pt idx="223">
                <c:v>33004</c:v>
              </c:pt>
              <c:pt idx="224">
                <c:v>34059</c:v>
              </c:pt>
              <c:pt idx="225">
                <c:v>35201</c:v>
              </c:pt>
              <c:pt idx="226">
                <c:v>35204</c:v>
              </c:pt>
              <c:pt idx="227">
                <c:v>35206.5</c:v>
              </c:pt>
              <c:pt idx="228">
                <c:v>35209.5</c:v>
              </c:pt>
              <c:pt idx="229">
                <c:v>35333</c:v>
              </c:pt>
              <c:pt idx="230">
                <c:v>36348.5</c:v>
              </c:pt>
              <c:pt idx="231">
                <c:v>36351.5</c:v>
              </c:pt>
              <c:pt idx="232">
                <c:v>36357.5</c:v>
              </c:pt>
              <c:pt idx="233">
                <c:v>36358</c:v>
              </c:pt>
              <c:pt idx="234">
                <c:v>36387.5</c:v>
              </c:pt>
              <c:pt idx="235">
                <c:v>36454</c:v>
              </c:pt>
              <c:pt idx="236">
                <c:v>36472</c:v>
              </c:pt>
              <c:pt idx="237">
                <c:v>36484</c:v>
              </c:pt>
              <c:pt idx="238">
                <c:v>37333</c:v>
              </c:pt>
              <c:pt idx="239">
                <c:v>37370</c:v>
              </c:pt>
              <c:pt idx="240">
                <c:v>37370.5</c:v>
              </c:pt>
              <c:pt idx="241">
                <c:v>37373</c:v>
              </c:pt>
              <c:pt idx="242">
                <c:v>37373.5</c:v>
              </c:pt>
              <c:pt idx="243">
                <c:v>37770.5</c:v>
              </c:pt>
              <c:pt idx="244">
                <c:v>38491</c:v>
              </c:pt>
              <c:pt idx="245">
                <c:v>38491.5</c:v>
              </c:pt>
              <c:pt idx="246">
                <c:v>38493.5</c:v>
              </c:pt>
              <c:pt idx="247">
                <c:v>40609</c:v>
              </c:pt>
              <c:pt idx="248">
                <c:v>40609</c:v>
              </c:pt>
              <c:pt idx="249">
                <c:v>40880</c:v>
              </c:pt>
              <c:pt idx="250">
                <c:v>41912</c:v>
              </c:pt>
              <c:pt idx="251">
                <c:v>42683.5</c:v>
              </c:pt>
              <c:pt idx="252">
                <c:v>43968.5</c:v>
              </c:pt>
              <c:pt idx="253">
                <c:v>43969</c:v>
              </c:pt>
              <c:pt idx="254">
                <c:v>44107</c:v>
              </c:pt>
              <c:pt idx="255">
                <c:v>44764.5</c:v>
              </c:pt>
              <c:pt idx="256">
                <c:v>44818.5</c:v>
              </c:pt>
              <c:pt idx="257">
                <c:v>44915</c:v>
              </c:pt>
              <c:pt idx="258">
                <c:v>45402.5</c:v>
              </c:pt>
              <c:pt idx="259">
                <c:v>46130</c:v>
              </c:pt>
              <c:pt idx="260">
                <c:v>46136</c:v>
              </c:pt>
              <c:pt idx="261">
                <c:v>46150</c:v>
              </c:pt>
              <c:pt idx="262">
                <c:v>46150</c:v>
              </c:pt>
              <c:pt idx="263">
                <c:v>46231.5</c:v>
              </c:pt>
              <c:pt idx="264">
                <c:v>46231.5</c:v>
              </c:pt>
              <c:pt idx="265">
                <c:v>46427</c:v>
              </c:pt>
              <c:pt idx="266">
                <c:v>46436</c:v>
              </c:pt>
              <c:pt idx="267">
                <c:v>46475</c:v>
              </c:pt>
              <c:pt idx="268">
                <c:v>46475</c:v>
              </c:pt>
              <c:pt idx="269">
                <c:v>46475</c:v>
              </c:pt>
              <c:pt idx="270">
                <c:v>47024</c:v>
              </c:pt>
              <c:pt idx="271">
                <c:v>47205</c:v>
              </c:pt>
              <c:pt idx="272">
                <c:v>47205</c:v>
              </c:pt>
              <c:pt idx="273">
                <c:v>47207.5</c:v>
              </c:pt>
              <c:pt idx="274">
                <c:v>47207.5</c:v>
              </c:pt>
              <c:pt idx="275">
                <c:v>47298</c:v>
              </c:pt>
              <c:pt idx="276">
                <c:v>47376</c:v>
              </c:pt>
              <c:pt idx="277">
                <c:v>47376.5</c:v>
              </c:pt>
              <c:pt idx="278">
                <c:v>47376.5</c:v>
              </c:pt>
              <c:pt idx="279">
                <c:v>47578</c:v>
              </c:pt>
              <c:pt idx="280">
                <c:v>47591</c:v>
              </c:pt>
              <c:pt idx="281">
                <c:v>47636</c:v>
              </c:pt>
              <c:pt idx="282">
                <c:v>47653</c:v>
              </c:pt>
              <c:pt idx="283">
                <c:v>47675</c:v>
              </c:pt>
              <c:pt idx="284">
                <c:v>48290</c:v>
              </c:pt>
              <c:pt idx="285">
                <c:v>48415.5</c:v>
              </c:pt>
              <c:pt idx="286">
                <c:v>48416</c:v>
              </c:pt>
              <c:pt idx="287">
                <c:v>48460.5</c:v>
              </c:pt>
              <c:pt idx="288">
                <c:v>48461</c:v>
              </c:pt>
              <c:pt idx="289">
                <c:v>48467</c:v>
              </c:pt>
              <c:pt idx="290">
                <c:v>48497</c:v>
              </c:pt>
              <c:pt idx="291">
                <c:v>48497.5</c:v>
              </c:pt>
              <c:pt idx="292">
                <c:v>48500</c:v>
              </c:pt>
              <c:pt idx="293">
                <c:v>48500.5</c:v>
              </c:pt>
              <c:pt idx="294">
                <c:v>48509</c:v>
              </c:pt>
              <c:pt idx="295">
                <c:v>48512</c:v>
              </c:pt>
              <c:pt idx="296">
                <c:v>48512.5</c:v>
              </c:pt>
              <c:pt idx="297">
                <c:v>48561</c:v>
              </c:pt>
              <c:pt idx="298">
                <c:v>48656.5</c:v>
              </c:pt>
              <c:pt idx="299">
                <c:v>49338</c:v>
              </c:pt>
              <c:pt idx="300">
                <c:v>49362</c:v>
              </c:pt>
              <c:pt idx="301">
                <c:v>49395</c:v>
              </c:pt>
              <c:pt idx="302">
                <c:v>49398.5</c:v>
              </c:pt>
              <c:pt idx="303">
                <c:v>49401.5</c:v>
              </c:pt>
              <c:pt idx="304">
                <c:v>49407.5</c:v>
              </c:pt>
              <c:pt idx="305">
                <c:v>49416</c:v>
              </c:pt>
              <c:pt idx="306">
                <c:v>49419</c:v>
              </c:pt>
              <c:pt idx="307">
                <c:v>49437</c:v>
              </c:pt>
              <c:pt idx="308">
                <c:v>49437.5</c:v>
              </c:pt>
              <c:pt idx="309">
                <c:v>49479.5</c:v>
              </c:pt>
              <c:pt idx="310">
                <c:v>49494.5</c:v>
              </c:pt>
              <c:pt idx="311">
                <c:v>49530.5</c:v>
              </c:pt>
              <c:pt idx="312">
                <c:v>49536.5</c:v>
              </c:pt>
              <c:pt idx="313">
                <c:v>49559</c:v>
              </c:pt>
              <c:pt idx="314">
                <c:v>49564.5</c:v>
              </c:pt>
              <c:pt idx="315">
                <c:v>49579</c:v>
              </c:pt>
              <c:pt idx="316">
                <c:v>49610</c:v>
              </c:pt>
              <c:pt idx="317">
                <c:v>49616</c:v>
              </c:pt>
              <c:pt idx="318">
                <c:v>49617</c:v>
              </c:pt>
              <c:pt idx="319">
                <c:v>49620.5</c:v>
              </c:pt>
              <c:pt idx="320">
                <c:v>49621</c:v>
              </c:pt>
              <c:pt idx="321">
                <c:v>49684</c:v>
              </c:pt>
              <c:pt idx="322">
                <c:v>49691</c:v>
              </c:pt>
              <c:pt idx="323">
                <c:v>49736</c:v>
              </c:pt>
              <c:pt idx="324">
                <c:v>49853</c:v>
              </c:pt>
              <c:pt idx="325">
                <c:v>50353.5</c:v>
              </c:pt>
              <c:pt idx="326">
                <c:v>50525</c:v>
              </c:pt>
              <c:pt idx="327">
                <c:v>50531</c:v>
              </c:pt>
              <c:pt idx="328">
                <c:v>50579.5</c:v>
              </c:pt>
              <c:pt idx="329">
                <c:v>50584</c:v>
              </c:pt>
              <c:pt idx="330">
                <c:v>50585</c:v>
              </c:pt>
              <c:pt idx="331">
                <c:v>50585.5</c:v>
              </c:pt>
              <c:pt idx="332">
                <c:v>50594.5</c:v>
              </c:pt>
              <c:pt idx="333">
                <c:v>50597</c:v>
              </c:pt>
              <c:pt idx="334">
                <c:v>50597.5</c:v>
              </c:pt>
              <c:pt idx="335">
                <c:v>50627.5</c:v>
              </c:pt>
              <c:pt idx="336">
                <c:v>50681.5</c:v>
              </c:pt>
              <c:pt idx="337">
                <c:v>50682</c:v>
              </c:pt>
              <c:pt idx="338">
                <c:v>50682.5</c:v>
              </c:pt>
              <c:pt idx="339">
                <c:v>50691.5</c:v>
              </c:pt>
              <c:pt idx="340">
                <c:v>50700.5</c:v>
              </c:pt>
              <c:pt idx="341">
                <c:v>50700.5</c:v>
              </c:pt>
              <c:pt idx="342">
                <c:v>50835</c:v>
              </c:pt>
              <c:pt idx="343">
                <c:v>50835</c:v>
              </c:pt>
              <c:pt idx="344">
                <c:v>50835</c:v>
              </c:pt>
              <c:pt idx="345">
                <c:v>50838</c:v>
              </c:pt>
              <c:pt idx="346">
                <c:v>50841</c:v>
              </c:pt>
              <c:pt idx="347">
                <c:v>50896</c:v>
              </c:pt>
              <c:pt idx="348">
                <c:v>50959.5</c:v>
              </c:pt>
              <c:pt idx="349">
                <c:v>50976.5</c:v>
              </c:pt>
              <c:pt idx="350">
                <c:v>51519.5</c:v>
              </c:pt>
              <c:pt idx="351">
                <c:v>51646.5</c:v>
              </c:pt>
              <c:pt idx="352">
                <c:v>51676.5</c:v>
              </c:pt>
              <c:pt idx="353">
                <c:v>51748</c:v>
              </c:pt>
              <c:pt idx="354">
                <c:v>51749</c:v>
              </c:pt>
              <c:pt idx="355">
                <c:v>51755</c:v>
              </c:pt>
              <c:pt idx="356">
                <c:v>51755</c:v>
              </c:pt>
              <c:pt idx="357">
                <c:v>51773.5</c:v>
              </c:pt>
              <c:pt idx="358">
                <c:v>51776.5</c:v>
              </c:pt>
              <c:pt idx="359">
                <c:v>51788.5</c:v>
              </c:pt>
              <c:pt idx="360">
                <c:v>51824.5</c:v>
              </c:pt>
              <c:pt idx="361">
                <c:v>51842.5</c:v>
              </c:pt>
              <c:pt idx="362">
                <c:v>51905.5</c:v>
              </c:pt>
              <c:pt idx="363">
                <c:v>52565</c:v>
              </c:pt>
              <c:pt idx="364">
                <c:v>52737</c:v>
              </c:pt>
              <c:pt idx="365">
                <c:v>52740</c:v>
              </c:pt>
              <c:pt idx="366">
                <c:v>52758</c:v>
              </c:pt>
              <c:pt idx="367">
                <c:v>52794</c:v>
              </c:pt>
              <c:pt idx="368">
                <c:v>52800</c:v>
              </c:pt>
              <c:pt idx="369">
                <c:v>52833</c:v>
              </c:pt>
              <c:pt idx="370">
                <c:v>52848</c:v>
              </c:pt>
              <c:pt idx="371">
                <c:v>52851</c:v>
              </c:pt>
              <c:pt idx="372">
                <c:v>52854</c:v>
              </c:pt>
              <c:pt idx="373">
                <c:v>52869</c:v>
              </c:pt>
              <c:pt idx="374">
                <c:v>52869.5</c:v>
              </c:pt>
              <c:pt idx="375">
                <c:v>52899</c:v>
              </c:pt>
              <c:pt idx="376">
                <c:v>52923</c:v>
              </c:pt>
              <c:pt idx="377">
                <c:v>52950</c:v>
              </c:pt>
              <c:pt idx="378">
                <c:v>52950.5</c:v>
              </c:pt>
              <c:pt idx="379">
                <c:v>53152</c:v>
              </c:pt>
              <c:pt idx="380">
                <c:v>53155</c:v>
              </c:pt>
              <c:pt idx="381">
                <c:v>53158</c:v>
              </c:pt>
              <c:pt idx="382">
                <c:v>53698.5</c:v>
              </c:pt>
              <c:pt idx="383">
                <c:v>53710</c:v>
              </c:pt>
              <c:pt idx="384">
                <c:v>53713</c:v>
              </c:pt>
              <c:pt idx="385">
                <c:v>53716</c:v>
              </c:pt>
              <c:pt idx="386">
                <c:v>53848</c:v>
              </c:pt>
              <c:pt idx="387">
                <c:v>53916</c:v>
              </c:pt>
              <c:pt idx="388">
                <c:v>53953.5</c:v>
              </c:pt>
              <c:pt idx="389">
                <c:v>53964</c:v>
              </c:pt>
              <c:pt idx="390">
                <c:v>53986.5</c:v>
              </c:pt>
              <c:pt idx="391">
                <c:v>54144.5</c:v>
              </c:pt>
              <c:pt idx="392">
                <c:v>54969.5</c:v>
              </c:pt>
              <c:pt idx="393">
                <c:v>55027.5</c:v>
              </c:pt>
              <c:pt idx="394">
                <c:v>55029.5</c:v>
              </c:pt>
              <c:pt idx="395">
                <c:v>55029.5</c:v>
              </c:pt>
              <c:pt idx="396">
                <c:v>55066</c:v>
              </c:pt>
              <c:pt idx="397">
                <c:v>55094.5</c:v>
              </c:pt>
              <c:pt idx="398">
                <c:v>55171.5</c:v>
              </c:pt>
              <c:pt idx="399">
                <c:v>55238</c:v>
              </c:pt>
              <c:pt idx="400">
                <c:v>55310</c:v>
              </c:pt>
              <c:pt idx="401">
                <c:v>55937.5</c:v>
              </c:pt>
              <c:pt idx="402">
                <c:v>55943.5</c:v>
              </c:pt>
              <c:pt idx="403">
                <c:v>55954.5</c:v>
              </c:pt>
              <c:pt idx="404">
                <c:v>56005.5</c:v>
              </c:pt>
              <c:pt idx="405">
                <c:v>56018</c:v>
              </c:pt>
              <c:pt idx="406">
                <c:v>56019</c:v>
              </c:pt>
              <c:pt idx="407">
                <c:v>56354</c:v>
              </c:pt>
              <c:pt idx="408">
                <c:v>56360</c:v>
              </c:pt>
              <c:pt idx="409">
                <c:v>56448.5</c:v>
              </c:pt>
              <c:pt idx="410">
                <c:v>57070.5</c:v>
              </c:pt>
              <c:pt idx="411">
                <c:v>57090.5</c:v>
              </c:pt>
              <c:pt idx="412">
                <c:v>57111.5</c:v>
              </c:pt>
              <c:pt idx="413">
                <c:v>57111.5</c:v>
              </c:pt>
              <c:pt idx="414">
                <c:v>57253</c:v>
              </c:pt>
              <c:pt idx="415">
                <c:v>57262</c:v>
              </c:pt>
              <c:pt idx="416">
                <c:v>57329</c:v>
              </c:pt>
              <c:pt idx="417">
                <c:v>57584</c:v>
              </c:pt>
              <c:pt idx="418">
                <c:v>58118</c:v>
              </c:pt>
              <c:pt idx="419">
                <c:v>58124</c:v>
              </c:pt>
              <c:pt idx="420">
                <c:v>58140</c:v>
              </c:pt>
              <c:pt idx="421">
                <c:v>58252.5</c:v>
              </c:pt>
              <c:pt idx="422">
                <c:v>58253</c:v>
              </c:pt>
              <c:pt idx="423">
                <c:v>58253.5</c:v>
              </c:pt>
              <c:pt idx="424">
                <c:v>58254</c:v>
              </c:pt>
              <c:pt idx="425">
                <c:v>58299.5</c:v>
              </c:pt>
              <c:pt idx="426">
                <c:v>58301.5</c:v>
              </c:pt>
              <c:pt idx="427">
                <c:v>58307.5</c:v>
              </c:pt>
              <c:pt idx="428">
                <c:v>58323.5</c:v>
              </c:pt>
              <c:pt idx="429">
                <c:v>58381</c:v>
              </c:pt>
              <c:pt idx="430">
                <c:v>58419</c:v>
              </c:pt>
              <c:pt idx="431">
                <c:v>58444</c:v>
              </c:pt>
              <c:pt idx="432">
                <c:v>58478</c:v>
              </c:pt>
              <c:pt idx="433">
                <c:v>58507</c:v>
              </c:pt>
              <c:pt idx="434">
                <c:v>59173.5</c:v>
              </c:pt>
              <c:pt idx="435">
                <c:v>59260</c:v>
              </c:pt>
              <c:pt idx="436">
                <c:v>59308.5</c:v>
              </c:pt>
              <c:pt idx="437">
                <c:v>59388.5</c:v>
              </c:pt>
              <c:pt idx="438">
                <c:v>59389</c:v>
              </c:pt>
              <c:pt idx="439">
                <c:v>59443.5</c:v>
              </c:pt>
              <c:pt idx="440">
                <c:v>59444</c:v>
              </c:pt>
              <c:pt idx="441">
                <c:v>59482.5</c:v>
              </c:pt>
              <c:pt idx="442">
                <c:v>59483</c:v>
              </c:pt>
              <c:pt idx="443">
                <c:v>59538</c:v>
              </c:pt>
              <c:pt idx="444">
                <c:v>59543</c:v>
              </c:pt>
              <c:pt idx="445">
                <c:v>59600</c:v>
              </c:pt>
              <c:pt idx="446">
                <c:v>59649</c:v>
              </c:pt>
              <c:pt idx="447">
                <c:v>60170</c:v>
              </c:pt>
              <c:pt idx="448">
                <c:v>60363</c:v>
              </c:pt>
              <c:pt idx="449">
                <c:v>60377.5</c:v>
              </c:pt>
              <c:pt idx="450">
                <c:v>60468</c:v>
              </c:pt>
              <c:pt idx="451">
                <c:v>60468.5</c:v>
              </c:pt>
              <c:pt idx="452">
                <c:v>60568</c:v>
              </c:pt>
              <c:pt idx="453">
                <c:v>60613.5</c:v>
              </c:pt>
              <c:pt idx="454">
                <c:v>60641.5</c:v>
              </c:pt>
              <c:pt idx="455">
                <c:v>60642</c:v>
              </c:pt>
              <c:pt idx="456">
                <c:v>60705.5</c:v>
              </c:pt>
              <c:pt idx="457">
                <c:v>61450.5</c:v>
              </c:pt>
              <c:pt idx="458">
                <c:v>61501.5</c:v>
              </c:pt>
              <c:pt idx="459">
                <c:v>61501.5</c:v>
              </c:pt>
              <c:pt idx="460">
                <c:v>61504.5</c:v>
              </c:pt>
              <c:pt idx="461">
                <c:v>61504.5</c:v>
              </c:pt>
              <c:pt idx="462">
                <c:v>61544</c:v>
              </c:pt>
              <c:pt idx="463">
                <c:v>61555.5</c:v>
              </c:pt>
              <c:pt idx="464">
                <c:v>61556</c:v>
              </c:pt>
              <c:pt idx="465">
                <c:v>61621</c:v>
              </c:pt>
              <c:pt idx="466">
                <c:v>61624</c:v>
              </c:pt>
              <c:pt idx="467">
                <c:v>61624.5</c:v>
              </c:pt>
              <c:pt idx="468">
                <c:v>61770</c:v>
              </c:pt>
              <c:pt idx="469">
                <c:v>61869.5</c:v>
              </c:pt>
              <c:pt idx="470">
                <c:v>61874.5</c:v>
              </c:pt>
              <c:pt idx="471">
                <c:v>62553</c:v>
              </c:pt>
              <c:pt idx="472">
                <c:v>62553.5</c:v>
              </c:pt>
              <c:pt idx="473">
                <c:v>62571</c:v>
              </c:pt>
              <c:pt idx="474">
                <c:v>62571.5</c:v>
              </c:pt>
              <c:pt idx="475">
                <c:v>62581</c:v>
              </c:pt>
              <c:pt idx="476">
                <c:v>62608.5</c:v>
              </c:pt>
              <c:pt idx="477">
                <c:v>62643.5</c:v>
              </c:pt>
              <c:pt idx="478">
                <c:v>62731.5</c:v>
              </c:pt>
              <c:pt idx="479">
                <c:v>62731.5</c:v>
              </c:pt>
              <c:pt idx="480">
                <c:v>62732</c:v>
              </c:pt>
              <c:pt idx="481">
                <c:v>62732</c:v>
              </c:pt>
              <c:pt idx="482">
                <c:v>63129</c:v>
              </c:pt>
              <c:pt idx="483">
                <c:v>63129</c:v>
              </c:pt>
              <c:pt idx="484">
                <c:v>63129</c:v>
              </c:pt>
              <c:pt idx="485">
                <c:v>63562.5</c:v>
              </c:pt>
              <c:pt idx="486">
                <c:v>63612</c:v>
              </c:pt>
              <c:pt idx="487">
                <c:v>63653</c:v>
              </c:pt>
              <c:pt idx="488">
                <c:v>63683</c:v>
              </c:pt>
              <c:pt idx="489">
                <c:v>63683.5</c:v>
              </c:pt>
              <c:pt idx="490">
                <c:v>63723</c:v>
              </c:pt>
              <c:pt idx="491">
                <c:v>63768</c:v>
              </c:pt>
              <c:pt idx="492">
                <c:v>63842.5</c:v>
              </c:pt>
              <c:pt idx="493">
                <c:v>63926.5</c:v>
              </c:pt>
              <c:pt idx="494">
                <c:v>63933.5</c:v>
              </c:pt>
              <c:pt idx="495">
                <c:v>63951.5</c:v>
              </c:pt>
              <c:pt idx="496">
                <c:v>64023</c:v>
              </c:pt>
              <c:pt idx="497">
                <c:v>64696.5</c:v>
              </c:pt>
              <c:pt idx="498">
                <c:v>64722.5</c:v>
              </c:pt>
              <c:pt idx="499">
                <c:v>64763</c:v>
              </c:pt>
              <c:pt idx="500">
                <c:v>64781</c:v>
              </c:pt>
              <c:pt idx="501">
                <c:v>64892</c:v>
              </c:pt>
              <c:pt idx="502">
                <c:v>65023.5</c:v>
              </c:pt>
              <c:pt idx="503">
                <c:v>65024</c:v>
              </c:pt>
              <c:pt idx="504">
                <c:v>65048.5</c:v>
              </c:pt>
              <c:pt idx="505">
                <c:v>65691</c:v>
              </c:pt>
              <c:pt idx="506">
                <c:v>65835.5</c:v>
              </c:pt>
              <c:pt idx="507">
                <c:v>65918.5</c:v>
              </c:pt>
              <c:pt idx="508">
                <c:v>65919</c:v>
              </c:pt>
              <c:pt idx="509">
                <c:v>65956</c:v>
              </c:pt>
              <c:pt idx="510">
                <c:v>66081</c:v>
              </c:pt>
              <c:pt idx="511">
                <c:v>66084</c:v>
              </c:pt>
              <c:pt idx="512">
                <c:v>66087</c:v>
              </c:pt>
              <c:pt idx="513">
                <c:v>66093</c:v>
              </c:pt>
              <c:pt idx="514">
                <c:v>66111.5</c:v>
              </c:pt>
              <c:pt idx="515">
                <c:v>66112</c:v>
              </c:pt>
              <c:pt idx="516">
                <c:v>66132.5</c:v>
              </c:pt>
              <c:pt idx="517">
                <c:v>66196.5</c:v>
              </c:pt>
              <c:pt idx="518">
                <c:v>66371</c:v>
              </c:pt>
              <c:pt idx="519">
                <c:v>68290.5</c:v>
              </c:pt>
              <c:pt idx="520">
                <c:v>68291</c:v>
              </c:pt>
              <c:pt idx="521">
                <c:v>68372</c:v>
              </c:pt>
              <c:pt idx="522">
                <c:v>68426</c:v>
              </c:pt>
            </c:numLit>
          </c:xVal>
          <c:yVal>
            <c:numLit>
              <c:formatCode>General</c:formatCode>
              <c:ptCount val="2475"/>
              <c:pt idx="0">
                <c:v>-8.8299675685632462E-5</c:v>
              </c:pt>
              <c:pt idx="1">
                <c:v>-3.7104043100528727E-3</c:v>
              </c:pt>
              <c:pt idx="2">
                <c:v>2.285489753497405E-4</c:v>
              </c:pt>
              <c:pt idx="3">
                <c:v>2.285489753497405E-4</c:v>
              </c:pt>
              <c:pt idx="4">
                <c:v>-1.2322098772585277E-3</c:v>
              </c:pt>
              <c:pt idx="5">
                <c:v>8.9645847782271471E-4</c:v>
              </c:pt>
              <c:pt idx="6">
                <c:v>1.1146346047706257E-3</c:v>
              </c:pt>
              <c:pt idx="7">
                <c:v>7.5756046290975654E-4</c:v>
              </c:pt>
              <c:pt idx="8">
                <c:v>8.1495908775322534E-4</c:v>
              </c:pt>
              <c:pt idx="9">
                <c:v>9.2926835098580685E-4</c:v>
              </c:pt>
              <c:pt idx="10">
                <c:v>6.7219644285956837E-4</c:v>
              </c:pt>
              <c:pt idx="11">
                <c:v>7.151249775678159E-4</c:v>
              </c:pt>
              <c:pt idx="12">
                <c:v>1.0009833961719672E-3</c:v>
              </c:pt>
              <c:pt idx="13">
                <c:v>2.2195378287450107E-3</c:v>
              </c:pt>
              <c:pt idx="14">
                <c:v>1.4086678948501685E-3</c:v>
              </c:pt>
              <c:pt idx="15">
                <c:v>2.3517418161269621E-3</c:v>
              </c:pt>
              <c:pt idx="16">
                <c:v>1.9101934119656327E-3</c:v>
              </c:pt>
              <c:pt idx="17">
                <c:v>1.4686588541173995E-3</c:v>
              </c:pt>
              <c:pt idx="18">
                <c:v>8.2583864588431366E-4</c:v>
              </c:pt>
              <c:pt idx="19">
                <c:v>1.1843182699500521E-3</c:v>
              </c:pt>
              <c:pt idx="20">
                <c:v>1.3566456659085679E-3</c:v>
              </c:pt>
              <c:pt idx="21">
                <c:v>1.3582332848134093E-3</c:v>
              </c:pt>
              <c:pt idx="22">
                <c:v>8.4440459822035518E-4</c:v>
              </c:pt>
              <c:pt idx="23">
                <c:v>1.2874908268337426E-3</c:v>
              </c:pt>
              <c:pt idx="24">
                <c:v>8.0848211729406261E-5</c:v>
              </c:pt>
              <c:pt idx="25">
                <c:v>2.2834562339422715E-3</c:v>
              </c:pt>
              <c:pt idx="26">
                <c:v>2.026657586883418E-3</c:v>
              </c:pt>
              <c:pt idx="27">
                <c:v>1.4554586620073307E-3</c:v>
              </c:pt>
              <c:pt idx="28">
                <c:v>4.6985924868248041E-4</c:v>
              </c:pt>
              <c:pt idx="29">
                <c:v>1.2562635046149961E-3</c:v>
              </c:pt>
              <c:pt idx="30">
                <c:v>-1.3138508180786518E-3</c:v>
              </c:pt>
              <c:pt idx="31">
                <c:v>-1.8296984410620942E-3</c:v>
              </c:pt>
              <c:pt idx="32">
                <c:v>-2.0455512900593165E-3</c:v>
              </c:pt>
              <c:pt idx="33">
                <c:v>-1.5614093704038601E-3</c:v>
              </c:pt>
              <c:pt idx="34">
                <c:v>-1.569002972199765E-3</c:v>
              </c:pt>
              <c:pt idx="35">
                <c:v>4.3099702820768859E-4</c:v>
              </c:pt>
              <c:pt idx="36">
                <c:v>-3.5119973594589793E-3</c:v>
              </c:pt>
              <c:pt idx="37">
                <c:v>-1.7839752743708387E-3</c:v>
              </c:pt>
              <c:pt idx="38">
                <c:v>-1.2269698477721525E-3</c:v>
              </c:pt>
              <c:pt idx="39">
                <c:v>-2.3999125684846523E-3</c:v>
              </c:pt>
              <c:pt idx="40">
                <c:v>-2.7696126207879812E-3</c:v>
              </c:pt>
              <c:pt idx="41">
                <c:v>-1.7126109823429048E-3</c:v>
              </c:pt>
              <c:pt idx="42">
                <c:v>-2.1276033482018342E-3</c:v>
              </c:pt>
              <c:pt idx="43">
                <c:v>-1.9595797162660356E-3</c:v>
              </c:pt>
              <c:pt idx="44">
                <c:v>-1.7355817679778895E-3</c:v>
              </c:pt>
              <c:pt idx="45">
                <c:v>-2.8235972101966766E-3</c:v>
              </c:pt>
              <c:pt idx="46">
                <c:v>-1.3665984943479481E-3</c:v>
              </c:pt>
              <c:pt idx="47">
                <c:v>-1.6566545450268921E-3</c:v>
              </c:pt>
              <c:pt idx="48">
                <c:v>-1.7368686085716817E-3</c:v>
              </c:pt>
              <c:pt idx="49">
                <c:v>-1.2087328450447465E-3</c:v>
              </c:pt>
              <c:pt idx="50">
                <c:v>-6.3840918788610201E-4</c:v>
              </c:pt>
              <c:pt idx="51">
                <c:v>-8.127637338084942E-4</c:v>
              </c:pt>
              <c:pt idx="52">
                <c:v>-8.4525631665710588E-4</c:v>
              </c:pt>
              <c:pt idx="53">
                <c:v>-2.4104439788059928E-3</c:v>
              </c:pt>
              <c:pt idx="54">
                <c:v>-2.9857674141802598E-3</c:v>
              </c:pt>
              <c:pt idx="55">
                <c:v>-2.4243820067024052E-3</c:v>
              </c:pt>
              <c:pt idx="56">
                <c:v>-2.3413655511342057E-3</c:v>
              </c:pt>
              <c:pt idx="57">
                <c:v>-3.2359866673278698E-3</c:v>
              </c:pt>
              <c:pt idx="58">
                <c:v>-2.8456728780711787E-3</c:v>
              </c:pt>
              <c:pt idx="59">
                <c:v>-2.1042059964399978E-3</c:v>
              </c:pt>
              <c:pt idx="60">
                <c:v>-2.5659948565253526E-3</c:v>
              </c:pt>
              <c:pt idx="61">
                <c:v>-2.8094923340291761E-3</c:v>
              </c:pt>
              <c:pt idx="62">
                <c:v>-2.1525879103287127E-3</c:v>
              </c:pt>
              <c:pt idx="63">
                <c:v>-2.8283161793000167E-3</c:v>
              </c:pt>
              <c:pt idx="64">
                <c:v>-1.4036814519979568E-3</c:v>
              </c:pt>
              <c:pt idx="65">
                <c:v>-1.9939910178441017E-3</c:v>
              </c:pt>
              <c:pt idx="66">
                <c:v>-3.1525406800721467E-3</c:v>
              </c:pt>
              <c:pt idx="67">
                <c:v>-2.3707405749804622E-3</c:v>
              </c:pt>
              <c:pt idx="68">
                <c:v>-2.0925529363376438E-3</c:v>
              </c:pt>
              <c:pt idx="69">
                <c:v>-2.8221350144108648E-3</c:v>
              </c:pt>
              <c:pt idx="70">
                <c:v>-1.5653291447488282E-3</c:v>
              </c:pt>
              <c:pt idx="71">
                <c:v>-1.8836628871168326E-3</c:v>
              </c:pt>
              <c:pt idx="72">
                <c:v>-1.7795308102661889E-3</c:v>
              </c:pt>
              <c:pt idx="73">
                <c:v>-7.2232170625816106E-4</c:v>
              </c:pt>
              <c:pt idx="74">
                <c:v>-2.5248065053137814E-3</c:v>
              </c:pt>
              <c:pt idx="75">
                <c:v>-1.4260004895145367E-3</c:v>
              </c:pt>
              <c:pt idx="76">
                <c:v>-1.4521886031793191E-3</c:v>
              </c:pt>
              <c:pt idx="77">
                <c:v>-1.7853488386416067E-3</c:v>
              </c:pt>
              <c:pt idx="78">
                <c:v>-8.4524790120354965E-4</c:v>
              </c:pt>
              <c:pt idx="79">
                <c:v>8.5390142425374738E-4</c:v>
              </c:pt>
              <c:pt idx="80">
                <c:v>5.5061203480027965E-4</c:v>
              </c:pt>
              <c:pt idx="81">
                <c:v>3.3684475637184297E-4</c:v>
              </c:pt>
              <c:pt idx="82">
                <c:v>6.7613072190281231E-4</c:v>
              </c:pt>
              <c:pt idx="83">
                <c:v>2.411241907836606E-3</c:v>
              </c:pt>
              <c:pt idx="84">
                <c:v>2.1431671726115098E-3</c:v>
              </c:pt>
              <c:pt idx="85">
                <c:v>4.588518558178406E-3</c:v>
              </c:pt>
              <c:pt idx="86">
                <c:v>3.9277228997452451E-3</c:v>
              </c:pt>
              <c:pt idx="87">
                <c:v>2.9412861747829949E-3</c:v>
              </c:pt>
              <c:pt idx="88">
                <c:v>4.6194375672795884E-3</c:v>
              </c:pt>
              <c:pt idx="89">
                <c:v>4.2968708492119451E-3</c:v>
              </c:pt>
              <c:pt idx="90">
                <c:v>5.8499966707123846E-3</c:v>
              </c:pt>
              <c:pt idx="91">
                <c:v>5.1329809476341332E-3</c:v>
              </c:pt>
              <c:pt idx="92">
                <c:v>6.1891980184818479E-3</c:v>
              </c:pt>
              <c:pt idx="93">
                <c:v>5.3626698618039759E-3</c:v>
              </c:pt>
              <c:pt idx="94">
                <c:v>4.3850049949079178E-3</c:v>
              </c:pt>
              <c:pt idx="95">
                <c:v>2.4547478044931181E-3</c:v>
              </c:pt>
              <c:pt idx="96">
                <c:v>2.1908900689013855E-3</c:v>
              </c:pt>
              <c:pt idx="97">
                <c:v>2.5295298883915435E-3</c:v>
              </c:pt>
              <c:pt idx="98">
                <c:v>2.0855402231333559E-3</c:v>
              </c:pt>
              <c:pt idx="99">
                <c:v>2.2141210367565001E-3</c:v>
              </c:pt>
              <c:pt idx="100">
                <c:v>2.1921258587769832E-3</c:v>
              </c:pt>
              <c:pt idx="101">
                <c:v>1.9600113136985647E-3</c:v>
              </c:pt>
              <c:pt idx="102">
                <c:v>1.7623957749151042E-3</c:v>
              </c:pt>
              <c:pt idx="103">
                <c:v>1.9030617632672248E-3</c:v>
              </c:pt>
              <c:pt idx="104">
                <c:v>2.0265013069929311E-3</c:v>
              </c:pt>
              <c:pt idx="105">
                <c:v>2.5139684720068417E-3</c:v>
              </c:pt>
              <c:pt idx="106">
                <c:v>3.5856853442486764E-3</c:v>
              </c:pt>
              <c:pt idx="107">
                <c:v>1.9196723958239958E-3</c:v>
              </c:pt>
              <c:pt idx="108">
                <c:v>2.5876372440584022E-3</c:v>
              </c:pt>
              <c:pt idx="109">
                <c:v>1.6433004239947285E-3</c:v>
              </c:pt>
              <c:pt idx="110">
                <c:v>3.2555897614928303E-3</c:v>
              </c:pt>
              <c:pt idx="111">
                <c:v>4.3112519142958217E-3</c:v>
              </c:pt>
              <c:pt idx="112">
                <c:v>3.5895613927014597E-3</c:v>
              </c:pt>
              <c:pt idx="113">
                <c:v>1.5914578020192749E-3</c:v>
              </c:pt>
              <c:pt idx="114">
                <c:v>-3.5288210436326684E-4</c:v>
              </c:pt>
              <c:pt idx="115">
                <c:v>9.254171071665096E-4</c:v>
              </c:pt>
              <c:pt idx="116">
                <c:v>5.5933264721908932E-3</c:v>
              </c:pt>
              <c:pt idx="117">
                <c:v>5.6489850251431328E-3</c:v>
              </c:pt>
              <c:pt idx="118">
                <c:v>1.9934994286120167E-3</c:v>
              </c:pt>
              <c:pt idx="119">
                <c:v>1.3691617803864436E-3</c:v>
              </c:pt>
              <c:pt idx="120">
                <c:v>-3.9845251492995337E-4</c:v>
              </c:pt>
              <c:pt idx="121">
                <c:v>-5.9934043887560629E-3</c:v>
              </c:pt>
              <c:pt idx="122">
                <c:v>-5.6661647341030019E-3</c:v>
              </c:pt>
              <c:pt idx="123">
                <c:v>-5.6866091441961503E-3</c:v>
              </c:pt>
              <c:pt idx="124">
                <c:v>-4.7521795565280966E-3</c:v>
              </c:pt>
              <c:pt idx="125">
                <c:v>-4.0080070752937652E-3</c:v>
              </c:pt>
              <c:pt idx="126">
                <c:v>-3.4002261835187342E-3</c:v>
              </c:pt>
              <c:pt idx="127">
                <c:v>3.4808423951499454E-3</c:v>
              </c:pt>
              <c:pt idx="128">
                <c:v>-4.5859097916710334E-3</c:v>
              </c:pt>
              <c:pt idx="129">
                <c:v>-3.2617453442324931E-3</c:v>
              </c:pt>
              <c:pt idx="130">
                <c:v>-5.0375815417308331E-3</c:v>
              </c:pt>
              <c:pt idx="131">
                <c:v>-2.9134183860321655E-3</c:v>
              </c:pt>
              <c:pt idx="132">
                <c:v>3.640608751191432E-3</c:v>
              </c:pt>
              <c:pt idx="133">
                <c:v>-3.0902678419989851E-3</c:v>
              </c:pt>
              <c:pt idx="134">
                <c:v>-5.8313763599735016E-3</c:v>
              </c:pt>
              <c:pt idx="135">
                <c:v>-7.4640983133220165E-3</c:v>
              </c:pt>
              <c:pt idx="136">
                <c:v>7.1903611225611341E-4</c:v>
              </c:pt>
              <c:pt idx="137">
                <c:v>2.4695886154561808E-4</c:v>
              </c:pt>
              <c:pt idx="138">
                <c:v>-5.0081137107880341E-3</c:v>
              </c:pt>
              <c:pt idx="139">
                <c:v>-2.3831114701990952E-3</c:v>
              </c:pt>
              <c:pt idx="140">
                <c:v>1.7206398669044332E-3</c:v>
              </c:pt>
              <c:pt idx="141">
                <c:v>-1.9557106823752252E-3</c:v>
              </c:pt>
              <c:pt idx="142">
                <c:v>-9.5571067853351954E-4</c:v>
              </c:pt>
              <c:pt idx="143">
                <c:v>4.4289318032228464E-5</c:v>
              </c:pt>
              <c:pt idx="144">
                <c:v>9.7881589546482128E-5</c:v>
              </c:pt>
              <c:pt idx="145">
                <c:v>-2.5484636152015017E-4</c:v>
              </c:pt>
              <c:pt idx="146">
                <c:v>-1.2179896312531288E-3</c:v>
              </c:pt>
              <c:pt idx="147">
                <c:v>-8.5459160498807807E-3</c:v>
              </c:pt>
              <c:pt idx="148">
                <c:v>4.4540839564056467E-3</c:v>
              </c:pt>
              <c:pt idx="149">
                <c:v>5.1013360283958462E-3</c:v>
              </c:pt>
              <c:pt idx="150">
                <c:v>8.4249616137789668E-3</c:v>
              </c:pt>
              <c:pt idx="151">
                <c:v>5.0722118375998299E-3</c:v>
              </c:pt>
              <c:pt idx="152">
                <c:v>7.1946084294796653E-4</c:v>
              </c:pt>
              <c:pt idx="153">
                <c:v>-1.9657175030790029E-2</c:v>
              </c:pt>
              <c:pt idx="154">
                <c:v>-9.9215447455968733E-3</c:v>
              </c:pt>
              <c:pt idx="155">
                <c:v>-5.7155619414718459E-3</c:v>
              </c:pt>
              <c:pt idx="156">
                <c:v>-8.7792290243826482E-3</c:v>
              </c:pt>
              <c:pt idx="157">
                <c:v>1.2207709776546199E-3</c:v>
              </c:pt>
              <c:pt idx="158">
                <c:v>1.3397266662763467E-2</c:v>
              </c:pt>
              <c:pt idx="159">
                <c:v>1.6190177723546945E-4</c:v>
              </c:pt>
              <c:pt idx="160">
                <c:v>7.6273656993457867E-3</c:v>
              </c:pt>
              <c:pt idx="161">
                <c:v>4.2455275286594693E-3</c:v>
              </c:pt>
              <c:pt idx="162">
                <c:v>3.6637115168002693E-4</c:v>
              </c:pt>
              <c:pt idx="163">
                <c:v>2.8978870307043436E-4</c:v>
              </c:pt>
              <c:pt idx="164">
                <c:v>3.3662353993804683E-4</c:v>
              </c:pt>
              <c:pt idx="165">
                <c:v>3.6885862197770514E-4</c:v>
              </c:pt>
              <c:pt idx="166">
                <c:v>9.2276110504465464E-4</c:v>
              </c:pt>
              <c:pt idx="167">
                <c:v>1.3286276424921833E-3</c:v>
              </c:pt>
              <c:pt idx="168">
                <c:v>8.7870186703628561E-5</c:v>
              </c:pt>
              <c:pt idx="169">
                <c:v>2.0153400184078074E-3</c:v>
              </c:pt>
              <c:pt idx="170">
                <c:v>1.8692385367762229E-3</c:v>
              </c:pt>
              <c:pt idx="171">
                <c:v>2.038731169385799E-3</c:v>
              </c:pt>
              <c:pt idx="172">
                <c:v>1.6926297022052117E-3</c:v>
              </c:pt>
              <c:pt idx="173">
                <c:v>2.1244988455350403E-3</c:v>
              </c:pt>
              <c:pt idx="174">
                <c:v>3.1350202688637668E-3</c:v>
              </c:pt>
              <c:pt idx="175">
                <c:v>3.6285857174548145E-3</c:v>
              </c:pt>
              <c:pt idx="176">
                <c:v>3.2391088550090541E-3</c:v>
              </c:pt>
              <c:pt idx="177">
                <c:v>2.5557745790356079E-3</c:v>
              </c:pt>
              <c:pt idx="178">
                <c:v>2.2096732522427498E-3</c:v>
              </c:pt>
              <c:pt idx="179">
                <c:v>2.6025587044529452E-3</c:v>
              </c:pt>
              <c:pt idx="180">
                <c:v>2.456457393832677E-3</c:v>
              </c:pt>
              <c:pt idx="181">
                <c:v>2.8259508068039577E-3</c:v>
              </c:pt>
              <c:pt idx="182">
                <c:v>2.2798494878298187E-3</c:v>
              </c:pt>
              <c:pt idx="183">
                <c:v>2.3224160659887153E-3</c:v>
              </c:pt>
              <c:pt idx="184">
                <c:v>4.2100239084419504E-3</c:v>
              </c:pt>
              <c:pt idx="185">
                <c:v>-5.4665388268427921E-3</c:v>
              </c:pt>
              <c:pt idx="186">
                <c:v>-5.201827718656106E-4</c:v>
              </c:pt>
              <c:pt idx="187">
                <c:v>-1.1777646152220309E-3</c:v>
              </c:pt>
              <c:pt idx="188">
                <c:v>-1.2238435854310184E-3</c:v>
              </c:pt>
              <c:pt idx="189">
                <c:v>-1.1130776831675994E-3</c:v>
              </c:pt>
              <c:pt idx="190">
                <c:v>-1.1355997821973253E-3</c:v>
              </c:pt>
              <c:pt idx="191">
                <c:v>-1.1816775990262408E-3</c:v>
              </c:pt>
              <c:pt idx="192">
                <c:v>3.6100767400523183E-3</c:v>
              </c:pt>
              <c:pt idx="193">
                <c:v>2.4545606577006159E-3</c:v>
              </c:pt>
              <c:pt idx="194">
                <c:v>3.7494149195703378E-3</c:v>
              </c:pt>
              <c:pt idx="195">
                <c:v>2.5033613576312223E-3</c:v>
              </c:pt>
              <c:pt idx="196">
                <c:v>1.7967725796193233E-3</c:v>
              </c:pt>
              <c:pt idx="197">
                <c:v>2.3454372223881467E-3</c:v>
              </c:pt>
              <c:pt idx="198">
                <c:v>2.5401588843569425E-3</c:v>
              </c:pt>
              <c:pt idx="199">
                <c:v>4.070799118619765E-3</c:v>
              </c:pt>
              <c:pt idx="200">
                <c:v>1.1425922889113441E-3</c:v>
              </c:pt>
              <c:pt idx="201">
                <c:v>2.3663462774327418E-3</c:v>
              </c:pt>
              <c:pt idx="202">
                <c:v>1.4901005082661577E-3</c:v>
              </c:pt>
              <c:pt idx="203">
                <c:v>2.4376096734647201E-3</c:v>
              </c:pt>
              <c:pt idx="204">
                <c:v>1.9851198063836045E-3</c:v>
              </c:pt>
              <c:pt idx="205">
                <c:v>2.8664351425800524E-3</c:v>
              </c:pt>
              <c:pt idx="206">
                <c:v>3.3266541332913416E-3</c:v>
              </c:pt>
              <c:pt idx="207">
                <c:v>1.316329849719973E-3</c:v>
              </c:pt>
              <c:pt idx="208">
                <c:v>1.7032226358964977E-4</c:v>
              </c:pt>
              <c:pt idx="209">
                <c:v>-3.5971553659977767E-4</c:v>
              </c:pt>
              <c:pt idx="210">
                <c:v>-9.0572306953551947E-4</c:v>
              </c:pt>
              <c:pt idx="211">
                <c:v>-4.8176812500371185E-4</c:v>
              </c:pt>
              <c:pt idx="212">
                <c:v>2.3648717078328979E-3</c:v>
              </c:pt>
              <c:pt idx="213">
                <c:v>6.6350255022088502E-3</c:v>
              </c:pt>
              <c:pt idx="214">
                <c:v>5.4592103358115504E-3</c:v>
              </c:pt>
              <c:pt idx="215">
                <c:v>3.7658968066202839E-3</c:v>
              </c:pt>
              <c:pt idx="216">
                <c:v>3.8567476637677151E-3</c:v>
              </c:pt>
              <c:pt idx="217">
                <c:v>2.1107968478900454E-3</c:v>
              </c:pt>
              <c:pt idx="218">
                <c:v>3.6053384929306885E-3</c:v>
              </c:pt>
              <c:pt idx="219">
                <c:v>2.4593877836602157E-3</c:v>
              </c:pt>
              <c:pt idx="220">
                <c:v>3.1937950586304453E-3</c:v>
              </c:pt>
              <c:pt idx="221">
                <c:v>1.1733515245996931E-3</c:v>
              </c:pt>
              <c:pt idx="222">
                <c:v>2.2460944306958615E-3</c:v>
              </c:pt>
              <c:pt idx="223">
                <c:v>-9.0068560039133216E-3</c:v>
              </c:pt>
              <c:pt idx="224">
                <c:v>-1.8204444597837259E-3</c:v>
              </c:pt>
              <c:pt idx="225">
                <c:v>-2.557679782567171E-3</c:v>
              </c:pt>
              <c:pt idx="226">
                <c:v>-2.9324870361212979E-3</c:v>
              </c:pt>
              <c:pt idx="227">
                <c:v>-3.5614927978053143E-3</c:v>
              </c:pt>
              <c:pt idx="228">
                <c:v>-3.8362993619907478E-3</c:v>
              </c:pt>
              <c:pt idx="229">
                <c:v>-3.1488417471034619E-3</c:v>
              </c:pt>
              <c:pt idx="230">
                <c:v>1.4562146068241785E-3</c:v>
              </c:pt>
              <c:pt idx="231">
                <c:v>-2.4184472547111972E-3</c:v>
              </c:pt>
              <c:pt idx="232">
                <c:v>-2.6677698151574454E-3</c:v>
              </c:pt>
              <c:pt idx="233">
                <c:v>-2.1354663281902136E-4</c:v>
              </c:pt>
              <c:pt idx="234">
                <c:v>-2.8143596598737865E-3</c:v>
              </c:pt>
              <c:pt idx="235">
                <c:v>-2.1024972669596402E-3</c:v>
              </c:pt>
              <c:pt idx="236">
                <c:v>-1.5503818326358179E-3</c:v>
              </c:pt>
              <c:pt idx="237">
                <c:v>-2.1489638864241427E-3</c:v>
              </c:pt>
              <c:pt idx="238">
                <c:v>-8.5802564257792327E-4</c:v>
              </c:pt>
              <c:pt idx="239">
                <c:v>-3.6439369078908324E-3</c:v>
              </c:pt>
              <c:pt idx="240">
                <c:v>-3.3896920642780201E-3</c:v>
              </c:pt>
              <c:pt idx="241">
                <c:v>-2.8184676817728689E-3</c:v>
              </c:pt>
              <c:pt idx="242">
                <c:v>-3.064222768280573E-3</c:v>
              </c:pt>
              <c:pt idx="243">
                <c:v>-2.9903652897642873E-3</c:v>
              </c:pt>
              <c:pt idx="244">
                <c:v>-3.0998733850197725E-3</c:v>
              </c:pt>
              <c:pt idx="245">
                <c:v>-5.3456042875016686E-3</c:v>
              </c:pt>
              <c:pt idx="246">
                <c:v>-4.6285278008827979E-3</c:v>
              </c:pt>
              <c:pt idx="247">
                <c:v>-6.2178032598305261E-3</c:v>
              </c:pt>
              <c:pt idx="248">
                <c:v>-5.2178032632647781E-3</c:v>
              </c:pt>
              <c:pt idx="249">
                <c:v>-6.8771186693940695E-3</c:v>
              </c:pt>
              <c:pt idx="250">
                <c:v>-6.6335950185746478E-3</c:v>
              </c:pt>
              <c:pt idx="251">
                <c:v>-7.3664964712160733E-3</c:v>
              </c:pt>
              <c:pt idx="252">
                <c:v>-6.6190458844111663E-3</c:v>
              </c:pt>
              <c:pt idx="253">
                <c:v>-7.6646548931130348E-3</c:v>
              </c:pt>
              <c:pt idx="254">
                <c:v>-2.7523078085692487E-3</c:v>
              </c:pt>
              <c:pt idx="255">
                <c:v>-2.9141922334721612E-3</c:v>
              </c:pt>
              <c:pt idx="256">
                <c:v>-5.4379430331777112E-3</c:v>
              </c:pt>
              <c:pt idx="257">
                <c:v>-4.5365365905078864E-3</c:v>
              </c:pt>
              <c:pt idx="258">
                <c:v>-4.7788837409829532E-3</c:v>
              </c:pt>
              <c:pt idx="259">
                <c:v>-7.802868995456444E-4</c:v>
              </c:pt>
              <c:pt idx="260">
                <c:v>-6.1270015120778315E-3</c:v>
              </c:pt>
              <c:pt idx="261">
                <c:v>-3.0026624972517707E-3</c:v>
              </c:pt>
              <c:pt idx="262">
                <c:v>-2.5026625026068755E-3</c:v>
              </c:pt>
              <c:pt idx="263">
                <c:v>-2.6286527664703338E-3</c:v>
              </c:pt>
              <c:pt idx="264">
                <c:v>-2.1286527718254386E-3</c:v>
              </c:pt>
              <c:pt idx="265">
                <c:v>-3.1406712279344953E-3</c:v>
              </c:pt>
              <c:pt idx="266">
                <c:v>-2.9606194618737453E-3</c:v>
              </c:pt>
              <c:pt idx="267">
                <c:v>-4.5136853357959292E-3</c:v>
              </c:pt>
              <c:pt idx="268">
                <c:v>-4.0136853338750764E-3</c:v>
              </c:pt>
              <c:pt idx="269">
                <c:v>-3.0136853300333707E-3</c:v>
              </c:pt>
              <c:pt idx="270">
                <c:v>-2.4224737271931265E-3</c:v>
              </c:pt>
              <c:pt idx="271">
                <c:v>-2.6068362043122004E-3</c:v>
              </c:pt>
              <c:pt idx="272">
                <c:v>-1.8068362026940274E-3</c:v>
              </c:pt>
              <c:pt idx="273">
                <c:v>-2.5345101582523594E-3</c:v>
              </c:pt>
              <c:pt idx="274">
                <c:v>-1.8345101613839315E-3</c:v>
              </c:pt>
              <c:pt idx="275">
                <c:v>-2.4761124730028339E-3</c:v>
              </c:pt>
              <c:pt idx="276">
                <c:v>-2.179067656410405E-3</c:v>
              </c:pt>
              <c:pt idx="277">
                <c:v>-1.9245985133762231E-3</c:v>
              </c:pt>
              <c:pt idx="278">
                <c:v>-1.7245985111526904E-3</c:v>
              </c:pt>
              <c:pt idx="279">
                <c:v>-1.4725900527626096E-3</c:v>
              </c:pt>
              <c:pt idx="280">
                <c:v>-2.2562668030648575E-3</c:v>
              </c:pt>
              <c:pt idx="281">
                <c:v>-2.6535489041506696E-3</c:v>
              </c:pt>
              <c:pt idx="282">
                <c:v>-2.4013865830104647E-3</c:v>
              </c:pt>
              <c:pt idx="283">
                <c:v>-2.4044507360090547E-3</c:v>
              </c:pt>
              <c:pt idx="284">
                <c:v>-1.9901012176985755E-3</c:v>
              </c:pt>
              <c:pt idx="285">
                <c:v>-1.3426542292230073E-3</c:v>
              </c:pt>
              <c:pt idx="286">
                <c:v>-7.6816094440262939E-4</c:v>
              </c:pt>
              <c:pt idx="287">
                <c:v>-5.8821171310128456E-4</c:v>
              </c:pt>
              <c:pt idx="288">
                <c:v>-2.0137173805734945E-3</c:v>
              </c:pt>
              <c:pt idx="289">
                <c:v>-2.1997844435305974E-3</c:v>
              </c:pt>
              <c:pt idx="290">
                <c:v>-4.4300946023137083E-3</c:v>
              </c:pt>
              <c:pt idx="291">
                <c:v>-2.275599415319865E-3</c:v>
              </c:pt>
              <c:pt idx="292">
                <c:v>-2.003123309568762E-3</c:v>
              </c:pt>
              <c:pt idx="293">
                <c:v>-2.3486280550070043E-3</c:v>
              </c:pt>
              <c:pt idx="294">
                <c:v>-1.6222069226192667E-3</c:v>
              </c:pt>
              <c:pt idx="295">
                <c:v>-2.1952339565650403E-3</c:v>
              </c:pt>
              <c:pt idx="296">
                <c:v>-2.6407384198816192E-3</c:v>
              </c:pt>
              <c:pt idx="297">
                <c:v>-2.254616102824486E-3</c:v>
              </c:pt>
              <c:pt idx="298">
                <c:v>-1.9455392568795138E-3</c:v>
              </c:pt>
              <c:pt idx="299">
                <c:v>-1.5269935764167242E-4</c:v>
              </c:pt>
              <c:pt idx="300">
                <c:v>-1.1359747031844322E-3</c:v>
              </c:pt>
              <c:pt idx="301">
                <c:v>-1.3379342800204641E-3</c:v>
              </c:pt>
              <c:pt idx="302">
                <c:v>3.4367905436723939E-4</c:v>
              </c:pt>
              <c:pt idx="303">
                <c:v>-1.3292233312424059E-3</c:v>
              </c:pt>
              <c:pt idx="304">
                <c:v>-6.7502686684638852E-4</c:v>
              </c:pt>
              <c:pt idx="305">
                <c:v>1.8517543494162222E-3</c:v>
              </c:pt>
              <c:pt idx="306">
                <c:v>-6.2114558741985931E-4</c:v>
              </c:pt>
              <c:pt idx="307">
                <c:v>-2.5853637307494265E-4</c:v>
              </c:pt>
              <c:pt idx="308">
                <c:v>-1.3040192393911146E-3</c:v>
              </c:pt>
              <c:pt idx="309">
                <c:v>-1.2453776245156811E-4</c:v>
              </c:pt>
              <c:pt idx="310">
                <c:v>-6.8898864086241324E-4</c:v>
              </c:pt>
              <c:pt idx="311">
                <c:v>-1.2636277676310106E-3</c:v>
              </c:pt>
              <c:pt idx="312">
                <c:v>-2.5093950550198335E-3</c:v>
              </c:pt>
              <c:pt idx="313">
                <c:v>-3.5600736127663207E-4</c:v>
              </c:pt>
              <c:pt idx="314">
                <c:v>-3.5628675531160225E-4</c:v>
              </c:pt>
              <c:pt idx="315">
                <c:v>-4.7519839202522784E-4</c:v>
              </c:pt>
              <c:pt idx="316">
                <c:v>-9.4907435337313051E-5</c:v>
              </c:pt>
              <c:pt idx="317">
                <c:v>-2.4065238082211782E-4</c:v>
              </c:pt>
              <c:pt idx="318">
                <c:v>2.4683902996228135E-3</c:v>
              </c:pt>
              <c:pt idx="319">
                <c:v>-7.499599672912971E-4</c:v>
              </c:pt>
              <c:pt idx="320">
                <c:v>2.0456145715062879E-4</c:v>
              </c:pt>
              <c:pt idx="321">
                <c:v>3.7435623892618369E-4</c:v>
              </c:pt>
              <c:pt idx="322">
                <c:v>2.3767824732705972E-4</c:v>
              </c:pt>
              <c:pt idx="323">
                <c:v>2.5448031973515778E-3</c:v>
              </c:pt>
              <c:pt idx="324">
                <c:v>-1.1962275406577419E-3</c:v>
              </c:pt>
              <c:pt idx="325">
                <c:v>1.0910619271407712E-3</c:v>
              </c:pt>
              <c:pt idx="326">
                <c:v>1.6585060394190762E-3</c:v>
              </c:pt>
              <c:pt idx="327">
                <c:v>1.3530189335544951E-3</c:v>
              </c:pt>
              <c:pt idx="328">
                <c:v>1.2437270722806676E-3</c:v>
              </c:pt>
              <c:pt idx="329">
                <c:v>3.3462312243789927E-4</c:v>
              </c:pt>
              <c:pt idx="330">
                <c:v>2.133711268688776E-3</c:v>
              </c:pt>
              <c:pt idx="331">
                <c:v>8.9825536065347295E-4</c:v>
              </c:pt>
              <c:pt idx="332">
                <c:v>1.5800509736120863E-3</c:v>
              </c:pt>
              <c:pt idx="333">
                <c:v>1.4527726511065348E-3</c:v>
              </c:pt>
              <c:pt idx="334">
                <c:v>1.7073170279412186E-3</c:v>
              </c:pt>
              <c:pt idx="335">
                <c:v>3.2400008501726543E-3</c:v>
              </c:pt>
              <c:pt idx="336">
                <c:v>2.6709385563279467E-3</c:v>
              </c:pt>
              <c:pt idx="337">
                <c:v>9.2548490787758286E-4</c:v>
              </c:pt>
              <c:pt idx="338">
                <c:v>5.5800312841481695E-3</c:v>
              </c:pt>
              <c:pt idx="339">
                <c:v>2.4618680104067994E-3</c:v>
              </c:pt>
              <c:pt idx="340">
                <c:v>1.9437085592046988E-3</c:v>
              </c:pt>
              <c:pt idx="341">
                <c:v>2.3437085563758064E-3</c:v>
              </c:pt>
              <c:pt idx="342">
                <c:v>2.9172246627444803E-3</c:v>
              </c:pt>
              <c:pt idx="343">
                <c:v>3.317224659915588E-3</c:v>
              </c:pt>
              <c:pt idx="344">
                <c:v>3.317224659915588E-3</c:v>
              </c:pt>
              <c:pt idx="345">
                <c:v>2.1445247078041435E-3</c:v>
              </c:pt>
              <c:pt idx="346">
                <c:v>4.3718251667937344E-3</c:v>
              </c:pt>
              <c:pt idx="347">
                <c:v>2.1724089061782234E-3</c:v>
              </c:pt>
              <c:pt idx="348">
                <c:v>2.3005329808255676E-3</c:v>
              </c:pt>
              <c:pt idx="349">
                <c:v>2.8053386320111423E-3</c:v>
              </c:pt>
              <c:pt idx="350">
                <c:v>5.0671902264415106E-3</c:v>
              </c:pt>
              <c:pt idx="351">
                <c:v>5.6736858848240035E-4</c:v>
              </c:pt>
              <c:pt idx="352">
                <c:v>2.8415378813413869E-3</c:v>
              </c:pt>
              <c:pt idx="353">
                <c:v>2.5451464051442912E-3</c:v>
              </c:pt>
              <c:pt idx="354">
                <c:v>2.9542895048108933E-3</c:v>
              </c:pt>
              <c:pt idx="355">
                <c:v>2.4091490562331147E-3</c:v>
              </c:pt>
              <c:pt idx="356">
                <c:v>3.2091490578512877E-3</c:v>
              </c:pt>
              <c:pt idx="357">
                <c:v>3.2283100833301673E-3</c:v>
              </c:pt>
              <c:pt idx="358">
                <c:v>3.0557431228709353E-3</c:v>
              </c:pt>
              <c:pt idx="359">
                <c:v>2.965479563030532E-3</c:v>
              </c:pt>
              <c:pt idx="360">
                <c:v>2.6947297828082209E-3</c:v>
              </c:pt>
              <c:pt idx="361">
                <c:v>3.8593779084725235E-3</c:v>
              </c:pt>
              <c:pt idx="362">
                <c:v>3.7357671807774079E-3</c:v>
              </c:pt>
              <c:pt idx="363">
                <c:v>2.8308517980106529E-3</c:v>
              </c:pt>
              <c:pt idx="364">
                <c:v>2.7108266782895143E-3</c:v>
              </c:pt>
              <c:pt idx="365">
                <c:v>1.0383968608629404E-3</c:v>
              </c:pt>
              <c:pt idx="366">
                <c:v>2.4038269163418058E-3</c:v>
              </c:pt>
              <c:pt idx="367">
                <c:v>2.6347332429878106E-3</c:v>
              </c:pt>
              <c:pt idx="368">
                <c:v>2.2898902952212946E-3</c:v>
              </c:pt>
              <c:pt idx="369">
                <c:v>2.5932846600694101E-3</c:v>
              </c:pt>
              <c:pt idx="370">
                <c:v>5.312083179939836E-4</c:v>
              </c:pt>
              <c:pt idx="371">
                <c:v>-6.4120566876883084E-4</c:v>
              </c:pt>
              <c:pt idx="372">
                <c:v>-2.1361923146455408E-4</c:v>
              </c:pt>
              <c:pt idx="373">
                <c:v>2.5243193980747577E-3</c:v>
              </c:pt>
              <c:pt idx="374">
                <c:v>3.3789175489726819E-3</c:v>
              </c:pt>
              <c:pt idx="375">
                <c:v>2.700228793111159E-3</c:v>
              </c:pt>
              <c:pt idx="376">
                <c:v>-1.2790128733587355E-3</c:v>
              </c:pt>
              <c:pt idx="377">
                <c:v>2.969373013903237E-3</c:v>
              </c:pt>
              <c:pt idx="378">
                <c:v>3.0239730756024819E-3</c:v>
              </c:pt>
              <c:pt idx="379">
                <c:v>1.8287683696591103E-3</c:v>
              </c:pt>
              <c:pt idx="380">
                <c:v>2.0563977936600281E-3</c:v>
              </c:pt>
              <c:pt idx="381">
                <c:v>-7.1597235791900221E-4</c:v>
              </c:pt>
              <c:pt idx="382">
                <c:v>3.0190075389350604E-3</c:v>
              </c:pt>
              <c:pt idx="383">
                <c:v>4.2752223550749369E-3</c:v>
              </c:pt>
              <c:pt idx="384">
                <c:v>4.1029316088751211E-3</c:v>
              </c:pt>
              <c:pt idx="385">
                <c:v>2.6506412883184477E-3</c:v>
              </c:pt>
              <c:pt idx="386">
                <c:v>3.3502927274057168E-3</c:v>
              </c:pt>
              <c:pt idx="387">
                <c:v>2.3789228152956768E-3</c:v>
              </c:pt>
              <c:pt idx="388">
                <c:v>2.175688344528165E-3</c:v>
              </c:pt>
              <c:pt idx="389">
                <c:v>2.8227947335727754E-3</c:v>
              </c:pt>
              <c:pt idx="390">
                <c:v>2.4908976040613692E-3</c:v>
              </c:pt>
              <c:pt idx="391">
                <c:v>2.942923869477608E-3</c:v>
              </c:pt>
              <c:pt idx="392">
                <c:v>3.2963336254603556E-3</c:v>
              </c:pt>
              <c:pt idx="393">
                <c:v>3.0356191530585622E-3</c:v>
              </c:pt>
              <c:pt idx="394">
                <c:v>2.6542180767095067E-3</c:v>
              </c:pt>
              <c:pt idx="395">
                <c:v>2.7542180814592518E-3</c:v>
              </c:pt>
              <c:pt idx="396">
                <c:v>2.5436823257818791E-3</c:v>
              </c:pt>
              <c:pt idx="397">
                <c:v>2.5587879108357955E-3</c:v>
              </c:pt>
              <c:pt idx="398">
                <c:v>3.1752331328348538E-3</c:v>
              </c:pt>
              <c:pt idx="399">
                <c:v>1.9442104439770999E-3</c:v>
              </c:pt>
              <c:pt idx="400">
                <c:v>2.1146209065616983E-3</c:v>
              </c:pt>
              <c:pt idx="401">
                <c:v>2.0179887410872871E-3</c:v>
              </c:pt>
              <c:pt idx="402">
                <c:v>1.7740486823811658E-3</c:v>
              </c:pt>
              <c:pt idx="403">
                <c:v>1.1768297326807536E-3</c:v>
              </c:pt>
              <c:pt idx="404">
                <c:v>1.8534362722390993E-3</c:v>
              </c:pt>
              <c:pt idx="405">
                <c:v>1.3202707193822327E-3</c:v>
              </c:pt>
              <c:pt idx="406">
                <c:v>1.029617802618725E-3</c:v>
              </c:pt>
              <c:pt idx="407">
                <c:v>1.863603347516514E-3</c:v>
              </c:pt>
              <c:pt idx="408">
                <c:v>1.4197837730991966E-3</c:v>
              </c:pt>
              <c:pt idx="409">
                <c:v>9.9864685172126877E-4</c:v>
              </c:pt>
              <c:pt idx="410">
                <c:v>1.934775674563044E-3</c:v>
              </c:pt>
              <c:pt idx="411">
                <c:v>3.2274293247602781E-4</c:v>
              </c:pt>
              <c:pt idx="412">
                <c:v>1.2201293879100378E-3</c:v>
              </c:pt>
              <c:pt idx="413">
                <c:v>1.6201293850811455E-3</c:v>
              </c:pt>
              <c:pt idx="414">
                <c:v>2.200694537862688E-3</c:v>
              </c:pt>
              <c:pt idx="415">
                <c:v>3.7853569062805403E-3</c:v>
              </c:pt>
              <c:pt idx="416">
                <c:v>2.3157445123782594E-3</c:v>
              </c:pt>
              <c:pt idx="417">
                <c:v>1.9169696192674196E-3</c:v>
              </c:pt>
              <c:pt idx="418">
                <c:v>1.9556330315946002E-3</c:v>
              </c:pt>
              <c:pt idx="419">
                <c:v>1.6123258659285489E-3</c:v>
              </c:pt>
              <c:pt idx="420">
                <c:v>1.7635152889403788E-3</c:v>
              </c:pt>
              <c:pt idx="421">
                <c:v>1.7769170932861733E-3</c:v>
              </c:pt>
              <c:pt idx="422">
                <c:v>7.3164469068298654E-4</c:v>
              </c:pt>
              <c:pt idx="423">
                <c:v>9.8637231104335699E-4</c:v>
              </c:pt>
              <c:pt idx="424">
                <c:v>1.4410999384999318E-3</c:v>
              </c:pt>
              <c:pt idx="425">
                <c:v>8.2136486352382687E-4</c:v>
              </c:pt>
              <c:pt idx="426">
                <c:v>1.140279911549566E-3</c:v>
              </c:pt>
              <c:pt idx="427">
                <c:v>9.9702623533610979E-4</c:v>
              </c:pt>
              <c:pt idx="428">
                <c:v>1.2483583280699373E-3</c:v>
              </c:pt>
              <c:pt idx="429">
                <c:v>1.0423107209714955E-3</c:v>
              </c:pt>
              <c:pt idx="430">
                <c:v>1.3018805217275692E-3</c:v>
              </c:pt>
              <c:pt idx="431">
                <c:v>7.3847788287026428E-4</c:v>
              </c:pt>
              <c:pt idx="432">
                <c:v>1.9602990779557933E-3</c:v>
              </c:pt>
              <c:pt idx="433">
                <c:v>4.3483805573438228E-4</c:v>
              </c:pt>
              <c:pt idx="434">
                <c:v>4.0578288500651982E-4</c:v>
              </c:pt>
              <c:pt idx="435">
                <c:v>-2.2282731082193252E-5</c:v>
              </c:pt>
              <c:pt idx="436">
                <c:v>1.7887303072647853E-3</c:v>
              </c:pt>
              <c:pt idx="437">
                <c:v>-5.058508988170507E-5</c:v>
              </c:pt>
              <c:pt idx="438">
                <c:v>-1.0958298347235884E-3</c:v>
              </c:pt>
              <c:pt idx="439">
                <c:v>7.256670042608826E-5</c:v>
              </c:pt>
              <c:pt idx="440">
                <c:v>6.2732330071453568E-4</c:v>
              </c:pt>
              <c:pt idx="441">
                <c:v>2.4361833385488918E-4</c:v>
              </c:pt>
              <c:pt idx="442">
                <c:v>1.1983758902722325E-3</c:v>
              </c:pt>
              <c:pt idx="443">
                <c:v>2.921781343613844E-3</c:v>
              </c:pt>
              <c:pt idx="444">
                <c:v>6.7937098372662652E-4</c:v>
              </c:pt>
              <c:pt idx="445">
                <c:v>-8.8020901310131849E-5</c:v>
              </c:pt>
              <c:pt idx="446">
                <c:v>4.78558498524434E-4</c:v>
              </c:pt>
              <c:pt idx="447">
                <c:v>-1.5320924449224727E-4</c:v>
              </c:pt>
              <c:pt idx="448">
                <c:v>3.9059962619787669E-4</c:v>
              </c:pt>
              <c:pt idx="449">
                <c:v>-7.2080223878248639E-4</c:v>
              </c:pt>
              <c:pt idx="450">
                <c:v>1.8944739265722571E-3</c:v>
              </c:pt>
              <c:pt idx="451">
                <c:v>1.0492555760437117E-3</c:v>
              </c:pt>
              <c:pt idx="452">
                <c:v>-1.4895330796498019E-4</c:v>
              </c:pt>
              <c:pt idx="453">
                <c:v>-1.5635505466501248E-3</c:v>
              </c:pt>
              <c:pt idx="454">
                <c:v>-1.9555996384222618E-4</c:v>
              </c:pt>
              <c:pt idx="455">
                <c:v>-4.4077407242072708E-4</c:v>
              </c:pt>
              <c:pt idx="456">
                <c:v>2.171342132690629E-4</c:v>
              </c:pt>
              <c:pt idx="457">
                <c:v>-3.5940514170093585E-5</c:v>
              </c:pt>
              <c:pt idx="458">
                <c:v>1.4308737756096868E-5</c:v>
              </c:pt>
              <c:pt idx="459">
                <c:v>3.0430873406805947E-4</c:v>
              </c:pt>
              <c:pt idx="460">
                <c:v>3.9315090907689199E-4</c:v>
              </c:pt>
              <c:pt idx="461">
                <c:v>7.3315090776372716E-4</c:v>
              </c:pt>
              <c:pt idx="462">
                <c:v>-6.8705257614450066E-4</c:v>
              </c:pt>
              <c:pt idx="463">
                <c:v>4.7353551022177864E-4</c:v>
              </c:pt>
              <c:pt idx="464">
                <c:v>-7.7165616512704649E-4</c:v>
              </c:pt>
              <c:pt idx="465">
                <c:v>-6.4646926270302274E-4</c:v>
              </c:pt>
              <c:pt idx="466">
                <c:v>-9.1760946274906108E-4</c:v>
              </c:pt>
              <c:pt idx="467">
                <c:v>-7.6279946054576275E-4</c:v>
              </c:pt>
              <c:pt idx="468">
                <c:v>-1.2564552348659497E-5</c:v>
              </c:pt>
              <c:pt idx="469">
                <c:v>-3.0441603489639313E-4</c:v>
              </c:pt>
              <c:pt idx="470">
                <c:v>-3.5625501800626291E-4</c:v>
              </c:pt>
              <c:pt idx="471">
                <c:v>-5.9385178304657837E-5</c:v>
              </c:pt>
              <c:pt idx="472">
                <c:v>-2.0455230134153179E-4</c:v>
              </c:pt>
              <c:pt idx="473">
                <c:v>-7.8539361818752429E-4</c:v>
              </c:pt>
              <c:pt idx="474">
                <c:v>-1.2305602824549261E-3</c:v>
              </c:pt>
              <c:pt idx="475">
                <c:v>-2.8872472525974524E-4</c:v>
              </c:pt>
              <c:pt idx="476">
                <c:v>-7.2859845952275015E-5</c:v>
              </c:pt>
              <c:pt idx="477">
                <c:v>-3.3443242192901512E-4</c:v>
              </c:pt>
              <c:pt idx="478">
                <c:v>-1.8326212685169929E-4</c:v>
              </c:pt>
              <c:pt idx="479">
                <c:v>-1.8326212685169929E-4</c:v>
              </c:pt>
              <c:pt idx="480">
                <c:v>-6.2842483169124608E-4</c:v>
              </c:pt>
              <c:pt idx="481">
                <c:v>-6.2842483169124608E-4</c:v>
              </c:pt>
              <c:pt idx="482">
                <c:v>-6.8372344683403918E-4</c:v>
              </c:pt>
              <c:pt idx="483">
                <c:v>-6.8372344683403918E-4</c:v>
              </c:pt>
              <c:pt idx="484">
                <c:v>-3.8372344713671902E-4</c:v>
              </c:pt>
              <c:pt idx="485">
                <c:v>-1.5866458531748479E-3</c:v>
              </c:pt>
              <c:pt idx="486">
                <c:v>-5.9566155494475415E-4</c:v>
              </c:pt>
              <c:pt idx="487">
                <c:v>3.0282131462930351E-4</c:v>
              </c:pt>
              <c:pt idx="488">
                <c:v>-2.0555313802021746E-4</c:v>
              </c:pt>
              <c:pt idx="489">
                <c:v>-1.9506923296643552E-3</c:v>
              </c:pt>
              <c:pt idx="490">
                <c:v>-4.1664974789744347E-4</c:v>
              </c:pt>
              <c:pt idx="491">
                <c:v>-5.790387405732178E-4</c:v>
              </c:pt>
              <c:pt idx="492">
                <c:v>-7.5432894525964689E-4</c:v>
              </c:pt>
              <c:pt idx="493">
                <c:v>-7.8687672182489732E-4</c:v>
              </c:pt>
              <c:pt idx="494">
                <c:v>-1.1187399311362589E-3</c:v>
              </c:pt>
              <c:pt idx="495">
                <c:v>-3.435198651415422E-4</c:v>
              </c:pt>
              <c:pt idx="496">
                <c:v>-5.9734828129513751E-4</c:v>
              </c:pt>
              <c:pt idx="497">
                <c:v>-1.5772604943049273E-3</c:v>
              </c:pt>
              <c:pt idx="498">
                <c:v>-1.7231753870994015E-3</c:v>
              </c:pt>
              <c:pt idx="499">
                <c:v>-9.7732207092052215E-4</c:v>
              </c:pt>
              <c:pt idx="500">
                <c:v>-1.5013610969446534E-3</c:v>
              </c:pt>
              <c:pt idx="501">
                <c:v>-1.4159126101979946E-3</c:v>
              </c:pt>
              <c:pt idx="502">
                <c:v>-2.3792057787580534E-3</c:v>
              </c:pt>
              <c:pt idx="503">
                <c:v>-1.6243117235940907E-3</c:v>
              </c:pt>
              <c:pt idx="504">
                <c:v>-1.9344874287737929E-3</c:v>
              </c:pt>
              <c:pt idx="505">
                <c:v>-1.4845526240339357E-3</c:v>
              </c:pt>
              <c:pt idx="506">
                <c:v>-1.5148473508242166E-3</c:v>
              </c:pt>
              <c:pt idx="507">
                <c:v>-1.5989056729641404E-3</c:v>
              </c:pt>
              <c:pt idx="508">
                <c:v>-1.7439893121490857E-3</c:v>
              </c:pt>
              <c:pt idx="509">
                <c:v>-2.4801446176510866E-3</c:v>
              </c:pt>
              <c:pt idx="510">
                <c:v>2.5495656813825512E-3</c:v>
              </c:pt>
              <c:pt idx="511">
                <c:v>-6.0209116853840589E-3</c:v>
              </c:pt>
              <c:pt idx="512">
                <c:v>-1.5913885966244851E-3</c:v>
              </c:pt>
              <c:pt idx="513">
                <c:v>-4.3323410984691529E-3</c:v>
              </c:pt>
              <c:pt idx="514">
                <c:v>-2.0002666442694439E-3</c:v>
              </c:pt>
              <c:pt idx="515">
                <c:v>-2.5453454794746033E-3</c:v>
              </c:pt>
              <c:pt idx="516">
                <c:v>-1.0935668290916745E-3</c:v>
              </c:pt>
              <c:pt idx="517">
                <c:v>-2.7634887391607826E-3</c:v>
              </c:pt>
              <c:pt idx="518">
                <c:v>-2.3945022076716643E-3</c:v>
              </c:pt>
              <c:pt idx="519">
                <c:v>-1.862997528321933E-3</c:v>
              </c:pt>
              <c:pt idx="520">
                <c:v>-2.1188551067184702E-3</c:v>
              </c:pt>
              <c:pt idx="521">
                <c:v>-2.273811913840601E-3</c:v>
              </c:pt>
              <c:pt idx="522">
                <c:v>-2.3361350377992807E-3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AB3F-44C2-97FF-BFB5994C0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552680"/>
        <c:axId val="1"/>
      </c:scatterChart>
      <c:valAx>
        <c:axId val="559552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5985462766059351"/>
              <c:y val="0.92128402317057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2992700729927005E-3"/>
              <c:y val="0.41107932936954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552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2262804375730409"/>
          <c:y val="0.92419947506561673"/>
          <c:w val="0.57956235032664716"/>
          <c:h val="0.9825085129664913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Cen - O-C Diagr.</a:t>
            </a:r>
          </a:p>
        </c:rich>
      </c:tx>
      <c:layout>
        <c:manualLayout>
          <c:xMode val="edge"/>
          <c:yMode val="edge"/>
          <c:x val="0.37479840826348321"/>
          <c:y val="3.3132420091324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3424657534246576"/>
          <c:w val="0.80645161290322576"/>
          <c:h val="0.663013698630137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(2)'!$H$21:$H$997</c:f>
              <c:numCache>
                <c:formatCode>General</c:formatCode>
                <c:ptCount val="977"/>
                <c:pt idx="0">
                  <c:v>9.3236320000869455E-2</c:v>
                </c:pt>
                <c:pt idx="1">
                  <c:v>7.6650780001727981E-2</c:v>
                </c:pt>
                <c:pt idx="2">
                  <c:v>0</c:v>
                </c:pt>
                <c:pt idx="3">
                  <c:v>-1.0260639999614796E-2</c:v>
                </c:pt>
                <c:pt idx="4">
                  <c:v>-8.4348099990165792E-3</c:v>
                </c:pt>
                <c:pt idx="5">
                  <c:v>-7.8473299981851596E-3</c:v>
                </c:pt>
                <c:pt idx="6">
                  <c:v>-8.1262499988952186E-3</c:v>
                </c:pt>
                <c:pt idx="7">
                  <c:v>-8.6730099974374752E-3</c:v>
                </c:pt>
                <c:pt idx="8">
                  <c:v>-4.7577299956174102E-3</c:v>
                </c:pt>
                <c:pt idx="9">
                  <c:v>-1.1170570000103908E-2</c:v>
                </c:pt>
                <c:pt idx="10">
                  <c:v>-7.1687800009385683E-3</c:v>
                </c:pt>
                <c:pt idx="11">
                  <c:v>-4.0128699984052218E-3</c:v>
                </c:pt>
                <c:pt idx="12">
                  <c:v>-3.5679999928106554E-4</c:v>
                </c:pt>
                <c:pt idx="13">
                  <c:v>-3.5696999839274213E-4</c:v>
                </c:pt>
                <c:pt idx="14">
                  <c:v>6.0483699999167584E-3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79-4636-B6EC-C285B9AF2051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(2)'!$I$21:$I$997</c:f>
              <c:numCache>
                <c:formatCode>General</c:formatCode>
                <c:ptCount val="977"/>
                <c:pt idx="15">
                  <c:v>2.8214000485604629E-4</c:v>
                </c:pt>
                <c:pt idx="16">
                  <c:v>2.8214000485604629E-4</c:v>
                </c:pt>
                <c:pt idx="17">
                  <c:v>-2.7699999918695539E-4</c:v>
                </c:pt>
                <c:pt idx="28">
                  <c:v>-3.6554964914103039E-2</c:v>
                </c:pt>
                <c:pt idx="29">
                  <c:v>-3.7675769839552231E-2</c:v>
                </c:pt>
                <c:pt idx="30">
                  <c:v>-3.6746639867487829E-2</c:v>
                </c:pt>
                <c:pt idx="31">
                  <c:v>-4.0162005083402619E-2</c:v>
                </c:pt>
                <c:pt idx="32">
                  <c:v>-4.3007149797631428E-2</c:v>
                </c:pt>
                <c:pt idx="33">
                  <c:v>-4.3101725183078088E-2</c:v>
                </c:pt>
                <c:pt idx="34">
                  <c:v>-4.895290000422392E-2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79-4636-B6EC-C285B9AF2051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(2)'!$J$21:$J$997</c:f>
              <c:numCache>
                <c:formatCode>General</c:formatCode>
                <c:ptCount val="977"/>
                <c:pt idx="18">
                  <c:v>1.2299999798415229E-4</c:v>
                </c:pt>
                <c:pt idx="19">
                  <c:v>2.283750000060536E-4</c:v>
                </c:pt>
                <c:pt idx="20">
                  <c:v>-2.0996000239392743E-4</c:v>
                </c:pt>
                <c:pt idx="21">
                  <c:v>2.8053200003341772E-3</c:v>
                </c:pt>
                <c:pt idx="22">
                  <c:v>9.7698850076994859E-3</c:v>
                </c:pt>
                <c:pt idx="23">
                  <c:v>2.7117999998154119E-2</c:v>
                </c:pt>
                <c:pt idx="24">
                  <c:v>3.1366550007078331E-2</c:v>
                </c:pt>
                <c:pt idx="25">
                  <c:v>1.6649570003210101E-2</c:v>
                </c:pt>
                <c:pt idx="26">
                  <c:v>1.6749570007959846E-2</c:v>
                </c:pt>
                <c:pt idx="27">
                  <c:v>-5.1924999934271909E-3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79-4636-B6EC-C285B9AF2051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79-4636-B6EC-C285B9AF2051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79-4636-B6EC-C285B9AF2051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79-4636-B6EC-C285B9AF2051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79-4636-B6EC-C285B9AF2051}"/>
            </c:ext>
          </c:extLst>
        </c:ser>
        <c:ser>
          <c:idx val="7"/>
          <c:order val="7"/>
          <c:tx>
            <c:strRef>
              <c:f>'A (2)'!$AX$1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(2)'!$AW$2:$AW$81</c:f>
              <c:numCache>
                <c:formatCode>General</c:formatCode>
                <c:ptCount val="80"/>
                <c:pt idx="0">
                  <c:v>-20000</c:v>
                </c:pt>
                <c:pt idx="1">
                  <c:v>-19000</c:v>
                </c:pt>
                <c:pt idx="2">
                  <c:v>-18000</c:v>
                </c:pt>
                <c:pt idx="3">
                  <c:v>-17000</c:v>
                </c:pt>
                <c:pt idx="4">
                  <c:v>-16000</c:v>
                </c:pt>
                <c:pt idx="5">
                  <c:v>-15000</c:v>
                </c:pt>
                <c:pt idx="6">
                  <c:v>-14000</c:v>
                </c:pt>
                <c:pt idx="7">
                  <c:v>-13000</c:v>
                </c:pt>
                <c:pt idx="8">
                  <c:v>-12000</c:v>
                </c:pt>
                <c:pt idx="9">
                  <c:v>-11000</c:v>
                </c:pt>
                <c:pt idx="10">
                  <c:v>-10000</c:v>
                </c:pt>
                <c:pt idx="11">
                  <c:v>-9000</c:v>
                </c:pt>
                <c:pt idx="12">
                  <c:v>-8000</c:v>
                </c:pt>
                <c:pt idx="13">
                  <c:v>-7000</c:v>
                </c:pt>
                <c:pt idx="14">
                  <c:v>-6000</c:v>
                </c:pt>
                <c:pt idx="15">
                  <c:v>-5000</c:v>
                </c:pt>
                <c:pt idx="16">
                  <c:v>-4000</c:v>
                </c:pt>
                <c:pt idx="17">
                  <c:v>-3000</c:v>
                </c:pt>
                <c:pt idx="18">
                  <c:v>-2000</c:v>
                </c:pt>
                <c:pt idx="19">
                  <c:v>-1000</c:v>
                </c:pt>
                <c:pt idx="20">
                  <c:v>0</c:v>
                </c:pt>
                <c:pt idx="21">
                  <c:v>1000</c:v>
                </c:pt>
                <c:pt idx="22">
                  <c:v>2000</c:v>
                </c:pt>
                <c:pt idx="23">
                  <c:v>3000</c:v>
                </c:pt>
                <c:pt idx="24">
                  <c:v>4000</c:v>
                </c:pt>
                <c:pt idx="25">
                  <c:v>5000</c:v>
                </c:pt>
                <c:pt idx="26">
                  <c:v>6000</c:v>
                </c:pt>
                <c:pt idx="27">
                  <c:v>7000</c:v>
                </c:pt>
                <c:pt idx="28">
                  <c:v>8000</c:v>
                </c:pt>
                <c:pt idx="29">
                  <c:v>9000</c:v>
                </c:pt>
                <c:pt idx="30">
                  <c:v>10000</c:v>
                </c:pt>
                <c:pt idx="31">
                  <c:v>11000</c:v>
                </c:pt>
                <c:pt idx="32">
                  <c:v>12000</c:v>
                </c:pt>
                <c:pt idx="33">
                  <c:v>13000</c:v>
                </c:pt>
                <c:pt idx="34">
                  <c:v>14000</c:v>
                </c:pt>
                <c:pt idx="35">
                  <c:v>15000</c:v>
                </c:pt>
                <c:pt idx="36">
                  <c:v>16000</c:v>
                </c:pt>
                <c:pt idx="37">
                  <c:v>17000</c:v>
                </c:pt>
                <c:pt idx="38">
                  <c:v>18000</c:v>
                </c:pt>
                <c:pt idx="39">
                  <c:v>19000</c:v>
                </c:pt>
                <c:pt idx="40">
                  <c:v>20000</c:v>
                </c:pt>
                <c:pt idx="41">
                  <c:v>21000</c:v>
                </c:pt>
                <c:pt idx="42">
                  <c:v>22000</c:v>
                </c:pt>
                <c:pt idx="43">
                  <c:v>23000</c:v>
                </c:pt>
                <c:pt idx="44">
                  <c:v>24000</c:v>
                </c:pt>
                <c:pt idx="45">
                  <c:v>25000</c:v>
                </c:pt>
                <c:pt idx="46">
                  <c:v>26000</c:v>
                </c:pt>
                <c:pt idx="47">
                  <c:v>27000</c:v>
                </c:pt>
                <c:pt idx="48">
                  <c:v>28000</c:v>
                </c:pt>
                <c:pt idx="49">
                  <c:v>29000</c:v>
                </c:pt>
                <c:pt idx="50">
                  <c:v>30000</c:v>
                </c:pt>
                <c:pt idx="51">
                  <c:v>31000</c:v>
                </c:pt>
                <c:pt idx="52">
                  <c:v>32000</c:v>
                </c:pt>
                <c:pt idx="53">
                  <c:v>33000</c:v>
                </c:pt>
                <c:pt idx="54">
                  <c:v>34000</c:v>
                </c:pt>
                <c:pt idx="55">
                  <c:v>35000</c:v>
                </c:pt>
                <c:pt idx="56">
                  <c:v>36000</c:v>
                </c:pt>
                <c:pt idx="57">
                  <c:v>37000</c:v>
                </c:pt>
                <c:pt idx="58">
                  <c:v>38000</c:v>
                </c:pt>
                <c:pt idx="59">
                  <c:v>39000</c:v>
                </c:pt>
                <c:pt idx="60">
                  <c:v>40000</c:v>
                </c:pt>
                <c:pt idx="61">
                  <c:v>41000</c:v>
                </c:pt>
                <c:pt idx="62">
                  <c:v>42000</c:v>
                </c:pt>
                <c:pt idx="63">
                  <c:v>43000</c:v>
                </c:pt>
                <c:pt idx="64">
                  <c:v>44000</c:v>
                </c:pt>
                <c:pt idx="65">
                  <c:v>45000</c:v>
                </c:pt>
                <c:pt idx="66">
                  <c:v>46000</c:v>
                </c:pt>
                <c:pt idx="67">
                  <c:v>47000</c:v>
                </c:pt>
                <c:pt idx="68">
                  <c:v>48000</c:v>
                </c:pt>
                <c:pt idx="69">
                  <c:v>49000</c:v>
                </c:pt>
                <c:pt idx="70">
                  <c:v>50000</c:v>
                </c:pt>
                <c:pt idx="71">
                  <c:v>51000</c:v>
                </c:pt>
                <c:pt idx="72">
                  <c:v>52000</c:v>
                </c:pt>
                <c:pt idx="73">
                  <c:v>53000</c:v>
                </c:pt>
                <c:pt idx="74">
                  <c:v>54000</c:v>
                </c:pt>
                <c:pt idx="75">
                  <c:v>55000</c:v>
                </c:pt>
                <c:pt idx="76">
                  <c:v>56000</c:v>
                </c:pt>
                <c:pt idx="77">
                  <c:v>57000</c:v>
                </c:pt>
                <c:pt idx="78">
                  <c:v>58000</c:v>
                </c:pt>
                <c:pt idx="79">
                  <c:v>59000</c:v>
                </c:pt>
              </c:numCache>
            </c:numRef>
          </c:xVal>
          <c:yVal>
            <c:numRef>
              <c:f>'A (2)'!$AX$2:$AX$81</c:f>
              <c:numCache>
                <c:formatCode>General</c:formatCode>
                <c:ptCount val="80"/>
                <c:pt idx="0">
                  <c:v>0.11589950723772355</c:v>
                </c:pt>
                <c:pt idx="1">
                  <c:v>0.10791617538930229</c:v>
                </c:pt>
                <c:pt idx="2">
                  <c:v>0.10018418106165293</c:v>
                </c:pt>
                <c:pt idx="3">
                  <c:v>9.2706758167530295E-2</c:v>
                </c:pt>
                <c:pt idx="4">
                  <c:v>8.5486681865345956E-2</c:v>
                </c:pt>
                <c:pt idx="5">
                  <c:v>7.8526306430200643E-2</c:v>
                </c:pt>
                <c:pt idx="6">
                  <c:v>7.1827598934036743E-2</c:v>
                </c:pt>
                <c:pt idx="7">
                  <c:v>6.5392169024527658E-2</c:v>
                </c:pt>
                <c:pt idx="8">
                  <c:v>5.9221295071477761E-2</c:v>
                </c:pt>
                <c:pt idx="9">
                  <c:v>5.3315946925873201E-2</c:v>
                </c:pt>
                <c:pt idx="10">
                  <c:v>4.7676805511375278E-2</c:v>
                </c:pt>
                <c:pt idx="11">
                  <c:v>4.2304279441895687E-2</c:v>
                </c:pt>
                <c:pt idx="12">
                  <c:v>3.7198518832701186E-2</c:v>
                </c:pt>
                <c:pt idx="13">
                  <c:v>3.2359426446879114E-2</c:v>
                </c:pt>
                <c:pt idx="14">
                  <c:v>2.7786666294399007E-2</c:v>
                </c:pt>
                <c:pt idx="15">
                  <c:v>2.3479669777687007E-2</c:v>
                </c:pt>
                <c:pt idx="16">
                  <c:v>1.943763945568576E-2</c:v>
                </c:pt>
                <c:pt idx="17">
                  <c:v>1.5659550477707659E-2</c:v>
                </c:pt>
                <c:pt idx="18">
                  <c:v>1.214414971878966E-2</c:v>
                </c:pt>
                <c:pt idx="19">
                  <c:v>8.8899526293902409E-3</c:v>
                </c:pt>
                <c:pt idx="20">
                  <c:v>5.895237793751798E-3</c:v>
                </c:pt>
                <c:pt idx="21">
                  <c:v>3.1580391727052126E-3</c:v>
                </c:pt>
                <c:pt idx="22">
                  <c:v>6.7613598778744344E-4</c:v>
                </c:pt>
                <c:pt idx="23">
                  <c:v>-1.5529598159473301E-3</c:v>
                </c:pt>
                <c:pt idx="24">
                  <c:v>-3.5320186111927193E-3</c:v>
                </c:pt>
                <c:pt idx="25">
                  <c:v>-5.264110737217137E-3</c:v>
                </c:pt>
                <c:pt idx="26">
                  <c:v>-6.7526268807434203E-3</c:v>
                </c:pt>
                <c:pt idx="27">
                  <c:v>-8.0013013341862366E-3</c:v>
                </c:pt>
                <c:pt idx="28">
                  <c:v>-9.0142382965370249E-3</c:v>
                </c:pt>
                <c:pt idx="29">
                  <c:v>-9.7959414005248935E-3</c:v>
                </c:pt>
                <c:pt idx="30">
                  <c:v>-1.0351346665425684E-2</c:v>
                </c:pt>
                <c:pt idx="31">
                  <c:v>-1.0685859086920393E-2</c:v>
                </c:pt>
                <c:pt idx="32">
                  <c:v>-1.0805393082485723E-2</c:v>
                </c:pt>
                <c:pt idx="33">
                  <c:v>-1.0716417011436073E-2</c:v>
                </c:pt>
                <c:pt idx="34">
                  <c:v>-1.0426001981203498E-2</c:v>
                </c:pt>
                <c:pt idx="35">
                  <c:v>-9.9418751335746333E-3</c:v>
                </c:pt>
                <c:pt idx="36">
                  <c:v>-9.272477573693462E-3</c:v>
                </c:pt>
                <c:pt idx="37">
                  <c:v>-8.4270270572235836E-3</c:v>
                </c:pt>
                <c:pt idx="38">
                  <c:v>-7.415585482731267E-3</c:v>
                </c:pt>
                <c:pt idx="39">
                  <c:v>-6.2491311415338174E-3</c:v>
                </c:pt>
                <c:pt idx="40">
                  <c:v>-4.939635549069385E-3</c:v>
                </c:pt>
                <c:pt idx="41">
                  <c:v>-3.5001445119947072E-3</c:v>
                </c:pt>
                <c:pt idx="42">
                  <c:v>-1.9448628640344849E-3</c:v>
                </c:pt>
                <c:pt idx="43">
                  <c:v>-2.8924202021824406E-4</c:v>
                </c:pt>
                <c:pt idx="44">
                  <c:v>1.4499308580610548E-3</c:v>
                </c:pt>
                <c:pt idx="45">
                  <c:v>3.2544437374326966E-3</c:v>
                </c:pt>
                <c:pt idx="46">
                  <c:v>5.1045728154713674E-3</c:v>
                </c:pt>
                <c:pt idx="47">
                  <c:v>6.9790006842226204E-3</c:v>
                </c:pt>
                <c:pt idx="48">
                  <c:v>8.8547431368048539E-3</c:v>
                </c:pt>
                <c:pt idx="49">
                  <c:v>1.070708905307096E-2</c:v>
                </c:pt>
                <c:pt idx="50">
                  <c:v>1.2509558741250513E-2</c:v>
                </c:pt>
                <c:pt idx="51">
                  <c:v>1.4233887109221792E-2</c:v>
                </c:pt>
                <c:pt idx="52">
                  <c:v>1.5850039038449976E-2</c:v>
                </c:pt>
                <c:pt idx="53">
                  <c:v>1.7326265254972432E-2</c:v>
                </c:pt>
                <c:pt idx="54">
                  <c:v>1.8629207721211273E-2</c:v>
                </c:pt>
                <c:pt idx="55">
                  <c:v>1.9724063958803537E-2</c:v>
                </c:pt>
                <c:pt idx="56">
                  <c:v>2.057481956831609E-2</c:v>
                </c:pt>
                <c:pt idx="57">
                  <c:v>2.1144557320149346E-2</c:v>
                </c:pt>
                <c:pt idx="58">
                  <c:v>2.139584932577869E-2</c:v>
                </c:pt>
                <c:pt idx="59">
                  <c:v>2.1291235756825788E-2</c:v>
                </c:pt>
                <c:pt idx="60">
                  <c:v>2.0793789230059395E-2</c:v>
                </c:pt>
                <c:pt idx="61">
                  <c:v>1.9867758319961445E-2</c:v>
                </c:pt>
                <c:pt idx="62">
                  <c:v>1.8479276892509153E-2</c:v>
                </c:pt>
                <c:pt idx="63">
                  <c:v>1.6597118514688078E-2</c:v>
                </c:pt>
                <c:pt idx="64">
                  <c:v>1.4193467785452843E-2</c:v>
                </c:pt>
                <c:pt idx="65">
                  <c:v>1.1244673979892997E-2</c:v>
                </c:pt>
                <c:pt idx="66">
                  <c:v>7.7319479412524539E-3</c:v>
                </c:pt>
                <c:pt idx="67">
                  <c:v>3.6419616851334768E-3</c:v>
                </c:pt>
                <c:pt idx="68">
                  <c:v>-1.0326875735642005E-3</c:v>
                </c:pt>
                <c:pt idx="69">
                  <c:v>-6.2931810281535161E-3</c:v>
                </c:pt>
                <c:pt idx="70">
                  <c:v>-1.2134371686253587E-2</c:v>
                </c:pt>
                <c:pt idx="71">
                  <c:v>-1.8544877123541623E-2</c:v>
                </c:pt>
                <c:pt idx="72">
                  <c:v>-2.5507367229353095E-2</c:v>
                </c:pt>
                <c:pt idx="73">
                  <c:v>-3.2999029077030242E-2</c:v>
                </c:pt>
                <c:pt idx="74">
                  <c:v>-4.099217956044747E-2</c:v>
                </c:pt>
                <c:pt idx="75">
                  <c:v>-4.9454988239045233E-2</c:v>
                </c:pt>
                <c:pt idx="76">
                  <c:v>-5.8352268636362239E-2</c:v>
                </c:pt>
                <c:pt idx="77">
                  <c:v>-6.7646296111828388E-2</c:v>
                </c:pt>
                <c:pt idx="78">
                  <c:v>-7.7297613867271284E-2</c:v>
                </c:pt>
                <c:pt idx="79">
                  <c:v>-8.7265794746820849E-2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79-4636-B6EC-C285B9AF2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550056"/>
        <c:axId val="1"/>
      </c:scatterChart>
      <c:valAx>
        <c:axId val="559550056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3225806451612903"/>
              <c:y val="0.926027397260273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2161544322E-2"/>
              <c:y val="0.37048200481789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550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290322580645158E-2"/>
          <c:y val="0.92054794520547945"/>
          <c:w val="0.8241935483870968"/>
          <c:h val="5.47945205479452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Cen - O-C Diagr.</a:t>
            </a:r>
          </a:p>
        </c:rich>
      </c:tx>
      <c:layout>
        <c:manualLayout>
          <c:xMode val="edge"/>
          <c:yMode val="edge"/>
          <c:x val="0.37479841589849583"/>
          <c:y val="3.3132538760523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09683866879069"/>
          <c:y val="0.13388013864022646"/>
          <c:w val="0.80676455371338085"/>
          <c:h val="0.663936197746429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(2)'!$H$21:$H$997</c:f>
              <c:numCache>
                <c:formatCode>General</c:formatCode>
                <c:ptCount val="977"/>
                <c:pt idx="0">
                  <c:v>9.3236320000869455E-2</c:v>
                </c:pt>
                <c:pt idx="1">
                  <c:v>7.6650780001727981E-2</c:v>
                </c:pt>
                <c:pt idx="2">
                  <c:v>0</c:v>
                </c:pt>
                <c:pt idx="3">
                  <c:v>-1.0260639999614796E-2</c:v>
                </c:pt>
                <c:pt idx="4">
                  <c:v>-8.4348099990165792E-3</c:v>
                </c:pt>
                <c:pt idx="5">
                  <c:v>-7.8473299981851596E-3</c:v>
                </c:pt>
                <c:pt idx="6">
                  <c:v>-8.1262499988952186E-3</c:v>
                </c:pt>
                <c:pt idx="7">
                  <c:v>-8.6730099974374752E-3</c:v>
                </c:pt>
                <c:pt idx="8">
                  <c:v>-4.7577299956174102E-3</c:v>
                </c:pt>
                <c:pt idx="9">
                  <c:v>-1.1170570000103908E-2</c:v>
                </c:pt>
                <c:pt idx="10">
                  <c:v>-7.1687800009385683E-3</c:v>
                </c:pt>
                <c:pt idx="11">
                  <c:v>-4.0128699984052218E-3</c:v>
                </c:pt>
                <c:pt idx="12">
                  <c:v>-3.5679999928106554E-4</c:v>
                </c:pt>
                <c:pt idx="13">
                  <c:v>-3.5696999839274213E-4</c:v>
                </c:pt>
                <c:pt idx="14">
                  <c:v>6.0483699999167584E-3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CE-4022-8F9F-7C2E2F07C3C1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(2)'!$I$21:$I$997</c:f>
              <c:numCache>
                <c:formatCode>General</c:formatCode>
                <c:ptCount val="977"/>
                <c:pt idx="15">
                  <c:v>2.8214000485604629E-4</c:v>
                </c:pt>
                <c:pt idx="16">
                  <c:v>2.8214000485604629E-4</c:v>
                </c:pt>
                <c:pt idx="17">
                  <c:v>-2.7699999918695539E-4</c:v>
                </c:pt>
                <c:pt idx="28">
                  <c:v>-3.6554964914103039E-2</c:v>
                </c:pt>
                <c:pt idx="29">
                  <c:v>-3.7675769839552231E-2</c:v>
                </c:pt>
                <c:pt idx="30">
                  <c:v>-3.6746639867487829E-2</c:v>
                </c:pt>
                <c:pt idx="31">
                  <c:v>-4.0162005083402619E-2</c:v>
                </c:pt>
                <c:pt idx="32">
                  <c:v>-4.3007149797631428E-2</c:v>
                </c:pt>
                <c:pt idx="33">
                  <c:v>-4.3101725183078088E-2</c:v>
                </c:pt>
                <c:pt idx="34">
                  <c:v>-4.895290000422392E-2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CE-4022-8F9F-7C2E2F07C3C1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(2)'!$J$21:$J$997</c:f>
              <c:numCache>
                <c:formatCode>General</c:formatCode>
                <c:ptCount val="977"/>
                <c:pt idx="18">
                  <c:v>1.2299999798415229E-4</c:v>
                </c:pt>
                <c:pt idx="19">
                  <c:v>2.283750000060536E-4</c:v>
                </c:pt>
                <c:pt idx="20">
                  <c:v>-2.0996000239392743E-4</c:v>
                </c:pt>
                <c:pt idx="21">
                  <c:v>2.8053200003341772E-3</c:v>
                </c:pt>
                <c:pt idx="22">
                  <c:v>9.7698850076994859E-3</c:v>
                </c:pt>
                <c:pt idx="23">
                  <c:v>2.7117999998154119E-2</c:v>
                </c:pt>
                <c:pt idx="24">
                  <c:v>3.1366550007078331E-2</c:v>
                </c:pt>
                <c:pt idx="25">
                  <c:v>1.6649570003210101E-2</c:v>
                </c:pt>
                <c:pt idx="26">
                  <c:v>1.6749570007959846E-2</c:v>
                </c:pt>
                <c:pt idx="27">
                  <c:v>-5.1924999934271909E-3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CE-4022-8F9F-7C2E2F07C3C1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CE-4022-8F9F-7C2E2F07C3C1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CE-4022-8F9F-7C2E2F07C3C1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CE-4022-8F9F-7C2E2F07C3C1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CE-4022-8F9F-7C2E2F07C3C1}"/>
            </c:ext>
          </c:extLst>
        </c:ser>
        <c:ser>
          <c:idx val="7"/>
          <c:order val="7"/>
          <c:tx>
            <c:strRef>
              <c:f>'A (2)'!$AX$1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(2)'!$AW$2:$AW$81</c:f>
              <c:numCache>
                <c:formatCode>General</c:formatCode>
                <c:ptCount val="80"/>
                <c:pt idx="0">
                  <c:v>-20000</c:v>
                </c:pt>
                <c:pt idx="1">
                  <c:v>-19000</c:v>
                </c:pt>
                <c:pt idx="2">
                  <c:v>-18000</c:v>
                </c:pt>
                <c:pt idx="3">
                  <c:v>-17000</c:v>
                </c:pt>
                <c:pt idx="4">
                  <c:v>-16000</c:v>
                </c:pt>
                <c:pt idx="5">
                  <c:v>-15000</c:v>
                </c:pt>
                <c:pt idx="6">
                  <c:v>-14000</c:v>
                </c:pt>
                <c:pt idx="7">
                  <c:v>-13000</c:v>
                </c:pt>
                <c:pt idx="8">
                  <c:v>-12000</c:v>
                </c:pt>
                <c:pt idx="9">
                  <c:v>-11000</c:v>
                </c:pt>
                <c:pt idx="10">
                  <c:v>-10000</c:v>
                </c:pt>
                <c:pt idx="11">
                  <c:v>-9000</c:v>
                </c:pt>
                <c:pt idx="12">
                  <c:v>-8000</c:v>
                </c:pt>
                <c:pt idx="13">
                  <c:v>-7000</c:v>
                </c:pt>
                <c:pt idx="14">
                  <c:v>-6000</c:v>
                </c:pt>
                <c:pt idx="15">
                  <c:v>-5000</c:v>
                </c:pt>
                <c:pt idx="16">
                  <c:v>-4000</c:v>
                </c:pt>
                <c:pt idx="17">
                  <c:v>-3000</c:v>
                </c:pt>
                <c:pt idx="18">
                  <c:v>-2000</c:v>
                </c:pt>
                <c:pt idx="19">
                  <c:v>-1000</c:v>
                </c:pt>
                <c:pt idx="20">
                  <c:v>0</c:v>
                </c:pt>
                <c:pt idx="21">
                  <c:v>1000</c:v>
                </c:pt>
                <c:pt idx="22">
                  <c:v>2000</c:v>
                </c:pt>
                <c:pt idx="23">
                  <c:v>3000</c:v>
                </c:pt>
                <c:pt idx="24">
                  <c:v>4000</c:v>
                </c:pt>
                <c:pt idx="25">
                  <c:v>5000</c:v>
                </c:pt>
                <c:pt idx="26">
                  <c:v>6000</c:v>
                </c:pt>
                <c:pt idx="27">
                  <c:v>7000</c:v>
                </c:pt>
                <c:pt idx="28">
                  <c:v>8000</c:v>
                </c:pt>
                <c:pt idx="29">
                  <c:v>9000</c:v>
                </c:pt>
                <c:pt idx="30">
                  <c:v>10000</c:v>
                </c:pt>
                <c:pt idx="31">
                  <c:v>11000</c:v>
                </c:pt>
                <c:pt idx="32">
                  <c:v>12000</c:v>
                </c:pt>
                <c:pt idx="33">
                  <c:v>13000</c:v>
                </c:pt>
                <c:pt idx="34">
                  <c:v>14000</c:v>
                </c:pt>
                <c:pt idx="35">
                  <c:v>15000</c:v>
                </c:pt>
                <c:pt idx="36">
                  <c:v>16000</c:v>
                </c:pt>
                <c:pt idx="37">
                  <c:v>17000</c:v>
                </c:pt>
                <c:pt idx="38">
                  <c:v>18000</c:v>
                </c:pt>
                <c:pt idx="39">
                  <c:v>19000</c:v>
                </c:pt>
                <c:pt idx="40">
                  <c:v>20000</c:v>
                </c:pt>
                <c:pt idx="41">
                  <c:v>21000</c:v>
                </c:pt>
                <c:pt idx="42">
                  <c:v>22000</c:v>
                </c:pt>
                <c:pt idx="43">
                  <c:v>23000</c:v>
                </c:pt>
                <c:pt idx="44">
                  <c:v>24000</c:v>
                </c:pt>
                <c:pt idx="45">
                  <c:v>25000</c:v>
                </c:pt>
                <c:pt idx="46">
                  <c:v>26000</c:v>
                </c:pt>
                <c:pt idx="47">
                  <c:v>27000</c:v>
                </c:pt>
                <c:pt idx="48">
                  <c:v>28000</c:v>
                </c:pt>
                <c:pt idx="49">
                  <c:v>29000</c:v>
                </c:pt>
                <c:pt idx="50">
                  <c:v>30000</c:v>
                </c:pt>
                <c:pt idx="51">
                  <c:v>31000</c:v>
                </c:pt>
                <c:pt idx="52">
                  <c:v>32000</c:v>
                </c:pt>
                <c:pt idx="53">
                  <c:v>33000</c:v>
                </c:pt>
                <c:pt idx="54">
                  <c:v>34000</c:v>
                </c:pt>
                <c:pt idx="55">
                  <c:v>35000</c:v>
                </c:pt>
                <c:pt idx="56">
                  <c:v>36000</c:v>
                </c:pt>
                <c:pt idx="57">
                  <c:v>37000</c:v>
                </c:pt>
                <c:pt idx="58">
                  <c:v>38000</c:v>
                </c:pt>
                <c:pt idx="59">
                  <c:v>39000</c:v>
                </c:pt>
                <c:pt idx="60">
                  <c:v>40000</c:v>
                </c:pt>
                <c:pt idx="61">
                  <c:v>41000</c:v>
                </c:pt>
                <c:pt idx="62">
                  <c:v>42000</c:v>
                </c:pt>
                <c:pt idx="63">
                  <c:v>43000</c:v>
                </c:pt>
                <c:pt idx="64">
                  <c:v>44000</c:v>
                </c:pt>
                <c:pt idx="65">
                  <c:v>45000</c:v>
                </c:pt>
                <c:pt idx="66">
                  <c:v>46000</c:v>
                </c:pt>
                <c:pt idx="67">
                  <c:v>47000</c:v>
                </c:pt>
                <c:pt idx="68">
                  <c:v>48000</c:v>
                </c:pt>
                <c:pt idx="69">
                  <c:v>49000</c:v>
                </c:pt>
                <c:pt idx="70">
                  <c:v>50000</c:v>
                </c:pt>
                <c:pt idx="71">
                  <c:v>51000</c:v>
                </c:pt>
                <c:pt idx="72">
                  <c:v>52000</c:v>
                </c:pt>
                <c:pt idx="73">
                  <c:v>53000</c:v>
                </c:pt>
                <c:pt idx="74">
                  <c:v>54000</c:v>
                </c:pt>
                <c:pt idx="75">
                  <c:v>55000</c:v>
                </c:pt>
                <c:pt idx="76">
                  <c:v>56000</c:v>
                </c:pt>
                <c:pt idx="77">
                  <c:v>57000</c:v>
                </c:pt>
                <c:pt idx="78">
                  <c:v>58000</c:v>
                </c:pt>
                <c:pt idx="79">
                  <c:v>59000</c:v>
                </c:pt>
              </c:numCache>
            </c:numRef>
          </c:xVal>
          <c:yVal>
            <c:numRef>
              <c:f>'A (2)'!$AX$2:$AX$81</c:f>
              <c:numCache>
                <c:formatCode>General</c:formatCode>
                <c:ptCount val="80"/>
                <c:pt idx="0">
                  <c:v>0.11589950723772355</c:v>
                </c:pt>
                <c:pt idx="1">
                  <c:v>0.10791617538930229</c:v>
                </c:pt>
                <c:pt idx="2">
                  <c:v>0.10018418106165293</c:v>
                </c:pt>
                <c:pt idx="3">
                  <c:v>9.2706758167530295E-2</c:v>
                </c:pt>
                <c:pt idx="4">
                  <c:v>8.5486681865345956E-2</c:v>
                </c:pt>
                <c:pt idx="5">
                  <c:v>7.8526306430200643E-2</c:v>
                </c:pt>
                <c:pt idx="6">
                  <c:v>7.1827598934036743E-2</c:v>
                </c:pt>
                <c:pt idx="7">
                  <c:v>6.5392169024527658E-2</c:v>
                </c:pt>
                <c:pt idx="8">
                  <c:v>5.9221295071477761E-2</c:v>
                </c:pt>
                <c:pt idx="9">
                  <c:v>5.3315946925873201E-2</c:v>
                </c:pt>
                <c:pt idx="10">
                  <c:v>4.7676805511375278E-2</c:v>
                </c:pt>
                <c:pt idx="11">
                  <c:v>4.2304279441895687E-2</c:v>
                </c:pt>
                <c:pt idx="12">
                  <c:v>3.7198518832701186E-2</c:v>
                </c:pt>
                <c:pt idx="13">
                  <c:v>3.2359426446879114E-2</c:v>
                </c:pt>
                <c:pt idx="14">
                  <c:v>2.7786666294399007E-2</c:v>
                </c:pt>
                <c:pt idx="15">
                  <c:v>2.3479669777687007E-2</c:v>
                </c:pt>
                <c:pt idx="16">
                  <c:v>1.943763945568576E-2</c:v>
                </c:pt>
                <c:pt idx="17">
                  <c:v>1.5659550477707659E-2</c:v>
                </c:pt>
                <c:pt idx="18">
                  <c:v>1.214414971878966E-2</c:v>
                </c:pt>
                <c:pt idx="19">
                  <c:v>8.8899526293902409E-3</c:v>
                </c:pt>
                <c:pt idx="20">
                  <c:v>5.895237793751798E-3</c:v>
                </c:pt>
                <c:pt idx="21">
                  <c:v>3.1580391727052126E-3</c:v>
                </c:pt>
                <c:pt idx="22">
                  <c:v>6.7613598778744344E-4</c:v>
                </c:pt>
                <c:pt idx="23">
                  <c:v>-1.5529598159473301E-3</c:v>
                </c:pt>
                <c:pt idx="24">
                  <c:v>-3.5320186111927193E-3</c:v>
                </c:pt>
                <c:pt idx="25">
                  <c:v>-5.264110737217137E-3</c:v>
                </c:pt>
                <c:pt idx="26">
                  <c:v>-6.7526268807434203E-3</c:v>
                </c:pt>
                <c:pt idx="27">
                  <c:v>-8.0013013341862366E-3</c:v>
                </c:pt>
                <c:pt idx="28">
                  <c:v>-9.0142382965370249E-3</c:v>
                </c:pt>
                <c:pt idx="29">
                  <c:v>-9.7959414005248935E-3</c:v>
                </c:pt>
                <c:pt idx="30">
                  <c:v>-1.0351346665425684E-2</c:v>
                </c:pt>
                <c:pt idx="31">
                  <c:v>-1.0685859086920393E-2</c:v>
                </c:pt>
                <c:pt idx="32">
                  <c:v>-1.0805393082485723E-2</c:v>
                </c:pt>
                <c:pt idx="33">
                  <c:v>-1.0716417011436073E-2</c:v>
                </c:pt>
                <c:pt idx="34">
                  <c:v>-1.0426001981203498E-2</c:v>
                </c:pt>
                <c:pt idx="35">
                  <c:v>-9.9418751335746333E-3</c:v>
                </c:pt>
                <c:pt idx="36">
                  <c:v>-9.272477573693462E-3</c:v>
                </c:pt>
                <c:pt idx="37">
                  <c:v>-8.4270270572235836E-3</c:v>
                </c:pt>
                <c:pt idx="38">
                  <c:v>-7.415585482731267E-3</c:v>
                </c:pt>
                <c:pt idx="39">
                  <c:v>-6.2491311415338174E-3</c:v>
                </c:pt>
                <c:pt idx="40">
                  <c:v>-4.939635549069385E-3</c:v>
                </c:pt>
                <c:pt idx="41">
                  <c:v>-3.5001445119947072E-3</c:v>
                </c:pt>
                <c:pt idx="42">
                  <c:v>-1.9448628640344849E-3</c:v>
                </c:pt>
                <c:pt idx="43">
                  <c:v>-2.8924202021824406E-4</c:v>
                </c:pt>
                <c:pt idx="44">
                  <c:v>1.4499308580610548E-3</c:v>
                </c:pt>
                <c:pt idx="45">
                  <c:v>3.2544437374326966E-3</c:v>
                </c:pt>
                <c:pt idx="46">
                  <c:v>5.1045728154713674E-3</c:v>
                </c:pt>
                <c:pt idx="47">
                  <c:v>6.9790006842226204E-3</c:v>
                </c:pt>
                <c:pt idx="48">
                  <c:v>8.8547431368048539E-3</c:v>
                </c:pt>
                <c:pt idx="49">
                  <c:v>1.070708905307096E-2</c:v>
                </c:pt>
                <c:pt idx="50">
                  <c:v>1.2509558741250513E-2</c:v>
                </c:pt>
                <c:pt idx="51">
                  <c:v>1.4233887109221792E-2</c:v>
                </c:pt>
                <c:pt idx="52">
                  <c:v>1.5850039038449976E-2</c:v>
                </c:pt>
                <c:pt idx="53">
                  <c:v>1.7326265254972432E-2</c:v>
                </c:pt>
                <c:pt idx="54">
                  <c:v>1.8629207721211273E-2</c:v>
                </c:pt>
                <c:pt idx="55">
                  <c:v>1.9724063958803537E-2</c:v>
                </c:pt>
                <c:pt idx="56">
                  <c:v>2.057481956831609E-2</c:v>
                </c:pt>
                <c:pt idx="57">
                  <c:v>2.1144557320149346E-2</c:v>
                </c:pt>
                <c:pt idx="58">
                  <c:v>2.139584932577869E-2</c:v>
                </c:pt>
                <c:pt idx="59">
                  <c:v>2.1291235756825788E-2</c:v>
                </c:pt>
                <c:pt idx="60">
                  <c:v>2.0793789230059395E-2</c:v>
                </c:pt>
                <c:pt idx="61">
                  <c:v>1.9867758319961445E-2</c:v>
                </c:pt>
                <c:pt idx="62">
                  <c:v>1.8479276892509153E-2</c:v>
                </c:pt>
                <c:pt idx="63">
                  <c:v>1.6597118514688078E-2</c:v>
                </c:pt>
                <c:pt idx="64">
                  <c:v>1.4193467785452843E-2</c:v>
                </c:pt>
                <c:pt idx="65">
                  <c:v>1.1244673979892997E-2</c:v>
                </c:pt>
                <c:pt idx="66">
                  <c:v>7.7319479412524539E-3</c:v>
                </c:pt>
                <c:pt idx="67">
                  <c:v>3.6419616851334768E-3</c:v>
                </c:pt>
                <c:pt idx="68">
                  <c:v>-1.0326875735642005E-3</c:v>
                </c:pt>
                <c:pt idx="69">
                  <c:v>-6.2931810281535161E-3</c:v>
                </c:pt>
                <c:pt idx="70">
                  <c:v>-1.2134371686253587E-2</c:v>
                </c:pt>
                <c:pt idx="71">
                  <c:v>-1.8544877123541623E-2</c:v>
                </c:pt>
                <c:pt idx="72">
                  <c:v>-2.5507367229353095E-2</c:v>
                </c:pt>
                <c:pt idx="73">
                  <c:v>-3.2999029077030242E-2</c:v>
                </c:pt>
                <c:pt idx="74">
                  <c:v>-4.099217956044747E-2</c:v>
                </c:pt>
                <c:pt idx="75">
                  <c:v>-4.9454988239045233E-2</c:v>
                </c:pt>
                <c:pt idx="76">
                  <c:v>-5.8352268636362239E-2</c:v>
                </c:pt>
                <c:pt idx="77">
                  <c:v>-6.7646296111828388E-2</c:v>
                </c:pt>
                <c:pt idx="78">
                  <c:v>-7.7297613867271284E-2</c:v>
                </c:pt>
                <c:pt idx="79">
                  <c:v>-8.7265794746820849E-2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CE-4022-8F9F-7C2E2F07C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590000"/>
        <c:axId val="1"/>
      </c:scatterChart>
      <c:valAx>
        <c:axId val="549590000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3236867130739087"/>
              <c:y val="0.926232089841228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68889396075E-2"/>
              <c:y val="0.3704820503994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590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191626409017714E-2"/>
          <c:y val="0.92076502732240439"/>
          <c:w val="0.82286634460547503"/>
          <c:h val="5.46448087431693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47625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6DA16C95-8FA7-CACA-7582-F8EB0AFBD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352425</xdr:colOff>
      <xdr:row>18</xdr:row>
      <xdr:rowOff>38100</xdr:rowOff>
    </xdr:to>
    <xdr:graphicFrame macro="">
      <xdr:nvGraphicFramePr>
        <xdr:cNvPr id="53267" name="Chart 1">
          <a:extLst>
            <a:ext uri="{FF2B5EF4-FFF2-40B4-BE49-F238E27FC236}">
              <a16:creationId xmlns:a16="http://schemas.microsoft.com/office/drawing/2014/main" id="{AF04665D-88F5-BAE3-FA90-909F8633D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104775</xdr:colOff>
      <xdr:row>115</xdr:row>
      <xdr:rowOff>0</xdr:rowOff>
    </xdr:from>
    <xdr:to>
      <xdr:col>46</xdr:col>
      <xdr:colOff>457200</xdr:colOff>
      <xdr:row>135</xdr:row>
      <xdr:rowOff>28575</xdr:rowOff>
    </xdr:to>
    <xdr:graphicFrame macro="">
      <xdr:nvGraphicFramePr>
        <xdr:cNvPr id="53268" name="Chart 19">
          <a:extLst>
            <a:ext uri="{FF2B5EF4-FFF2-40B4-BE49-F238E27FC236}">
              <a16:creationId xmlns:a16="http://schemas.microsoft.com/office/drawing/2014/main" id="{EC493341-6C54-F844-0C3A-DDB1DAFC7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40</xdr:col>
      <xdr:colOff>647700</xdr:colOff>
      <xdr:row>18</xdr:row>
      <xdr:rowOff>47625</xdr:rowOff>
    </xdr:to>
    <xdr:graphicFrame macro="">
      <xdr:nvGraphicFramePr>
        <xdr:cNvPr id="53269" name="Chart 9">
          <a:extLst>
            <a:ext uri="{FF2B5EF4-FFF2-40B4-BE49-F238E27FC236}">
              <a16:creationId xmlns:a16="http://schemas.microsoft.com/office/drawing/2014/main" id="{5326547B-D22B-AC2A-7E51-2170A2DF8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457200</xdr:colOff>
      <xdr:row>18</xdr:row>
      <xdr:rowOff>57150</xdr:rowOff>
    </xdr:to>
    <xdr:graphicFrame macro="">
      <xdr:nvGraphicFramePr>
        <xdr:cNvPr id="53270" name="Chart 10">
          <a:extLst>
            <a:ext uri="{FF2B5EF4-FFF2-40B4-BE49-F238E27FC236}">
              <a16:creationId xmlns:a16="http://schemas.microsoft.com/office/drawing/2014/main" id="{B9E7D229-13C5-4E7F-63D4-3DAE4F4BD5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cdsbib.u-strasbg.fr/cgi-bin/cdsbib?1990RMxAA..21..381G" TargetMode="External"/><Relationship Id="rId13" Type="http://schemas.openxmlformats.org/officeDocument/2006/relationships/hyperlink" Target="http://cdsbib.u-strasbg.fr/cgi-bin/cdsbib?1990RMxAA..21..381G" TargetMode="External"/><Relationship Id="rId18" Type="http://schemas.openxmlformats.org/officeDocument/2006/relationships/hyperlink" Target="http://cdsbib.u-strasbg.fr/cgi-bin/cdsbib?1990RMxAA..21..381G" TargetMode="External"/><Relationship Id="rId3" Type="http://schemas.openxmlformats.org/officeDocument/2006/relationships/hyperlink" Target="http://cdsbib.u-strasbg.fr/cgi-bin/cdsbib?1990RMxAA..21..381G" TargetMode="External"/><Relationship Id="rId21" Type="http://schemas.openxmlformats.org/officeDocument/2006/relationships/hyperlink" Target="http://cdsbib.u-strasbg.fr/cgi-bin/cdsbib?1990RMxAA..21..381G" TargetMode="External"/><Relationship Id="rId7" Type="http://schemas.openxmlformats.org/officeDocument/2006/relationships/hyperlink" Target="http://cdsbib.u-strasbg.fr/cgi-bin/cdsbib?1990RMxAA..21..381G" TargetMode="External"/><Relationship Id="rId12" Type="http://schemas.openxmlformats.org/officeDocument/2006/relationships/hyperlink" Target="http://cdsbib.u-strasbg.fr/cgi-bin/cdsbib?1990RMxAA..21..381G" TargetMode="External"/><Relationship Id="rId17" Type="http://schemas.openxmlformats.org/officeDocument/2006/relationships/hyperlink" Target="http://cdsbib.u-strasbg.fr/cgi-bin/cdsbib?1990RMxAA..21..381G" TargetMode="External"/><Relationship Id="rId2" Type="http://schemas.openxmlformats.org/officeDocument/2006/relationships/hyperlink" Target="http://cdsbib.u-strasbg.fr/cgi-bin/cdsbib?1990RMxAA..21..381G" TargetMode="External"/><Relationship Id="rId16" Type="http://schemas.openxmlformats.org/officeDocument/2006/relationships/hyperlink" Target="http://cdsbib.u-strasbg.fr/cgi-bin/cdsbib?1990RMxAA..21..381G" TargetMode="External"/><Relationship Id="rId20" Type="http://schemas.openxmlformats.org/officeDocument/2006/relationships/hyperlink" Target="http://cdsbib.u-strasbg.fr/cgi-bin/cdsbib?1990RMxAA..21..381G" TargetMode="External"/><Relationship Id="rId1" Type="http://schemas.openxmlformats.org/officeDocument/2006/relationships/hyperlink" Target="http://cdsbib.u-strasbg.fr/cgi-bin/cdsbib?1990RMxAA..21..381G" TargetMode="External"/><Relationship Id="rId6" Type="http://schemas.openxmlformats.org/officeDocument/2006/relationships/hyperlink" Target="http://cdsbib.u-strasbg.fr/cgi-bin/cdsbib?1990RMxAA..21..381G" TargetMode="External"/><Relationship Id="rId11" Type="http://schemas.openxmlformats.org/officeDocument/2006/relationships/hyperlink" Target="http://cdsbib.u-strasbg.fr/cgi-bin/cdsbib?1990RMxAA..21..381G" TargetMode="External"/><Relationship Id="rId5" Type="http://schemas.openxmlformats.org/officeDocument/2006/relationships/hyperlink" Target="http://cdsbib.u-strasbg.fr/cgi-bin/cdsbib?1990RMxAA..21..381G" TargetMode="External"/><Relationship Id="rId15" Type="http://schemas.openxmlformats.org/officeDocument/2006/relationships/hyperlink" Target="http://cdsbib.u-strasbg.fr/cgi-bin/cdsbib?1990RMxAA..21..381G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://cdsbib.u-strasbg.fr/cgi-bin/cdsbib?1990RMxAA..21..381G" TargetMode="External"/><Relationship Id="rId19" Type="http://schemas.openxmlformats.org/officeDocument/2006/relationships/hyperlink" Target="http://cdsbib.u-strasbg.fr/cgi-bin/cdsbib?1990RMxAA..21..381G" TargetMode="External"/><Relationship Id="rId4" Type="http://schemas.openxmlformats.org/officeDocument/2006/relationships/hyperlink" Target="http://cdsbib.u-strasbg.fr/cgi-bin/cdsbib?1990RMxAA..21..381G" TargetMode="External"/><Relationship Id="rId9" Type="http://schemas.openxmlformats.org/officeDocument/2006/relationships/hyperlink" Target="http://cdsbib.u-strasbg.fr/cgi-bin/cdsbib?1990RMxAA..21..381G" TargetMode="External"/><Relationship Id="rId14" Type="http://schemas.openxmlformats.org/officeDocument/2006/relationships/hyperlink" Target="http://cdsbib.u-strasbg.fr/cgi-bin/cdsbib?1990RMxAA..21..381G" TargetMode="External"/><Relationship Id="rId22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9"/>
  <sheetViews>
    <sheetView tabSelected="1" workbookViewId="0">
      <pane xSplit="14" ySplit="21" topLeftCell="O5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6" customWidth="1"/>
    <col min="4" max="4" width="9.42578125" customWidth="1"/>
    <col min="5" max="5" width="10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  <col min="19" max="19" width="15.5703125" style="102" customWidth="1"/>
    <col min="20" max="20" width="14.28515625" customWidth="1"/>
  </cols>
  <sheetData>
    <row r="1" spans="1:29" ht="20.25" x14ac:dyDescent="0.3">
      <c r="A1" s="1" t="s">
        <v>88</v>
      </c>
      <c r="R1" s="103"/>
      <c r="S1" s="104"/>
      <c r="T1" s="103"/>
      <c r="U1" t="s">
        <v>118</v>
      </c>
    </row>
    <row r="2" spans="1:29" ht="13.5" thickBot="1" x14ac:dyDescent="0.25">
      <c r="A2" t="s">
        <v>83</v>
      </c>
      <c r="B2" t="s">
        <v>89</v>
      </c>
      <c r="C2" s="3"/>
      <c r="D2" s="3"/>
      <c r="R2" s="103"/>
      <c r="S2" s="104"/>
      <c r="T2" s="103"/>
    </row>
    <row r="3" spans="1:29" ht="13.5" thickBot="1" x14ac:dyDescent="0.25">
      <c r="R3" s="103"/>
      <c r="S3" s="104"/>
      <c r="T3" s="103"/>
      <c r="U3" s="31" t="s">
        <v>119</v>
      </c>
      <c r="V3" s="31"/>
    </row>
    <row r="4" spans="1:29" ht="14.25" thickTop="1" thickBot="1" x14ac:dyDescent="0.25">
      <c r="A4" s="5" t="s">
        <v>59</v>
      </c>
      <c r="C4" s="8">
        <v>24231.098099999999</v>
      </c>
      <c r="D4" s="9">
        <v>0.60569028999999996</v>
      </c>
      <c r="R4" s="103"/>
      <c r="S4" s="104"/>
      <c r="T4" s="103"/>
      <c r="U4" t="s">
        <v>120</v>
      </c>
      <c r="V4">
        <v>0.83898971430824243</v>
      </c>
    </row>
    <row r="5" spans="1:29" ht="13.5" thickTop="1" x14ac:dyDescent="0.2">
      <c r="A5" s="10" t="s">
        <v>92</v>
      </c>
      <c r="B5" s="11"/>
      <c r="C5" s="12">
        <v>-9.5</v>
      </c>
      <c r="D5" s="11" t="s">
        <v>93</v>
      </c>
      <c r="E5" s="11"/>
      <c r="R5" s="103"/>
      <c r="S5" s="104"/>
      <c r="T5" s="103"/>
      <c r="U5" t="s">
        <v>121</v>
      </c>
      <c r="V5">
        <v>0.70390374071502626</v>
      </c>
    </row>
    <row r="6" spans="1:29" x14ac:dyDescent="0.2">
      <c r="A6" s="5" t="s">
        <v>60</v>
      </c>
      <c r="U6" t="s">
        <v>122</v>
      </c>
      <c r="V6">
        <v>0.69102999031133183</v>
      </c>
    </row>
    <row r="7" spans="1:29" x14ac:dyDescent="0.2">
      <c r="A7" t="s">
        <v>61</v>
      </c>
      <c r="C7">
        <v>24231.098099999999</v>
      </c>
      <c r="U7" t="s">
        <v>123</v>
      </c>
      <c r="V7">
        <v>6.1609410056206165E-3</v>
      </c>
    </row>
    <row r="8" spans="1:29" ht="13.5" thickBot="1" x14ac:dyDescent="0.25">
      <c r="A8" t="s">
        <v>62</v>
      </c>
      <c r="C8">
        <v>0.60569028999999996</v>
      </c>
      <c r="U8" s="29" t="s">
        <v>124</v>
      </c>
      <c r="V8" s="29">
        <v>25</v>
      </c>
    </row>
    <row r="9" spans="1:29" x14ac:dyDescent="0.2">
      <c r="A9" s="25" t="s">
        <v>97</v>
      </c>
      <c r="B9" s="26">
        <v>49</v>
      </c>
      <c r="C9" s="14" t="str">
        <f>"F"&amp;B9</f>
        <v>F49</v>
      </c>
      <c r="D9" s="15" t="str">
        <f>"G"&amp;B9</f>
        <v>G49</v>
      </c>
    </row>
    <row r="10" spans="1:29" ht="13.5" thickBot="1" x14ac:dyDescent="0.25">
      <c r="A10" s="11"/>
      <c r="B10" s="11"/>
      <c r="C10" s="4" t="s">
        <v>79</v>
      </c>
      <c r="D10" s="4" t="s">
        <v>80</v>
      </c>
      <c r="E10" s="11"/>
      <c r="U10" t="s">
        <v>125</v>
      </c>
    </row>
    <row r="11" spans="1:29" x14ac:dyDescent="0.2">
      <c r="A11" s="11" t="s">
        <v>75</v>
      </c>
      <c r="B11" s="11"/>
      <c r="C11" s="13">
        <f ca="1">INTERCEPT(INDIRECT($D$9):G992,INDIRECT($C$9):F992)</f>
        <v>0.58363422747167992</v>
      </c>
      <c r="D11" s="3"/>
      <c r="E11" s="11"/>
      <c r="U11" s="30"/>
      <c r="V11" s="30" t="s">
        <v>130</v>
      </c>
      <c r="W11" s="30" t="s">
        <v>131</v>
      </c>
      <c r="X11" s="30" t="s">
        <v>132</v>
      </c>
      <c r="Y11" s="30" t="s">
        <v>133</v>
      </c>
      <c r="Z11" s="30" t="s">
        <v>134</v>
      </c>
    </row>
    <row r="12" spans="1:29" x14ac:dyDescent="0.2">
      <c r="A12" s="11" t="s">
        <v>76</v>
      </c>
      <c r="B12" s="11"/>
      <c r="C12" s="13">
        <f ca="1">SLOPE(INDIRECT($D$9):G992,INDIRECT($C$9):F992)</f>
        <v>-1.1520225306366884E-5</v>
      </c>
      <c r="D12" s="3"/>
      <c r="E12" s="11"/>
      <c r="U12" t="s">
        <v>126</v>
      </c>
      <c r="V12">
        <v>1</v>
      </c>
      <c r="W12">
        <v>2.075402276603593E-3</v>
      </c>
      <c r="X12">
        <v>2.075402276603593E-3</v>
      </c>
      <c r="Y12">
        <v>54.677441976272895</v>
      </c>
      <c r="Z12">
        <v>1.610770301301436E-7</v>
      </c>
    </row>
    <row r="13" spans="1:29" x14ac:dyDescent="0.2">
      <c r="A13" s="11" t="s">
        <v>78</v>
      </c>
      <c r="B13" s="11"/>
      <c r="C13" s="3" t="s">
        <v>73</v>
      </c>
      <c r="U13" t="s">
        <v>127</v>
      </c>
      <c r="V13">
        <v>23</v>
      </c>
      <c r="W13">
        <v>8.7301546371896415E-4</v>
      </c>
      <c r="X13">
        <v>3.7957194074737573E-5</v>
      </c>
    </row>
    <row r="14" spans="1:29" ht="13.5" thickBot="1" x14ac:dyDescent="0.25">
      <c r="A14" s="11"/>
      <c r="B14" s="11"/>
      <c r="C14" s="11"/>
      <c r="U14" s="29" t="s">
        <v>128</v>
      </c>
      <c r="V14" s="29">
        <v>24</v>
      </c>
      <c r="W14" s="29">
        <v>2.9484177403225572E-3</v>
      </c>
      <c r="X14" s="29"/>
      <c r="Y14" s="29"/>
      <c r="Z14" s="29"/>
    </row>
    <row r="15" spans="1:29" ht="13.5" thickBot="1" x14ac:dyDescent="0.25">
      <c r="A15" s="16" t="s">
        <v>77</v>
      </c>
      <c r="B15" s="11"/>
      <c r="C15" s="17">
        <f ca="1">(C7+C11)+(C8+C12)*INT(MAX(F21:F3533))</f>
        <v>59745.050721196851</v>
      </c>
      <c r="E15" s="18" t="s">
        <v>109</v>
      </c>
      <c r="F15" s="12">
        <v>1</v>
      </c>
    </row>
    <row r="16" spans="1:29" x14ac:dyDescent="0.2">
      <c r="A16" s="20" t="s">
        <v>63</v>
      </c>
      <c r="B16" s="11"/>
      <c r="C16" s="21">
        <f ca="1">+C8+C12</f>
        <v>0.60567876977469359</v>
      </c>
      <c r="E16" s="18" t="s">
        <v>94</v>
      </c>
      <c r="F16" s="19">
        <f ca="1">NOW()+15018.5+$C$5/24</f>
        <v>60325.710975694441</v>
      </c>
      <c r="U16" s="30"/>
      <c r="V16" s="30" t="s">
        <v>135</v>
      </c>
      <c r="W16" s="30" t="s">
        <v>123</v>
      </c>
      <c r="X16" s="30" t="s">
        <v>136</v>
      </c>
      <c r="Y16" s="30" t="s">
        <v>137</v>
      </c>
      <c r="Z16" s="30" t="s">
        <v>138</v>
      </c>
      <c r="AA16" s="30" t="s">
        <v>139</v>
      </c>
      <c r="AB16" s="30" t="s">
        <v>140</v>
      </c>
      <c r="AC16" s="30" t="s">
        <v>141</v>
      </c>
    </row>
    <row r="17" spans="1:29" ht="13.5" thickBot="1" x14ac:dyDescent="0.25">
      <c r="A17" s="18" t="s">
        <v>87</v>
      </c>
      <c r="B17" s="11"/>
      <c r="C17" s="11">
        <f>COUNT(C21:C2191)</f>
        <v>48</v>
      </c>
      <c r="E17" s="18" t="s">
        <v>110</v>
      </c>
      <c r="F17" s="19">
        <f ca="1">ROUND(2*(F16-$C$7)/$C$8,0)/2+F15</f>
        <v>59593.5</v>
      </c>
      <c r="U17" t="s">
        <v>129</v>
      </c>
      <c r="V17">
        <v>-1.1988506382864634E-2</v>
      </c>
      <c r="W17">
        <v>2.2115047196786131E-3</v>
      </c>
      <c r="X17">
        <v>-5.4209725514883198</v>
      </c>
      <c r="Y17">
        <v>1.6518147057055576E-5</v>
      </c>
      <c r="Z17">
        <v>-1.6563346223467907E-2</v>
      </c>
      <c r="AA17">
        <v>-7.4136665422613593E-3</v>
      </c>
      <c r="AB17">
        <v>-1.6563346223467907E-2</v>
      </c>
      <c r="AC17">
        <v>-7.4136665422613593E-3</v>
      </c>
    </row>
    <row r="18" spans="1:29" ht="14.25" thickTop="1" thickBot="1" x14ac:dyDescent="0.25">
      <c r="A18" s="20" t="s">
        <v>64</v>
      </c>
      <c r="B18" s="11"/>
      <c r="C18" s="23">
        <f ca="1">+C15</f>
        <v>59745.050721196851</v>
      </c>
      <c r="D18" s="24">
        <f ca="1">+C16</f>
        <v>0.60567876977469359</v>
      </c>
      <c r="E18" s="18" t="s">
        <v>95</v>
      </c>
      <c r="F18" s="15">
        <f ca="1">ROUND(2*(F16-$C$15)/$C$16,0)/2+F15</f>
        <v>959.5</v>
      </c>
      <c r="U18" s="29" t="s">
        <v>142</v>
      </c>
      <c r="V18" s="29">
        <v>7.793096267760937E-7</v>
      </c>
      <c r="W18" s="29">
        <v>1.0539158764979045E-7</v>
      </c>
      <c r="X18" s="29">
        <v>7.394419651079648</v>
      </c>
      <c r="Y18" s="29">
        <v>1.6107703013014469E-7</v>
      </c>
      <c r="Z18" s="29">
        <v>5.6129081372343078E-7</v>
      </c>
      <c r="AA18" s="29">
        <v>9.9732843982875662E-7</v>
      </c>
      <c r="AB18" s="29">
        <v>5.6129081372343078E-7</v>
      </c>
      <c r="AC18" s="29">
        <v>9.9732843982875662E-7</v>
      </c>
    </row>
    <row r="19" spans="1:29" ht="13.5" thickTop="1" x14ac:dyDescent="0.2">
      <c r="E19" s="18" t="s">
        <v>96</v>
      </c>
      <c r="F19" s="22">
        <f ca="1">+$C$15+$C$16*F18-15018.5-$C$5/24</f>
        <v>45308.095334129008</v>
      </c>
    </row>
    <row r="20" spans="1:29" ht="13.5" thickBot="1" x14ac:dyDescent="0.25">
      <c r="A20" s="4" t="s">
        <v>65</v>
      </c>
      <c r="B20" s="4" t="s">
        <v>66</v>
      </c>
      <c r="C20" s="4" t="s">
        <v>67</v>
      </c>
      <c r="D20" s="4" t="s">
        <v>72</v>
      </c>
      <c r="E20" s="4" t="s">
        <v>68</v>
      </c>
      <c r="F20" s="4" t="s">
        <v>69</v>
      </c>
      <c r="G20" s="4" t="s">
        <v>70</v>
      </c>
      <c r="H20" s="7" t="s">
        <v>114</v>
      </c>
      <c r="I20" s="7" t="s">
        <v>112</v>
      </c>
      <c r="J20" s="7" t="s">
        <v>108</v>
      </c>
      <c r="K20" s="7" t="s">
        <v>145</v>
      </c>
      <c r="L20" s="7" t="s">
        <v>153</v>
      </c>
      <c r="M20" s="7" t="s">
        <v>85</v>
      </c>
      <c r="N20" s="7" t="s">
        <v>86</v>
      </c>
      <c r="O20" s="7" t="s">
        <v>82</v>
      </c>
      <c r="P20" s="6" t="s">
        <v>81</v>
      </c>
      <c r="Q20" s="4" t="s">
        <v>74</v>
      </c>
      <c r="R20" s="4" t="s">
        <v>117</v>
      </c>
    </row>
    <row r="21" spans="1:29" ht="12" customHeight="1" x14ac:dyDescent="0.2">
      <c r="A21" t="s">
        <v>111</v>
      </c>
      <c r="C21" s="27">
        <v>14171.887000000001</v>
      </c>
      <c r="D21" s="27" t="s">
        <v>112</v>
      </c>
      <c r="E21">
        <f>+(C21-C$7)/C$8</f>
        <v>-16607.846066015023</v>
      </c>
      <c r="F21">
        <f t="shared" ref="F21:F68" si="0">ROUND(2*E21,0)/2</f>
        <v>-16608</v>
      </c>
      <c r="G21">
        <f>+C21-(C$7+F21*C$8)</f>
        <v>9.3236320000869455E-2</v>
      </c>
      <c r="H21">
        <f>G21</f>
        <v>9.3236320000869455E-2</v>
      </c>
      <c r="Q21" s="93" t="s">
        <v>154</v>
      </c>
    </row>
    <row r="22" spans="1:29" ht="12" customHeight="1" x14ac:dyDescent="0.2">
      <c r="A22" t="s">
        <v>111</v>
      </c>
      <c r="C22" s="27">
        <v>15520.137000000001</v>
      </c>
      <c r="D22" s="27" t="s">
        <v>112</v>
      </c>
      <c r="E22">
        <f>+(C22-C$7)/C$8</f>
        <v>-14381.873448887549</v>
      </c>
      <c r="F22">
        <f t="shared" si="0"/>
        <v>-14382</v>
      </c>
      <c r="G22">
        <f>+C22-(C$7+F22*C$8)</f>
        <v>7.6650780001727981E-2</v>
      </c>
      <c r="H22">
        <f>G22</f>
        <v>7.6650780001727981E-2</v>
      </c>
      <c r="Q22" s="2">
        <f>+C22-15018.5</f>
        <v>501.63700000000063</v>
      </c>
      <c r="U22">
        <v>53455.6802056831</v>
      </c>
      <c r="V22">
        <v>0.60569106930962702</v>
      </c>
    </row>
    <row r="23" spans="1:29" ht="12" customHeight="1" x14ac:dyDescent="0.2">
      <c r="A23" t="s">
        <v>71</v>
      </c>
      <c r="C23" s="27">
        <v>24231.098099999999</v>
      </c>
      <c r="D23" s="27" t="s">
        <v>73</v>
      </c>
      <c r="E23">
        <f>+(C23-C$7)/C$8</f>
        <v>0</v>
      </c>
      <c r="F23">
        <f t="shared" si="0"/>
        <v>0</v>
      </c>
      <c r="G23">
        <f>+C23-(C$7+F23*C$8)</f>
        <v>0</v>
      </c>
      <c r="H23">
        <f t="shared" ref="H23:H35" si="1">+G23</f>
        <v>0</v>
      </c>
      <c r="Q23" s="2">
        <f>+C23-15018.5</f>
        <v>9212.5980999999992</v>
      </c>
      <c r="R23" s="2"/>
    </row>
    <row r="24" spans="1:29" ht="12" customHeight="1" x14ac:dyDescent="0.2">
      <c r="A24" t="s">
        <v>113</v>
      </c>
      <c r="C24" s="27">
        <v>24483.055</v>
      </c>
      <c r="D24" s="27" t="s">
        <v>114</v>
      </c>
      <c r="E24">
        <f>+(C24-C$7)/C$8</f>
        <v>415.98305959304889</v>
      </c>
      <c r="F24">
        <f t="shared" si="0"/>
        <v>416</v>
      </c>
      <c r="G24">
        <f>+C24-(C$7+F24*C$8)</f>
        <v>-1.0260639999614796E-2</v>
      </c>
      <c r="H24">
        <f t="shared" si="1"/>
        <v>-1.0260639999614796E-2</v>
      </c>
      <c r="Q24" s="2">
        <f>+C24-15018.5</f>
        <v>9464.5550000000003</v>
      </c>
      <c r="R24" s="2"/>
    </row>
    <row r="25" spans="1:29" ht="12" customHeight="1" x14ac:dyDescent="0.2">
      <c r="A25" t="s">
        <v>115</v>
      </c>
      <c r="C25" s="27">
        <v>26162.635999999999</v>
      </c>
      <c r="D25" s="27" t="s">
        <v>112</v>
      </c>
      <c r="E25">
        <f>+(C25-C$7)/C$8</f>
        <v>3188.9860740544468</v>
      </c>
      <c r="F25">
        <f t="shared" si="0"/>
        <v>3189</v>
      </c>
      <c r="G25">
        <f>+C25-(C$7+F25*C$8)</f>
        <v>-8.4348099990165792E-3</v>
      </c>
      <c r="H25">
        <f t="shared" si="1"/>
        <v>-8.4348099990165792E-3</v>
      </c>
      <c r="Q25" s="2">
        <f>+C25-15018.5</f>
        <v>11144.135999999999</v>
      </c>
      <c r="R25" s="2"/>
    </row>
    <row r="26" spans="1:29" ht="12" customHeight="1" x14ac:dyDescent="0.2">
      <c r="A26" t="s">
        <v>116</v>
      </c>
      <c r="C26" s="27">
        <v>27609.025000000001</v>
      </c>
      <c r="D26" s="27" t="s">
        <v>114</v>
      </c>
      <c r="E26">
        <f>+(C26-C$7)/C$8</f>
        <v>5576.9870439891029</v>
      </c>
      <c r="F26">
        <f t="shared" si="0"/>
        <v>5577</v>
      </c>
      <c r="G26">
        <f>+C26-(C$7+F26*C$8)</f>
        <v>-7.8473299981851596E-3</v>
      </c>
      <c r="H26">
        <f t="shared" si="1"/>
        <v>-7.8473299981851596E-3</v>
      </c>
      <c r="Q26" s="2">
        <f>+C26-15018.5</f>
        <v>12590.525000000001</v>
      </c>
      <c r="R26" s="2"/>
    </row>
    <row r="27" spans="1:29" ht="12" customHeight="1" x14ac:dyDescent="0.2">
      <c r="A27" t="s">
        <v>116</v>
      </c>
      <c r="C27" s="27">
        <v>27940.942999999999</v>
      </c>
      <c r="D27" s="27" t="s">
        <v>114</v>
      </c>
      <c r="E27">
        <f>+(C27-C$7)/C$8</f>
        <v>6124.9865834897246</v>
      </c>
      <c r="F27">
        <f t="shared" si="0"/>
        <v>6125</v>
      </c>
      <c r="G27">
        <f>+C27-(C$7+F27*C$8)</f>
        <v>-8.1262499988952186E-3</v>
      </c>
      <c r="H27">
        <f t="shared" si="1"/>
        <v>-8.1262499988952186E-3</v>
      </c>
      <c r="Q27" s="2">
        <f>+C27-15018.5</f>
        <v>12922.442999999999</v>
      </c>
      <c r="R27" s="2"/>
    </row>
    <row r="28" spans="1:29" ht="12" customHeight="1" x14ac:dyDescent="0.2">
      <c r="A28" t="s">
        <v>116</v>
      </c>
      <c r="C28" s="27">
        <v>28331.007000000001</v>
      </c>
      <c r="D28" s="27" t="s">
        <v>114</v>
      </c>
      <c r="E28">
        <f>+(C28-C$7)/C$8</f>
        <v>6768.9856807841552</v>
      </c>
      <c r="F28">
        <f t="shared" si="0"/>
        <v>6769</v>
      </c>
      <c r="G28">
        <f>+C28-(C$7+F28*C$8)</f>
        <v>-8.6730099974374752E-3</v>
      </c>
      <c r="H28">
        <f t="shared" si="1"/>
        <v>-8.6730099974374752E-3</v>
      </c>
      <c r="Q28" s="2">
        <f>+C28-15018.5</f>
        <v>13312.507000000001</v>
      </c>
      <c r="R28" s="2"/>
    </row>
    <row r="29" spans="1:29" ht="12" customHeight="1" x14ac:dyDescent="0.2">
      <c r="A29" t="s">
        <v>116</v>
      </c>
      <c r="C29" s="27">
        <v>28675.043000000001</v>
      </c>
      <c r="D29" s="27" t="s">
        <v>114</v>
      </c>
      <c r="E29">
        <f>+(C29-C$7)/C$8</f>
        <v>7336.9921449458971</v>
      </c>
      <c r="F29">
        <f t="shared" si="0"/>
        <v>7337</v>
      </c>
      <c r="G29">
        <f>+C29-(C$7+F29*C$8)</f>
        <v>-4.7577299956174102E-3</v>
      </c>
      <c r="H29">
        <f t="shared" si="1"/>
        <v>-4.7577299956174102E-3</v>
      </c>
      <c r="Q29" s="2">
        <f>+C29-15018.5</f>
        <v>13656.543000000001</v>
      </c>
      <c r="R29" s="2"/>
    </row>
    <row r="30" spans="1:29" ht="12" customHeight="1" x14ac:dyDescent="0.2">
      <c r="A30" t="s">
        <v>116</v>
      </c>
      <c r="C30" s="27">
        <v>29036.027999999998</v>
      </c>
      <c r="D30" s="27" t="s">
        <v>114</v>
      </c>
      <c r="E30">
        <f>+(C30-C$7)/C$8</f>
        <v>7932.9815572906073</v>
      </c>
      <c r="F30">
        <f t="shared" si="0"/>
        <v>7933</v>
      </c>
      <c r="G30">
        <f>+C30-(C$7+F30*C$8)</f>
        <v>-1.1170570000103908E-2</v>
      </c>
      <c r="H30">
        <f t="shared" si="1"/>
        <v>-1.1170570000103908E-2</v>
      </c>
      <c r="Q30" s="2">
        <f>+C30-15018.5</f>
        <v>14017.527999999998</v>
      </c>
      <c r="R30" s="2"/>
    </row>
    <row r="31" spans="1:29" ht="12" customHeight="1" x14ac:dyDescent="0.2">
      <c r="A31" t="s">
        <v>116</v>
      </c>
      <c r="C31" s="27">
        <v>29429.125</v>
      </c>
      <c r="D31" s="27" t="s">
        <v>114</v>
      </c>
      <c r="E31">
        <f>+(C31-C$7)/C$8</f>
        <v>8581.9881642811233</v>
      </c>
      <c r="F31">
        <f t="shared" si="0"/>
        <v>8582</v>
      </c>
      <c r="G31">
        <f>+C31-(C$7+F31*C$8)</f>
        <v>-7.1687800009385683E-3</v>
      </c>
      <c r="H31">
        <f t="shared" si="1"/>
        <v>-7.1687800009385683E-3</v>
      </c>
      <c r="K31" s="49"/>
      <c r="Q31" s="2">
        <f>+C31-15018.5</f>
        <v>14410.625</v>
      </c>
      <c r="R31" s="2"/>
    </row>
    <row r="32" spans="1:29" ht="12" customHeight="1" x14ac:dyDescent="0.2">
      <c r="A32" t="s">
        <v>116</v>
      </c>
      <c r="C32" s="27">
        <v>30168.675999999999</v>
      </c>
      <c r="D32" s="27" t="s">
        <v>114</v>
      </c>
      <c r="E32">
        <f>+(C32-C$7)/C$8</f>
        <v>9802.9933747163104</v>
      </c>
      <c r="F32">
        <f t="shared" si="0"/>
        <v>9803</v>
      </c>
      <c r="G32">
        <f>+C32-(C$7+F32*C$8)</f>
        <v>-4.0128699984052218E-3</v>
      </c>
      <c r="H32">
        <f t="shared" si="1"/>
        <v>-4.0128699984052218E-3</v>
      </c>
      <c r="Q32" s="2">
        <f>+C32-15018.5</f>
        <v>15150.175999999999</v>
      </c>
      <c r="R32" s="2"/>
    </row>
    <row r="33" spans="1:19" ht="12" customHeight="1" x14ac:dyDescent="0.2">
      <c r="A33" t="s">
        <v>116</v>
      </c>
      <c r="C33" s="27">
        <v>31450.925999999999</v>
      </c>
      <c r="D33" s="27" t="s">
        <v>114</v>
      </c>
      <c r="E33">
        <f>+(C33-C$7)/C$8</f>
        <v>11919.99941092006</v>
      </c>
      <c r="F33">
        <f t="shared" si="0"/>
        <v>11920</v>
      </c>
      <c r="G33">
        <f>+C33-(C$7+F33*C$8)</f>
        <v>-3.5679999928106554E-4</v>
      </c>
      <c r="H33">
        <f t="shared" si="1"/>
        <v>-3.5679999928106554E-4</v>
      </c>
      <c r="Q33" s="2">
        <f>+C33-15018.5</f>
        <v>16432.425999999999</v>
      </c>
      <c r="R33" s="2"/>
    </row>
    <row r="34" spans="1:19" ht="12" customHeight="1" x14ac:dyDescent="0.2">
      <c r="A34" t="s">
        <v>116</v>
      </c>
      <c r="C34" s="27">
        <v>32767.091</v>
      </c>
      <c r="D34" s="27" t="s">
        <v>114</v>
      </c>
      <c r="E34">
        <f>+(C34-C$7)/C$8</f>
        <v>14092.999410639391</v>
      </c>
      <c r="F34">
        <f t="shared" si="0"/>
        <v>14093</v>
      </c>
      <c r="G34">
        <f>+C34-(C$7+F34*C$8)</f>
        <v>-3.5696999839274213E-4</v>
      </c>
      <c r="H34">
        <f t="shared" si="1"/>
        <v>-3.5696999839274213E-4</v>
      </c>
      <c r="Q34" s="2">
        <f>+C34-15018.5</f>
        <v>17748.591</v>
      </c>
      <c r="R34" s="2"/>
    </row>
    <row r="35" spans="1:19" ht="12" customHeight="1" x14ac:dyDescent="0.2">
      <c r="A35" t="s">
        <v>116</v>
      </c>
      <c r="C35" s="27">
        <v>33466.063999999998</v>
      </c>
      <c r="D35" s="27" t="s">
        <v>114</v>
      </c>
      <c r="E35">
        <f>+(C35-C$7)/C$8</f>
        <v>15247.009985912107</v>
      </c>
      <c r="F35">
        <f t="shared" si="0"/>
        <v>15247</v>
      </c>
      <c r="G35">
        <f>+C35-(C$7+F35*C$8)</f>
        <v>6.0483699999167584E-3</v>
      </c>
      <c r="H35">
        <f t="shared" si="1"/>
        <v>6.0483699999167584E-3</v>
      </c>
      <c r="Q35" s="2">
        <f>+C35-15018.5</f>
        <v>18447.563999999998</v>
      </c>
      <c r="R35" s="2"/>
    </row>
    <row r="36" spans="1:19" ht="12" customHeight="1" x14ac:dyDescent="0.2">
      <c r="A36" s="32" t="s">
        <v>99</v>
      </c>
      <c r="B36" s="33" t="s">
        <v>91</v>
      </c>
      <c r="C36" s="34">
        <v>37092.326000000001</v>
      </c>
      <c r="D36" s="34"/>
      <c r="E36">
        <f>+(C36-C$7)/C$8</f>
        <v>21234.000465815629</v>
      </c>
      <c r="F36">
        <f t="shared" si="0"/>
        <v>21234</v>
      </c>
      <c r="G36">
        <f>+C36-(C$7+F36*C$8)</f>
        <v>2.8214000485604629E-4</v>
      </c>
      <c r="I36">
        <f>+G36</f>
        <v>2.8214000485604629E-4</v>
      </c>
      <c r="Q36" s="2">
        <f>+C36-15018.5</f>
        <v>22073.826000000001</v>
      </c>
      <c r="R36" s="2"/>
      <c r="S36" s="102" t="s">
        <v>102</v>
      </c>
    </row>
    <row r="37" spans="1:19" ht="12" customHeight="1" x14ac:dyDescent="0.2">
      <c r="A37" s="32" t="s">
        <v>99</v>
      </c>
      <c r="B37" s="32"/>
      <c r="C37" s="34">
        <v>37092.326000000001</v>
      </c>
      <c r="D37" s="34" t="s">
        <v>108</v>
      </c>
      <c r="E37">
        <f>+(C37-C$7)/C$8</f>
        <v>21234.000465815629</v>
      </c>
      <c r="F37">
        <f t="shared" si="0"/>
        <v>21234</v>
      </c>
      <c r="G37">
        <f>+C37-(C$7+F37*C$8)</f>
        <v>2.8214000485604629E-4</v>
      </c>
      <c r="I37">
        <f>+G37</f>
        <v>2.8214000485604629E-4</v>
      </c>
      <c r="Q37" s="2">
        <f>+C37-15018.5</f>
        <v>22073.826000000001</v>
      </c>
      <c r="R37" s="2"/>
    </row>
    <row r="38" spans="1:19" ht="12" customHeight="1" x14ac:dyDescent="0.2">
      <c r="A38" s="32" t="s">
        <v>99</v>
      </c>
      <c r="B38" s="32"/>
      <c r="C38" s="34">
        <v>37132.300999999999</v>
      </c>
      <c r="D38" s="34" t="s">
        <v>108</v>
      </c>
      <c r="E38">
        <f>+(C38-C$7)/C$8</f>
        <v>21299.999542670565</v>
      </c>
      <c r="F38">
        <f t="shared" si="0"/>
        <v>21300</v>
      </c>
      <c r="G38">
        <f>+C38-(C$7+F38*C$8)</f>
        <v>-2.7699999918695539E-4</v>
      </c>
      <c r="I38">
        <f>+G38</f>
        <v>-2.7699999918695539E-4</v>
      </c>
      <c r="Q38" s="2">
        <f>+C38-15018.5</f>
        <v>22113.800999999999</v>
      </c>
      <c r="R38" s="2"/>
    </row>
    <row r="39" spans="1:19" ht="12" customHeight="1" x14ac:dyDescent="0.2">
      <c r="A39" s="35" t="s">
        <v>107</v>
      </c>
      <c r="B39" s="36" t="s">
        <v>91</v>
      </c>
      <c r="C39" s="35">
        <v>37132.301399999997</v>
      </c>
      <c r="D39" s="35" t="s">
        <v>108</v>
      </c>
      <c r="E39">
        <f>+(C39-C$7)/C$8</f>
        <v>21300.00020307408</v>
      </c>
      <c r="F39">
        <f t="shared" si="0"/>
        <v>21300</v>
      </c>
      <c r="G39">
        <f>+C39-(C$7+F39*C$8)</f>
        <v>1.2299999798415229E-4</v>
      </c>
      <c r="J39">
        <f t="shared" ref="J39:J48" si="2">+G39</f>
        <v>1.2299999798415229E-4</v>
      </c>
      <c r="Q39" s="2">
        <f>+C39-15018.5</f>
        <v>22113.801399999997</v>
      </c>
      <c r="R39" s="2"/>
    </row>
    <row r="40" spans="1:19" ht="12" customHeight="1" x14ac:dyDescent="0.2">
      <c r="A40" s="32" t="s">
        <v>100</v>
      </c>
      <c r="B40" s="33" t="s">
        <v>101</v>
      </c>
      <c r="C40" s="34">
        <v>40410.600200000001</v>
      </c>
      <c r="D40" s="34"/>
      <c r="E40">
        <f>+(C40-C$7)/C$8</f>
        <v>26712.500377049138</v>
      </c>
      <c r="F40">
        <f t="shared" si="0"/>
        <v>26712.5</v>
      </c>
      <c r="G40">
        <f>+C40-(C$7+F40*C$8)</f>
        <v>2.283750000060536E-4</v>
      </c>
      <c r="J40">
        <f t="shared" si="2"/>
        <v>2.283750000060536E-4</v>
      </c>
      <c r="Q40" s="2">
        <f>+C40-15018.5</f>
        <v>25392.100200000001</v>
      </c>
      <c r="R40" s="2"/>
      <c r="S40" s="102" t="s">
        <v>103</v>
      </c>
    </row>
    <row r="41" spans="1:19" ht="12" customHeight="1" x14ac:dyDescent="0.2">
      <c r="A41" s="32" t="s">
        <v>100</v>
      </c>
      <c r="B41" s="33" t="s">
        <v>91</v>
      </c>
      <c r="C41" s="34">
        <v>40417.565199999997</v>
      </c>
      <c r="D41" s="34"/>
      <c r="E41">
        <f>+(C41-C$7)/C$8</f>
        <v>26723.999653354189</v>
      </c>
      <c r="F41">
        <f t="shared" si="0"/>
        <v>26724</v>
      </c>
      <c r="G41">
        <f>+C41-(C$7+F41*C$8)</f>
        <v>-2.0996000239392743E-4</v>
      </c>
      <c r="J41">
        <f t="shared" si="2"/>
        <v>-2.0996000239392743E-4</v>
      </c>
      <c r="Q41" s="2">
        <f>+C41-15018.5</f>
        <v>25399.065199999997</v>
      </c>
      <c r="R41" s="2"/>
      <c r="S41" s="102" t="s">
        <v>104</v>
      </c>
    </row>
    <row r="42" spans="1:19" ht="12" customHeight="1" x14ac:dyDescent="0.2">
      <c r="A42" s="32" t="s">
        <v>107</v>
      </c>
      <c r="B42" s="33" t="s">
        <v>91</v>
      </c>
      <c r="C42" s="34">
        <v>40761.600299999998</v>
      </c>
      <c r="D42" s="34"/>
      <c r="E42">
        <f>+(C42-C$7)/C$8</f>
        <v>27292.004631608012</v>
      </c>
      <c r="F42">
        <f t="shared" si="0"/>
        <v>27292</v>
      </c>
      <c r="G42">
        <f>+C42-(C$7+F42*C$8)</f>
        <v>2.8053200003341772E-3</v>
      </c>
      <c r="J42">
        <f t="shared" si="2"/>
        <v>2.8053200003341772E-3</v>
      </c>
      <c r="Q42" s="2">
        <f>+C42-15018.5</f>
        <v>25743.100299999998</v>
      </c>
      <c r="R42" s="2"/>
      <c r="S42" s="102" t="s">
        <v>105</v>
      </c>
    </row>
    <row r="43" spans="1:19" ht="12" customHeight="1" x14ac:dyDescent="0.2">
      <c r="A43" s="32" t="s">
        <v>107</v>
      </c>
      <c r="B43" s="33" t="s">
        <v>101</v>
      </c>
      <c r="C43" s="34">
        <v>40762.515800000001</v>
      </c>
      <c r="D43" s="34"/>
      <c r="E43">
        <f>+(C43-C$7)/C$8</f>
        <v>27293.516130166132</v>
      </c>
      <c r="F43">
        <f t="shared" si="0"/>
        <v>27293.5</v>
      </c>
      <c r="G43">
        <f>+C43-(C$7+F43*C$8)</f>
        <v>9.7698850076994859E-3</v>
      </c>
      <c r="J43">
        <f t="shared" si="2"/>
        <v>9.7698850076994859E-3</v>
      </c>
      <c r="Q43" s="2">
        <f>+C43-15018.5</f>
        <v>25744.015800000001</v>
      </c>
      <c r="R43" s="2"/>
      <c r="S43" s="102" t="s">
        <v>105</v>
      </c>
    </row>
    <row r="44" spans="1:19" ht="12" customHeight="1" x14ac:dyDescent="0.2">
      <c r="A44" s="32" t="s">
        <v>106</v>
      </c>
      <c r="B44" s="33" t="s">
        <v>91</v>
      </c>
      <c r="C44" s="34">
        <v>45914.837599999999</v>
      </c>
      <c r="D44" s="34"/>
      <c r="E44">
        <f>+(C44-C$7)/C$8</f>
        <v>35800.044772056688</v>
      </c>
      <c r="F44">
        <f t="shared" si="0"/>
        <v>35800</v>
      </c>
      <c r="G44">
        <f>+C44-(C$7+F44*C$8)</f>
        <v>2.7117999998154119E-2</v>
      </c>
      <c r="J44">
        <f t="shared" si="2"/>
        <v>2.7117999998154119E-2</v>
      </c>
      <c r="Q44" s="2">
        <f>+C44-15018.5</f>
        <v>30896.337599999999</v>
      </c>
      <c r="R44" s="2"/>
    </row>
    <row r="45" spans="1:19" ht="12" customHeight="1" x14ac:dyDescent="0.2">
      <c r="A45" s="32" t="s">
        <v>106</v>
      </c>
      <c r="B45" s="33" t="s">
        <v>91</v>
      </c>
      <c r="C45" s="34">
        <v>45917.870300000002</v>
      </c>
      <c r="D45" s="34"/>
      <c r="E45">
        <f>+(C45-C$7)/C$8</f>
        <v>35805.051786450138</v>
      </c>
      <c r="F45">
        <f t="shared" si="0"/>
        <v>35805</v>
      </c>
      <c r="G45">
        <f>+C45-(C$7+F45*C$8)</f>
        <v>3.1366550007078331E-2</v>
      </c>
      <c r="J45">
        <f t="shared" si="2"/>
        <v>3.1366550007078331E-2</v>
      </c>
      <c r="Q45" s="2">
        <f>+C45-15018.5</f>
        <v>30899.370300000002</v>
      </c>
      <c r="R45" s="2"/>
    </row>
    <row r="46" spans="1:19" ht="12" customHeight="1" x14ac:dyDescent="0.2">
      <c r="A46" s="37" t="s">
        <v>90</v>
      </c>
      <c r="B46" s="36" t="s">
        <v>91</v>
      </c>
      <c r="C46" s="35">
        <v>46621.667699999998</v>
      </c>
      <c r="D46" s="35">
        <v>4.1000000000000003E-3</v>
      </c>
      <c r="E46">
        <f>+(C46-C$7)/C$8</f>
        <v>36967.027488586617</v>
      </c>
      <c r="F46">
        <f t="shared" si="0"/>
        <v>36967</v>
      </c>
      <c r="G46">
        <f>+C46-(C$7+F46*C$8)</f>
        <v>1.6649570003210101E-2</v>
      </c>
      <c r="J46">
        <f t="shared" si="2"/>
        <v>1.6649570003210101E-2</v>
      </c>
      <c r="Q46" s="2">
        <f>+C46-15018.5</f>
        <v>31603.167699999998</v>
      </c>
      <c r="R46" s="2"/>
    </row>
    <row r="47" spans="1:19" ht="12" customHeight="1" x14ac:dyDescent="0.2">
      <c r="A47" s="37" t="s">
        <v>90</v>
      </c>
      <c r="B47" s="36" t="s">
        <v>91</v>
      </c>
      <c r="C47" s="35">
        <v>46621.667800000003</v>
      </c>
      <c r="D47" s="35">
        <v>3.3999999999999998E-3</v>
      </c>
      <c r="E47">
        <f>+(C47-C$7)/C$8</f>
        <v>36967.027653687503</v>
      </c>
      <c r="F47">
        <f t="shared" si="0"/>
        <v>36967</v>
      </c>
      <c r="G47">
        <f>+C47-(C$7+F47*C$8)</f>
        <v>1.6749570007959846E-2</v>
      </c>
      <c r="J47">
        <f t="shared" si="2"/>
        <v>1.6749570007959846E-2</v>
      </c>
      <c r="Q47" s="2">
        <f>+C47-15018.5</f>
        <v>31603.167800000003</v>
      </c>
      <c r="R47" s="2"/>
    </row>
    <row r="48" spans="1:19" ht="12" customHeight="1" x14ac:dyDescent="0.2">
      <c r="A48" s="38" t="s">
        <v>98</v>
      </c>
      <c r="B48" s="33" t="s">
        <v>91</v>
      </c>
      <c r="C48" s="34">
        <v>53455.649400000002</v>
      </c>
      <c r="D48" s="34">
        <v>6.9999999999999999E-4</v>
      </c>
      <c r="E48">
        <f>+(C48-C$7)/C$8</f>
        <v>48249.991427136803</v>
      </c>
      <c r="F48">
        <f t="shared" si="0"/>
        <v>48250</v>
      </c>
      <c r="G48">
        <f>+C48-(C$7+F48*C$8)</f>
        <v>-5.1924999934271909E-3</v>
      </c>
      <c r="J48">
        <f t="shared" si="2"/>
        <v>-5.1924999934271909E-3</v>
      </c>
      <c r="O48">
        <f ca="1">+C$11+C$12*$F48</f>
        <v>2.7783356439477713E-2</v>
      </c>
      <c r="Q48" s="2">
        <f>+C48-15018.5</f>
        <v>38437.149400000002</v>
      </c>
    </row>
    <row r="49" spans="1:19" ht="12" customHeight="1" x14ac:dyDescent="0.2">
      <c r="A49" s="34" t="s">
        <v>143</v>
      </c>
      <c r="B49" s="33"/>
      <c r="C49" s="34">
        <v>56792.063000000082</v>
      </c>
      <c r="D49" s="34">
        <v>2E-3</v>
      </c>
      <c r="E49">
        <f>+(C49-C$7)/C$8</f>
        <v>53758.439647431172</v>
      </c>
      <c r="F49">
        <f t="shared" si="0"/>
        <v>53758.5</v>
      </c>
      <c r="G49">
        <f>+C49-(C$7+F49*C$8)</f>
        <v>-3.6554964914103039E-2</v>
      </c>
      <c r="I49">
        <f t="shared" ref="I49:I68" si="3">+G49</f>
        <v>-3.6554964914103039E-2</v>
      </c>
      <c r="O49">
        <f ca="1">+C$11+C$12*$F49</f>
        <v>-3.5675804660644239E-2</v>
      </c>
      <c r="Q49" s="2">
        <f>+C49-15018.5</f>
        <v>41773.563000000082</v>
      </c>
    </row>
    <row r="50" spans="1:19" ht="12" customHeight="1" x14ac:dyDescent="0.2">
      <c r="A50" s="34" t="s">
        <v>143</v>
      </c>
      <c r="B50" s="33"/>
      <c r="C50" s="34">
        <v>56825.07200000016</v>
      </c>
      <c r="D50" s="34">
        <v>2E-3</v>
      </c>
      <c r="E50">
        <f>+(C50-C$7)/C$8</f>
        <v>53812.937796972379</v>
      </c>
      <c r="F50">
        <f t="shared" si="0"/>
        <v>53813</v>
      </c>
      <c r="G50">
        <f>+C50-(C$7+F50*C$8)</f>
        <v>-3.7675769839552231E-2</v>
      </c>
      <c r="I50">
        <f t="shared" si="3"/>
        <v>-3.7675769839552231E-2</v>
      </c>
      <c r="O50">
        <f ca="1">+C$11+C$12*$F50</f>
        <v>-3.6303656939841167E-2</v>
      </c>
      <c r="Q50" s="2">
        <f>+C50-15018.5</f>
        <v>41806.57200000016</v>
      </c>
    </row>
    <row r="51" spans="1:19" ht="12" customHeight="1" x14ac:dyDescent="0.2">
      <c r="A51" s="34" t="s">
        <v>143</v>
      </c>
      <c r="B51" s="33"/>
      <c r="C51" s="34">
        <v>56826.89000000013</v>
      </c>
      <c r="D51" s="34">
        <v>2E-3</v>
      </c>
      <c r="E51">
        <f>+(C51-C$7)/C$8</f>
        <v>53815.939330974143</v>
      </c>
      <c r="F51">
        <f t="shared" si="0"/>
        <v>53816</v>
      </c>
      <c r="G51">
        <f>+C51-(C$7+F51*C$8)</f>
        <v>-3.6746639867487829E-2</v>
      </c>
      <c r="I51">
        <f t="shared" si="3"/>
        <v>-3.6746639867487829E-2</v>
      </c>
      <c r="O51">
        <f ca="1">+C$11+C$12*$F51</f>
        <v>-3.6338217615760282E-2</v>
      </c>
      <c r="Q51" s="2">
        <f>+C51-15018.5</f>
        <v>41808.39000000013</v>
      </c>
    </row>
    <row r="52" spans="1:19" ht="12" customHeight="1" x14ac:dyDescent="0.2">
      <c r="A52" s="34" t="s">
        <v>143</v>
      </c>
      <c r="B52" s="33"/>
      <c r="C52" s="34">
        <v>57140.936999999918</v>
      </c>
      <c r="D52" s="34">
        <v>3.0000000000000001E-3</v>
      </c>
      <c r="E52">
        <f>+(C52-C$7)/C$8</f>
        <v>54334.433692176106</v>
      </c>
      <c r="F52">
        <f t="shared" si="0"/>
        <v>54334.5</v>
      </c>
      <c r="G52">
        <f>+C52-(C$7+F52*C$8)</f>
        <v>-4.0162005083402619E-2</v>
      </c>
      <c r="I52">
        <f t="shared" si="3"/>
        <v>-4.0162005083402619E-2</v>
      </c>
      <c r="O52">
        <f ca="1">+C$11+C$12*$F52</f>
        <v>-4.2311454437111595E-2</v>
      </c>
      <c r="Q52" s="2">
        <f>+C52-15018.5</f>
        <v>42122.436999999918</v>
      </c>
    </row>
    <row r="53" spans="1:19" ht="12" customHeight="1" x14ac:dyDescent="0.2">
      <c r="A53" s="34" t="s">
        <v>143</v>
      </c>
      <c r="B53" s="33"/>
      <c r="C53" s="34">
        <v>57141.237000000197</v>
      </c>
      <c r="D53" s="34">
        <v>2E-3</v>
      </c>
      <c r="E53">
        <f>+(C53-C$7)/C$8</f>
        <v>54334.928994817128</v>
      </c>
      <c r="F53">
        <f t="shared" si="0"/>
        <v>54335</v>
      </c>
      <c r="G53">
        <f>+C53-(C$7+F53*C$8)</f>
        <v>-4.3007149797631428E-2</v>
      </c>
      <c r="I53">
        <f t="shared" si="3"/>
        <v>-4.3007149797631428E-2</v>
      </c>
      <c r="O53">
        <f ca="1">+C$11+C$12*$F53</f>
        <v>-4.2317214549764781E-2</v>
      </c>
      <c r="Q53" s="2">
        <f>+C53-15018.5</f>
        <v>42122.737000000197</v>
      </c>
    </row>
    <row r="54" spans="1:19" ht="12" customHeight="1" x14ac:dyDescent="0.2">
      <c r="A54" s="34" t="s">
        <v>143</v>
      </c>
      <c r="B54" s="33"/>
      <c r="C54" s="34">
        <v>57182.12099999981</v>
      </c>
      <c r="D54" s="34">
        <v>2E-3</v>
      </c>
      <c r="E54">
        <f>+(C54-C$7)/C$8</f>
        <v>54402.428838672335</v>
      </c>
      <c r="F54">
        <f t="shared" si="0"/>
        <v>54402.5</v>
      </c>
      <c r="G54">
        <f>+C54-(C$7+F54*C$8)</f>
        <v>-4.3101725183078088E-2</v>
      </c>
      <c r="I54">
        <f t="shared" si="3"/>
        <v>-4.3101725183078088E-2</v>
      </c>
      <c r="O54">
        <f ca="1">+C$11+C$12*$F54</f>
        <v>-4.3094829757944542E-2</v>
      </c>
      <c r="Q54" s="2">
        <f>+C54-15018.5</f>
        <v>42163.62099999981</v>
      </c>
    </row>
    <row r="55" spans="1:19" ht="12" customHeight="1" x14ac:dyDescent="0.2">
      <c r="A55" s="39" t="s">
        <v>144</v>
      </c>
      <c r="B55" s="40" t="s">
        <v>91</v>
      </c>
      <c r="C55" s="39">
        <v>57550.072</v>
      </c>
      <c r="D55" s="39">
        <v>2E-3</v>
      </c>
      <c r="E55">
        <f>+(C55-C$7)/C$8</f>
        <v>55009.91917833122</v>
      </c>
      <c r="F55">
        <f t="shared" si="0"/>
        <v>55010</v>
      </c>
      <c r="G55">
        <f>+C55-(C$7+F55*C$8)</f>
        <v>-4.895290000422392E-2</v>
      </c>
      <c r="I55">
        <f t="shared" si="3"/>
        <v>-4.895290000422392E-2</v>
      </c>
      <c r="O55">
        <f ca="1">+C$11+C$12*$F55</f>
        <v>-5.0093366631562386E-2</v>
      </c>
      <c r="Q55" s="2">
        <f>+C55-15018.5</f>
        <v>42531.572</v>
      </c>
    </row>
    <row r="56" spans="1:19" ht="12" customHeight="1" x14ac:dyDescent="0.25">
      <c r="A56" s="98" t="s">
        <v>151</v>
      </c>
      <c r="B56" s="99" t="s">
        <v>91</v>
      </c>
      <c r="C56" s="100">
        <v>58597.898835744709</v>
      </c>
      <c r="D56" s="101">
        <v>2.9840000000000001E-3</v>
      </c>
      <c r="E56">
        <f>+(C56-C$7)/C$8</f>
        <v>56739.890506986179</v>
      </c>
      <c r="F56">
        <f t="shared" si="0"/>
        <v>56740</v>
      </c>
      <c r="G56">
        <f>+C56-(C$7+F56*C$8)</f>
        <v>-6.6318855286226608E-2</v>
      </c>
      <c r="L56">
        <f t="shared" ref="L56:L67" si="4">+G56</f>
        <v>-6.6318855286226608E-2</v>
      </c>
      <c r="O56">
        <f ca="1">+C$11+C$12*$F56</f>
        <v>-7.0023356411577087E-2</v>
      </c>
      <c r="Q56" s="2">
        <f>+C56-15018.5</f>
        <v>43579.398835744709</v>
      </c>
      <c r="S56" s="102" t="s">
        <v>152</v>
      </c>
    </row>
    <row r="57" spans="1:19" ht="12" customHeight="1" x14ac:dyDescent="0.25">
      <c r="A57" s="98" t="s">
        <v>151</v>
      </c>
      <c r="B57" s="99" t="s">
        <v>101</v>
      </c>
      <c r="C57" s="100">
        <v>58598.196418925654</v>
      </c>
      <c r="D57" s="101">
        <v>3.2859999999999999E-3</v>
      </c>
      <c r="E57">
        <f>+(C57-C$7)/C$8</f>
        <v>56740.381819437214</v>
      </c>
      <c r="F57">
        <f t="shared" si="0"/>
        <v>56740.5</v>
      </c>
      <c r="G57">
        <f>+C57-(C$7+F57*C$8)</f>
        <v>-7.1580819349037483E-2</v>
      </c>
      <c r="L57">
        <f t="shared" si="4"/>
        <v>-7.1580819349037483E-2</v>
      </c>
      <c r="O57">
        <f ca="1">+C$11+C$12*$F57</f>
        <v>-7.0029116524230273E-2</v>
      </c>
      <c r="Q57" s="2">
        <f>+C57-15018.5</f>
        <v>43579.696418925654</v>
      </c>
      <c r="S57" s="102" t="s">
        <v>152</v>
      </c>
    </row>
    <row r="58" spans="1:19" ht="12" customHeight="1" x14ac:dyDescent="0.25">
      <c r="A58" s="98" t="s">
        <v>151</v>
      </c>
      <c r="B58" s="99" t="s">
        <v>91</v>
      </c>
      <c r="C58" s="100">
        <v>58611.829698198941</v>
      </c>
      <c r="D58" s="101">
        <v>2.7620000000000001E-3</v>
      </c>
      <c r="E58">
        <f>+(C58-C$7)/C$8</f>
        <v>56762.890483515825</v>
      </c>
      <c r="F58">
        <f t="shared" si="0"/>
        <v>56763</v>
      </c>
      <c r="G58">
        <f>+C58-(C$7+F58*C$8)</f>
        <v>-6.6333071052213199E-2</v>
      </c>
      <c r="L58">
        <f t="shared" si="4"/>
        <v>-6.6333071052213199E-2</v>
      </c>
      <c r="O58">
        <f ca="1">+C$11+C$12*$F58</f>
        <v>-7.0288321593623526E-2</v>
      </c>
      <c r="Q58" s="2">
        <f>+C58-15018.5</f>
        <v>43593.329698198941</v>
      </c>
      <c r="S58" s="102" t="s">
        <v>152</v>
      </c>
    </row>
    <row r="59" spans="1:19" ht="12" customHeight="1" x14ac:dyDescent="0.25">
      <c r="A59" s="98" t="s">
        <v>151</v>
      </c>
      <c r="B59" s="99" t="s">
        <v>101</v>
      </c>
      <c r="C59" s="100">
        <v>58612.126601284835</v>
      </c>
      <c r="D59" s="101">
        <v>3.5109999999999998E-3</v>
      </c>
      <c r="E59">
        <f>+(C59-C$7)/C$8</f>
        <v>56763.380673123938</v>
      </c>
      <c r="F59">
        <f t="shared" si="0"/>
        <v>56763.5</v>
      </c>
      <c r="G59">
        <f>+C59-(C$7+F59*C$8)</f>
        <v>-7.2275130165508017E-2</v>
      </c>
      <c r="L59">
        <f t="shared" si="4"/>
        <v>-7.2275130165508017E-2</v>
      </c>
      <c r="O59">
        <f ca="1">+C$11+C$12*$F59</f>
        <v>-7.0294081706276712E-2</v>
      </c>
      <c r="Q59" s="2">
        <f>+C59-15018.5</f>
        <v>43593.626601284835</v>
      </c>
      <c r="S59" s="102" t="s">
        <v>152</v>
      </c>
    </row>
    <row r="60" spans="1:19" ht="12" customHeight="1" x14ac:dyDescent="0.25">
      <c r="A60" s="98" t="s">
        <v>151</v>
      </c>
      <c r="B60" s="99" t="s">
        <v>91</v>
      </c>
      <c r="C60" s="100">
        <v>58622.73080679914</v>
      </c>
      <c r="D60" s="101">
        <v>3.2599999999999999E-3</v>
      </c>
      <c r="E60">
        <f>+(C60-C$7)/C$8</f>
        <v>56780.888309764945</v>
      </c>
      <c r="F60">
        <f t="shared" si="0"/>
        <v>56781</v>
      </c>
      <c r="G60">
        <f>+C60-(C$7+F60*C$8)</f>
        <v>-6.7649690856342204E-2</v>
      </c>
      <c r="L60">
        <f t="shared" si="4"/>
        <v>-6.7649690856342204E-2</v>
      </c>
      <c r="O60">
        <f ca="1">+C$11+C$12*$F60</f>
        <v>-7.0495685649138107E-2</v>
      </c>
      <c r="Q60" s="2">
        <f>+C60-15018.5</f>
        <v>43604.23080679914</v>
      </c>
      <c r="S60" s="102" t="s">
        <v>152</v>
      </c>
    </row>
    <row r="61" spans="1:19" ht="12" customHeight="1" x14ac:dyDescent="0.25">
      <c r="A61" s="98" t="s">
        <v>151</v>
      </c>
      <c r="B61" s="99" t="s">
        <v>101</v>
      </c>
      <c r="C61" s="100">
        <v>58623.027874812484</v>
      </c>
      <c r="D61" s="101">
        <v>2.784E-3</v>
      </c>
      <c r="E61">
        <f>+(C61-C$7)/C$8</f>
        <v>56781.378771669733</v>
      </c>
      <c r="F61">
        <f t="shared" si="0"/>
        <v>56781.5</v>
      </c>
      <c r="G61">
        <f>+C61-(C$7+F61*C$8)</f>
        <v>-7.3426822520559654E-2</v>
      </c>
      <c r="L61">
        <f t="shared" si="4"/>
        <v>-7.3426822520559654E-2</v>
      </c>
      <c r="O61">
        <f ca="1">+C$11+C$12*$F61</f>
        <v>-7.0501445761791293E-2</v>
      </c>
      <c r="Q61" s="2">
        <f>+C61-15018.5</f>
        <v>43604.527874812484</v>
      </c>
      <c r="S61" s="102" t="s">
        <v>152</v>
      </c>
    </row>
    <row r="62" spans="1:19" ht="12" customHeight="1" x14ac:dyDescent="0.25">
      <c r="A62" s="98" t="s">
        <v>151</v>
      </c>
      <c r="B62" s="99" t="s">
        <v>91</v>
      </c>
      <c r="C62" s="100">
        <v>59334.3992388607</v>
      </c>
      <c r="D62" s="101">
        <v>2.1280000000000001E-3</v>
      </c>
      <c r="E62">
        <f>+(C62-C$7)/C$8</f>
        <v>57955.8591551149</v>
      </c>
      <c r="F62">
        <f t="shared" si="0"/>
        <v>57956</v>
      </c>
      <c r="G62">
        <f>+C62-(C$7+F62*C$8)</f>
        <v>-8.5308379289926961E-2</v>
      </c>
      <c r="L62">
        <f t="shared" si="4"/>
        <v>-8.5308379289926961E-2</v>
      </c>
      <c r="O62">
        <f ca="1">+C$11+C$12*$F62</f>
        <v>-8.4031950384119258E-2</v>
      </c>
      <c r="Q62" s="2">
        <f>+C62-15018.5</f>
        <v>44315.8992388607</v>
      </c>
      <c r="S62" s="102" t="s">
        <v>152</v>
      </c>
    </row>
    <row r="63" spans="1:19" ht="12" customHeight="1" x14ac:dyDescent="0.25">
      <c r="A63" s="98" t="s">
        <v>151</v>
      </c>
      <c r="B63" s="99" t="s">
        <v>101</v>
      </c>
      <c r="C63" s="100">
        <v>59334.703238016926</v>
      </c>
      <c r="D63" s="101">
        <v>3.689E-3</v>
      </c>
      <c r="E63">
        <f>+(C63-C$7)/C$8</f>
        <v>57956.36106039759</v>
      </c>
      <c r="F63">
        <f t="shared" si="0"/>
        <v>57956.5</v>
      </c>
      <c r="G63">
        <f>+C63-(C$7+F63*C$8)</f>
        <v>-8.4154368072631769E-2</v>
      </c>
      <c r="L63">
        <f t="shared" si="4"/>
        <v>-8.4154368072631769E-2</v>
      </c>
      <c r="O63">
        <f ca="1">+C$11+C$12*$F63</f>
        <v>-8.4037710496772444E-2</v>
      </c>
      <c r="Q63" s="2">
        <f>+C63-15018.5</f>
        <v>44316.203238016926</v>
      </c>
      <c r="S63" s="102" t="s">
        <v>152</v>
      </c>
    </row>
    <row r="64" spans="1:19" ht="12" customHeight="1" x14ac:dyDescent="0.25">
      <c r="A64" s="98" t="s">
        <v>151</v>
      </c>
      <c r="B64" s="99" t="s">
        <v>91</v>
      </c>
      <c r="C64" s="100">
        <v>59348.331059013959</v>
      </c>
      <c r="D64" s="101">
        <v>2.5769999999999999E-3</v>
      </c>
      <c r="E64">
        <f>+(C64-C$7)/C$8</f>
        <v>57978.860712814065</v>
      </c>
      <c r="F64">
        <f t="shared" si="0"/>
        <v>57979</v>
      </c>
      <c r="G64">
        <f>+C64-(C$7+F64*C$8)</f>
        <v>-8.4364896043553017E-2</v>
      </c>
      <c r="L64">
        <f t="shared" si="4"/>
        <v>-8.4364896043553017E-2</v>
      </c>
      <c r="O64">
        <f ca="1">+C$11+C$12*$F64</f>
        <v>-8.4296915566165698E-2</v>
      </c>
      <c r="Q64" s="2">
        <f>+C64-15018.5</f>
        <v>44329.831059013959</v>
      </c>
      <c r="S64" s="102" t="s">
        <v>152</v>
      </c>
    </row>
    <row r="65" spans="1:19" ht="12" customHeight="1" x14ac:dyDescent="0.25">
      <c r="A65" s="98" t="s">
        <v>151</v>
      </c>
      <c r="B65" s="99" t="s">
        <v>101</v>
      </c>
      <c r="C65" s="100">
        <v>59348.628557864577</v>
      </c>
      <c r="D65" s="101">
        <v>1.7229999999999999E-3</v>
      </c>
      <c r="E65">
        <f>+(C65-C$7)/C$8</f>
        <v>57979.35188603498</v>
      </c>
      <c r="F65">
        <f t="shared" si="0"/>
        <v>57979.5</v>
      </c>
      <c r="G65">
        <f>+C65-(C$7+F65*C$8)</f>
        <v>-8.9711190419620834E-2</v>
      </c>
      <c r="L65">
        <f t="shared" si="4"/>
        <v>-8.9711190419620834E-2</v>
      </c>
      <c r="O65">
        <f ca="1">+C$11+C$12*$F65</f>
        <v>-8.4302675678818884E-2</v>
      </c>
      <c r="Q65" s="2">
        <f>+C65-15018.5</f>
        <v>44330.128557864577</v>
      </c>
      <c r="S65" s="102" t="s">
        <v>152</v>
      </c>
    </row>
    <row r="66" spans="1:19" ht="12" customHeight="1" x14ac:dyDescent="0.25">
      <c r="A66" s="98" t="s">
        <v>151</v>
      </c>
      <c r="B66" s="99" t="s">
        <v>91</v>
      </c>
      <c r="C66" s="100">
        <v>59359.236983519513</v>
      </c>
      <c r="D66" s="101">
        <v>3.0400000000000002E-3</v>
      </c>
      <c r="E66">
        <f>+(C66-C$7)/C$8</f>
        <v>57996.866490165317</v>
      </c>
      <c r="F66">
        <f t="shared" si="0"/>
        <v>57997</v>
      </c>
      <c r="G66">
        <f>+C66-(C$7+F66*C$8)</f>
        <v>-8.0865610478213057E-2</v>
      </c>
      <c r="L66">
        <f t="shared" si="4"/>
        <v>-8.0865610478213057E-2</v>
      </c>
      <c r="O66">
        <f ca="1">+C$11+C$12*$F66</f>
        <v>-8.4504279621680278E-2</v>
      </c>
      <c r="Q66" s="2">
        <f>+C66-15018.5</f>
        <v>44340.736983519513</v>
      </c>
      <c r="S66" s="102" t="s">
        <v>152</v>
      </c>
    </row>
    <row r="67" spans="1:19" ht="12" customHeight="1" x14ac:dyDescent="0.25">
      <c r="A67" s="98" t="s">
        <v>151</v>
      </c>
      <c r="B67" s="99" t="s">
        <v>101</v>
      </c>
      <c r="C67" s="100">
        <v>59359.531586336438</v>
      </c>
      <c r="D67" s="101">
        <v>1.9059999999999999E-3</v>
      </c>
      <c r="E67">
        <f>+(C67-C$7)/C$8</f>
        <v>57997.352882009116</v>
      </c>
      <c r="F67">
        <f t="shared" si="0"/>
        <v>57997.5</v>
      </c>
      <c r="G67">
        <f>+C67-(C$7+F67*C$8)</f>
        <v>-8.9107938561937772E-2</v>
      </c>
      <c r="L67">
        <f t="shared" si="4"/>
        <v>-8.9107938561937772E-2</v>
      </c>
      <c r="O67">
        <f ca="1">+C$11+C$12*$F67</f>
        <v>-8.4510039734333464E-2</v>
      </c>
      <c r="Q67" s="2">
        <f>+C67-15018.5</f>
        <v>44341.031586336438</v>
      </c>
      <c r="S67" s="102" t="s">
        <v>152</v>
      </c>
    </row>
    <row r="68" spans="1:19" ht="12" customHeight="1" x14ac:dyDescent="0.2">
      <c r="A68" s="94" t="s">
        <v>150</v>
      </c>
      <c r="B68" s="95" t="s">
        <v>91</v>
      </c>
      <c r="C68" s="96">
        <v>59745.054568999913</v>
      </c>
      <c r="D68" s="97">
        <v>1.6379999999999999E-3</v>
      </c>
      <c r="E68">
        <f>+(C68-C$7)/C$8</f>
        <v>58633.854719711475</v>
      </c>
      <c r="F68">
        <f t="shared" si="0"/>
        <v>58634</v>
      </c>
      <c r="G68">
        <f>+C68-(C$7+F68*C$8)</f>
        <v>-8.7994860077742487E-2</v>
      </c>
      <c r="K68">
        <f>+G68</f>
        <v>-8.7994860077742487E-2</v>
      </c>
      <c r="O68">
        <f ca="1">+C$11+C$12*$F68</f>
        <v>-9.1842663141835978E-2</v>
      </c>
      <c r="Q68" s="2">
        <f>+C68-15018.5</f>
        <v>44726.554568999913</v>
      </c>
      <c r="S68" s="102" t="s">
        <v>152</v>
      </c>
    </row>
    <row r="69" spans="1:19" ht="12" customHeight="1" x14ac:dyDescent="0.2"/>
  </sheetData>
  <sortState xmlns:xlrd2="http://schemas.microsoft.com/office/spreadsheetml/2017/richdata2" ref="A21:AD68">
    <sortCondition ref="C21:C68"/>
  </sortState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1070"/>
  <sheetViews>
    <sheetView workbookViewId="0">
      <selection activeCell="D5" sqref="D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9" max="19" width="10.28515625" style="3"/>
    <col min="21" max="21" width="9.85546875" customWidth="1"/>
    <col min="26" max="26" width="10.28515625" customWidth="1"/>
    <col min="27" max="27" width="12.140625" customWidth="1"/>
    <col min="28" max="28" width="11.140625" customWidth="1"/>
    <col min="29" max="31" width="10.42578125" customWidth="1"/>
    <col min="32" max="32" width="10.5703125" customWidth="1"/>
    <col min="33" max="33" width="10.28515625" customWidth="1"/>
    <col min="34" max="37" width="9.42578125" customWidth="1"/>
    <col min="38" max="52" width="10.28515625" customWidth="1"/>
    <col min="53" max="53" width="11.85546875" customWidth="1"/>
    <col min="54" max="54" width="14.7109375" customWidth="1"/>
  </cols>
  <sheetData>
    <row r="1" spans="1:64" ht="21" thickBot="1" x14ac:dyDescent="0.35">
      <c r="A1" s="1" t="s">
        <v>88</v>
      </c>
      <c r="AA1" s="51" t="s">
        <v>3</v>
      </c>
      <c r="AB1" s="52"/>
      <c r="AC1" s="52" t="s">
        <v>4</v>
      </c>
      <c r="AD1" s="52" t="s">
        <v>5</v>
      </c>
      <c r="AE1" s="53"/>
      <c r="AM1" s="54"/>
      <c r="AN1" s="54"/>
      <c r="AW1" s="55" t="s">
        <v>69</v>
      </c>
      <c r="AX1" s="56" t="s">
        <v>58</v>
      </c>
      <c r="AY1" s="7" t="s">
        <v>6</v>
      </c>
      <c r="AZ1" s="57" t="s">
        <v>7</v>
      </c>
      <c r="BA1" s="58" t="s">
        <v>8</v>
      </c>
      <c r="BB1" s="57" t="s">
        <v>9</v>
      </c>
      <c r="BC1" s="58" t="s">
        <v>10</v>
      </c>
      <c r="BD1" s="57" t="s">
        <v>11</v>
      </c>
      <c r="BE1" s="59" t="s">
        <v>48</v>
      </c>
      <c r="BF1" s="58" t="s">
        <v>49</v>
      </c>
      <c r="BG1" s="57" t="s">
        <v>50</v>
      </c>
      <c r="BH1" s="59" t="s">
        <v>51</v>
      </c>
      <c r="BI1" s="58" t="s">
        <v>52</v>
      </c>
      <c r="BJ1" s="57" t="s">
        <v>53</v>
      </c>
      <c r="BK1" s="59" t="s">
        <v>54</v>
      </c>
      <c r="BL1" s="58" t="s">
        <v>46</v>
      </c>
    </row>
    <row r="2" spans="1:64" ht="16.5" thickBot="1" x14ac:dyDescent="0.35">
      <c r="A2" t="s">
        <v>83</v>
      </c>
      <c r="B2" t="s">
        <v>89</v>
      </c>
      <c r="C2" s="3"/>
      <c r="D2" s="3"/>
      <c r="AA2" s="60" t="s">
        <v>33</v>
      </c>
      <c r="AB2" s="61">
        <f>C7</f>
        <v>24231.098099999999</v>
      </c>
      <c r="AC2" s="62" t="s">
        <v>34</v>
      </c>
      <c r="AD2" s="61">
        <f>C8</f>
        <v>0.60569028999999996</v>
      </c>
      <c r="AE2" s="63" t="s">
        <v>0</v>
      </c>
      <c r="AF2" s="54"/>
      <c r="AG2" s="54"/>
      <c r="AL2" s="3"/>
      <c r="AW2">
        <v>-20000</v>
      </c>
      <c r="AX2">
        <f t="shared" ref="AX2:AX55" si="0">AB$3+AB$4*AW2+AB$5*AW2^2+AZ2</f>
        <v>0.11589950723772355</v>
      </c>
      <c r="AY2">
        <f t="shared" ref="AY2:AY55" si="1">AB$3+AB$4*AW2+AB$5*AW2^2</f>
        <v>0.19703726754537912</v>
      </c>
      <c r="AZ2" s="28">
        <f t="shared" ref="AZ2:AZ55" si="2">$AB$6*($AB$11/BA2*BB2+$AB$12)</f>
        <v>-8.1137760307655571E-2</v>
      </c>
      <c r="BA2">
        <f t="shared" ref="BA2:BA55" si="3">1+$AB$7*COS(BC2)</f>
        <v>0.84723279151394437</v>
      </c>
      <c r="BB2">
        <f t="shared" ref="BB2:BB55" si="4">SIN(BC2+RADIANS($AB$9))</f>
        <v>-0.84115544597940306</v>
      </c>
      <c r="BC2">
        <f t="shared" ref="BC2:BC55" si="5">2*ATAN(BD2)</f>
        <v>2.4676021430691559</v>
      </c>
      <c r="BD2">
        <f t="shared" ref="BD2:BD55" si="6">SQRT((1+$AB$7)/(1-$AB$7))*TAN(BE2/2)</f>
        <v>2.8542093038782852</v>
      </c>
      <c r="BE2">
        <f t="shared" ref="BE2:BK17" si="7">$BL2+$AB$7*SIN(BF2)</f>
        <v>2.3342874966010183</v>
      </c>
      <c r="BF2">
        <f t="shared" si="7"/>
        <v>2.3342865857571065</v>
      </c>
      <c r="BG2">
        <f t="shared" si="7"/>
        <v>2.3342933231507943</v>
      </c>
      <c r="BH2">
        <f t="shared" si="7"/>
        <v>2.3342434864058075</v>
      </c>
      <c r="BI2">
        <f t="shared" si="7"/>
        <v>2.3346120692428713</v>
      </c>
      <c r="BJ2">
        <f t="shared" si="7"/>
        <v>2.3318827347681088</v>
      </c>
      <c r="BK2">
        <f t="shared" si="7"/>
        <v>2.3519129702274997</v>
      </c>
      <c r="BL2">
        <f t="shared" ref="BL2:BL55" si="8">RADIANS($AB$9)+$AB$18*(AW2-AB$15)</f>
        <v>2.193038438147298</v>
      </c>
    </row>
    <row r="3" spans="1:64" ht="13.5" thickBot="1" x14ac:dyDescent="0.25">
      <c r="Z3">
        <f t="shared" ref="Z3:Z10" si="9">AC3-AF3</f>
        <v>10.763385161326257</v>
      </c>
      <c r="AA3" s="64" t="s">
        <v>19</v>
      </c>
      <c r="AB3" s="65">
        <f t="shared" ref="AB3:AB10" si="10">AC3*AD3</f>
        <v>0.10763385161326257</v>
      </c>
      <c r="AC3" s="66">
        <v>10.763385161326257</v>
      </c>
      <c r="AD3">
        <v>0.01</v>
      </c>
      <c r="AE3" s="67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W3">
        <v>-19000</v>
      </c>
      <c r="AX3">
        <f t="shared" si="0"/>
        <v>0.10791617538930229</v>
      </c>
      <c r="AY3">
        <f t="shared" si="1"/>
        <v>0.19257052972155628</v>
      </c>
      <c r="AZ3" s="28">
        <f t="shared" si="2"/>
        <v>-8.4654354332253989E-2</v>
      </c>
      <c r="BA3">
        <f t="shared" si="3"/>
        <v>0.84188408090044908</v>
      </c>
      <c r="BB3">
        <f t="shared" si="4"/>
        <v>-0.86469277604515815</v>
      </c>
      <c r="BC3">
        <f t="shared" si="5"/>
        <v>2.5127242982265536</v>
      </c>
      <c r="BD3">
        <f t="shared" si="6"/>
        <v>3.0748070516590253</v>
      </c>
      <c r="BE3">
        <f t="shared" si="7"/>
        <v>2.3866850708339031</v>
      </c>
      <c r="BF3">
        <f t="shared" si="7"/>
        <v>2.3866838699315558</v>
      </c>
      <c r="BG3">
        <f t="shared" si="7"/>
        <v>2.3866923029648812</v>
      </c>
      <c r="BH3">
        <f t="shared" si="7"/>
        <v>2.3866330827041513</v>
      </c>
      <c r="BI3">
        <f t="shared" si="7"/>
        <v>2.3870488822204226</v>
      </c>
      <c r="BJ3">
        <f t="shared" si="7"/>
        <v>2.3841260057685201</v>
      </c>
      <c r="BK3">
        <f t="shared" si="7"/>
        <v>2.404505865162609</v>
      </c>
      <c r="BL3">
        <f t="shared" si="8"/>
        <v>2.2527103107247926</v>
      </c>
    </row>
    <row r="4" spans="1:64" ht="14.25" thickTop="1" thickBot="1" x14ac:dyDescent="0.25">
      <c r="A4" s="41" t="s">
        <v>59</v>
      </c>
      <c r="C4" s="8">
        <v>24231.098099999999</v>
      </c>
      <c r="D4" s="9">
        <v>0.60569028999999996</v>
      </c>
      <c r="Z4">
        <f t="shared" si="9"/>
        <v>-4.4737844521668588</v>
      </c>
      <c r="AA4" s="68" t="s">
        <v>20</v>
      </c>
      <c r="AB4" s="69">
        <f t="shared" si="10"/>
        <v>-4.4737844521668589E-6</v>
      </c>
      <c r="AC4" s="70">
        <v>-4.4737844521668588</v>
      </c>
      <c r="AD4" s="71">
        <v>9.9999999999999995E-7</v>
      </c>
      <c r="AE4" s="67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W4">
        <v>-18000</v>
      </c>
      <c r="AX4">
        <f t="shared" si="0"/>
        <v>0.10018418106165293</v>
      </c>
      <c r="AY4">
        <f t="shared" si="1"/>
        <v>0.18810343053217729</v>
      </c>
      <c r="AZ4" s="28">
        <f t="shared" si="2"/>
        <v>-8.791924947052436E-2</v>
      </c>
      <c r="BA4">
        <f t="shared" si="3"/>
        <v>0.83691647675964065</v>
      </c>
      <c r="BB4">
        <f t="shared" si="4"/>
        <v>-0.8862154648262669</v>
      </c>
      <c r="BC4">
        <f t="shared" si="5"/>
        <v>2.5572969902839726</v>
      </c>
      <c r="BD4">
        <f t="shared" si="6"/>
        <v>3.3249833378529745</v>
      </c>
      <c r="BE4">
        <f t="shared" si="7"/>
        <v>2.4387626536312776</v>
      </c>
      <c r="BF4">
        <f t="shared" si="7"/>
        <v>2.4387611325704674</v>
      </c>
      <c r="BG4">
        <f t="shared" si="7"/>
        <v>2.4387713283416566</v>
      </c>
      <c r="BH4">
        <f t="shared" si="7"/>
        <v>2.4387029837298302</v>
      </c>
      <c r="BI4">
        <f t="shared" si="7"/>
        <v>2.4391610378643365</v>
      </c>
      <c r="BJ4">
        <f t="shared" si="7"/>
        <v>2.4360876946277865</v>
      </c>
      <c r="BK4">
        <f t="shared" si="7"/>
        <v>2.45655841711564</v>
      </c>
      <c r="BL4">
        <f t="shared" si="8"/>
        <v>2.3123821833022866</v>
      </c>
    </row>
    <row r="5" spans="1:64" ht="13.5" thickTop="1" x14ac:dyDescent="0.2">
      <c r="A5" s="10" t="s">
        <v>92</v>
      </c>
      <c r="B5" s="11"/>
      <c r="C5" s="12">
        <v>-9.5</v>
      </c>
      <c r="D5" s="11" t="s">
        <v>93</v>
      </c>
      <c r="E5" s="11"/>
      <c r="Z5">
        <f t="shared" si="9"/>
        <v>-1.8068277805158843E-2</v>
      </c>
      <c r="AA5" s="68" t="s">
        <v>2</v>
      </c>
      <c r="AB5" s="69">
        <f t="shared" si="10"/>
        <v>-1.8068277805158841E-13</v>
      </c>
      <c r="AC5" s="70">
        <v>-1.8068277805158843E-2</v>
      </c>
      <c r="AD5">
        <v>9.9999999999999994E-12</v>
      </c>
      <c r="AE5" s="67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W5">
        <v>-17000</v>
      </c>
      <c r="AX5">
        <f t="shared" si="0"/>
        <v>9.2706758167530295E-2</v>
      </c>
      <c r="AY5">
        <f t="shared" si="1"/>
        <v>0.18363596997724227</v>
      </c>
      <c r="AZ5" s="28">
        <f t="shared" si="2"/>
        <v>-9.0929211809711974E-2</v>
      </c>
      <c r="BA5">
        <f t="shared" si="3"/>
        <v>0.83232370369245368</v>
      </c>
      <c r="BB5">
        <f t="shared" si="4"/>
        <v>-0.90576337788347394</v>
      </c>
      <c r="BC5">
        <f t="shared" si="5"/>
        <v>2.6013634880357066</v>
      </c>
      <c r="BD5">
        <f t="shared" si="6"/>
        <v>3.6116533732558205</v>
      </c>
      <c r="BE5">
        <f t="shared" si="7"/>
        <v>2.4905436926612379</v>
      </c>
      <c r="BF5">
        <f t="shared" si="7"/>
        <v>2.4905418363137763</v>
      </c>
      <c r="BG5">
        <f t="shared" si="7"/>
        <v>2.4905537721891702</v>
      </c>
      <c r="BH5">
        <f t="shared" si="7"/>
        <v>2.4904770254368591</v>
      </c>
      <c r="BI5">
        <f t="shared" si="7"/>
        <v>2.4909704227985641</v>
      </c>
      <c r="BJ5">
        <f t="shared" si="7"/>
        <v>2.4877951726578424</v>
      </c>
      <c r="BK5">
        <f t="shared" si="7"/>
        <v>2.5080977483988556</v>
      </c>
      <c r="BL5">
        <f t="shared" si="8"/>
        <v>2.3720540558797807</v>
      </c>
    </row>
    <row r="6" spans="1:64" x14ac:dyDescent="0.2">
      <c r="A6" s="41" t="s">
        <v>60</v>
      </c>
      <c r="Z6">
        <f t="shared" si="9"/>
        <v>10.670669487923684</v>
      </c>
      <c r="AA6" s="68" t="s">
        <v>21</v>
      </c>
      <c r="AB6" s="69">
        <f t="shared" si="10"/>
        <v>0.10670669487923684</v>
      </c>
      <c r="AC6" s="70">
        <v>10.670669487923684</v>
      </c>
      <c r="AD6">
        <v>0.01</v>
      </c>
      <c r="AE6" s="67" t="s">
        <v>0</v>
      </c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W6">
        <v>-16000</v>
      </c>
      <c r="AX6">
        <f t="shared" si="0"/>
        <v>8.5486681865345956E-2</v>
      </c>
      <c r="AY6">
        <f t="shared" si="1"/>
        <v>0.17916814805675113</v>
      </c>
      <c r="AZ6" s="28">
        <f t="shared" si="2"/>
        <v>-9.3681466191405174E-2</v>
      </c>
      <c r="BA6">
        <f t="shared" si="3"/>
        <v>0.82809971222966006</v>
      </c>
      <c r="BB6">
        <f t="shared" si="4"/>
        <v>-0.92337458329714195</v>
      </c>
      <c r="BC6">
        <f t="shared" si="5"/>
        <v>2.6449657258010242</v>
      </c>
      <c r="BD6">
        <f t="shared" si="6"/>
        <v>3.9440544486343136</v>
      </c>
      <c r="BE6">
        <f t="shared" si="7"/>
        <v>2.5420512519759195</v>
      </c>
      <c r="BF6">
        <f t="shared" si="7"/>
        <v>2.5420490643245723</v>
      </c>
      <c r="BG6">
        <f t="shared" si="7"/>
        <v>2.542062616793781</v>
      </c>
      <c r="BH6">
        <f t="shared" si="7"/>
        <v>2.5419786574182455</v>
      </c>
      <c r="BI6">
        <f t="shared" si="7"/>
        <v>2.5424987195872695</v>
      </c>
      <c r="BJ6">
        <f t="shared" si="7"/>
        <v>2.5392743613952837</v>
      </c>
      <c r="BK6">
        <f t="shared" si="7"/>
        <v>2.5591528082237871</v>
      </c>
      <c r="BL6">
        <f t="shared" si="8"/>
        <v>2.4317259284572748</v>
      </c>
    </row>
    <row r="7" spans="1:64" x14ac:dyDescent="0.2">
      <c r="A7" t="s">
        <v>61</v>
      </c>
      <c r="C7">
        <f>+C4</f>
        <v>24231.098099999999</v>
      </c>
      <c r="X7">
        <f>-AB7</f>
        <v>-0.19552015851238078</v>
      </c>
      <c r="Y7">
        <f>X7/AD7</f>
        <v>-0.19552015851238078</v>
      </c>
      <c r="Z7">
        <f t="shared" si="9"/>
        <v>0.19552015851238078</v>
      </c>
      <c r="AA7" s="72" t="s">
        <v>27</v>
      </c>
      <c r="AB7" s="73">
        <f t="shared" si="10"/>
        <v>0.19552015851238078</v>
      </c>
      <c r="AC7" s="70">
        <v>0.19552015851238078</v>
      </c>
      <c r="AD7">
        <v>1</v>
      </c>
      <c r="AE7" s="67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W7">
        <v>-15000</v>
      </c>
      <c r="AX7">
        <f t="shared" si="0"/>
        <v>7.8526306430200643E-2</v>
      </c>
      <c r="AY7">
        <f t="shared" si="1"/>
        <v>0.17469996477070382</v>
      </c>
      <c r="AZ7" s="28">
        <f t="shared" si="2"/>
        <v>-9.6173658340503176E-2</v>
      </c>
      <c r="BA7">
        <f t="shared" si="3"/>
        <v>0.82423874125623153</v>
      </c>
      <c r="BB7">
        <f t="shared" si="4"/>
        <v>-0.93908509949860841</v>
      </c>
      <c r="BC7">
        <f t="shared" si="5"/>
        <v>2.688144397363804</v>
      </c>
      <c r="BD7">
        <f t="shared" si="6"/>
        <v>4.334811606367321</v>
      </c>
      <c r="BE7">
        <f t="shared" si="7"/>
        <v>2.5933080281771561</v>
      </c>
      <c r="BF7">
        <f t="shared" si="7"/>
        <v>2.5933055352576209</v>
      </c>
      <c r="BG7">
        <f t="shared" si="7"/>
        <v>2.5933204753281958</v>
      </c>
      <c r="BH7">
        <f t="shared" si="7"/>
        <v>2.593230937422716</v>
      </c>
      <c r="BI7">
        <f t="shared" si="7"/>
        <v>2.5937674772264696</v>
      </c>
      <c r="BJ7">
        <f t="shared" si="7"/>
        <v>2.5905497211788471</v>
      </c>
      <c r="BK7">
        <f t="shared" si="7"/>
        <v>2.6097542696514209</v>
      </c>
      <c r="BL7">
        <f t="shared" si="8"/>
        <v>2.4913978010347693</v>
      </c>
    </row>
    <row r="8" spans="1:64" ht="15.75" x14ac:dyDescent="0.3">
      <c r="A8" t="s">
        <v>62</v>
      </c>
      <c r="C8">
        <f>+D4</f>
        <v>0.60569028999999996</v>
      </c>
      <c r="X8">
        <f>AB8</f>
        <v>174.61432239169534</v>
      </c>
      <c r="Y8">
        <f>X8/AD8</f>
        <v>17.461432239169532</v>
      </c>
      <c r="Z8">
        <f t="shared" si="9"/>
        <v>17.461432239169532</v>
      </c>
      <c r="AA8" s="68" t="s">
        <v>35</v>
      </c>
      <c r="AB8" s="73">
        <f t="shared" si="10"/>
        <v>174.61432239169534</v>
      </c>
      <c r="AC8" s="70">
        <v>17.461432239169532</v>
      </c>
      <c r="AD8">
        <v>10</v>
      </c>
      <c r="AE8" s="67" t="s">
        <v>1</v>
      </c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W8">
        <v>-14000</v>
      </c>
      <c r="AX8">
        <f t="shared" si="0"/>
        <v>7.1827598934036743E-2</v>
      </c>
      <c r="AY8">
        <f t="shared" si="1"/>
        <v>0.17023142011910047</v>
      </c>
      <c r="AZ8" s="28">
        <f t="shared" si="2"/>
        <v>-9.8403821185063731E-2</v>
      </c>
      <c r="BA8">
        <f t="shared" si="3"/>
        <v>0.82073536881229026</v>
      </c>
      <c r="BB8">
        <f t="shared" si="4"/>
        <v>-0.95292869819565384</v>
      </c>
      <c r="BC8">
        <f t="shared" si="5"/>
        <v>2.730939052394123</v>
      </c>
      <c r="BD8">
        <f t="shared" si="6"/>
        <v>4.8016494127809608</v>
      </c>
      <c r="BE8">
        <f t="shared" si="7"/>
        <v>2.6443363701937939</v>
      </c>
      <c r="BF8">
        <f t="shared" si="7"/>
        <v>2.6443336214294231</v>
      </c>
      <c r="BG8">
        <f t="shared" si="7"/>
        <v>2.6443496173009273</v>
      </c>
      <c r="BH8">
        <f t="shared" si="7"/>
        <v>2.644256530654038</v>
      </c>
      <c r="BI8">
        <f t="shared" si="7"/>
        <v>2.644798174753852</v>
      </c>
      <c r="BJ8">
        <f t="shared" si="7"/>
        <v>2.6416442666802529</v>
      </c>
      <c r="BK8">
        <f t="shared" si="7"/>
        <v>2.6599344204060413</v>
      </c>
      <c r="BL8">
        <f t="shared" si="8"/>
        <v>2.5510696736122633</v>
      </c>
    </row>
    <row r="9" spans="1:64" ht="15.75" x14ac:dyDescent="0.3">
      <c r="A9" s="18" t="s">
        <v>97</v>
      </c>
      <c r="B9" s="26">
        <v>49</v>
      </c>
      <c r="C9" s="14" t="str">
        <f>"F"&amp;B9</f>
        <v>F49</v>
      </c>
      <c r="D9" s="15" t="str">
        <f>"G"&amp;B9</f>
        <v>G49</v>
      </c>
      <c r="X9">
        <f>AB9-180</f>
        <v>-84.120854578227636</v>
      </c>
      <c r="Y9">
        <f>X9/AD9</f>
        <v>-8.412085457822764</v>
      </c>
      <c r="Z9">
        <f t="shared" si="9"/>
        <v>9.587914542177236</v>
      </c>
      <c r="AA9" s="74" t="s">
        <v>36</v>
      </c>
      <c r="AB9" s="73">
        <f t="shared" si="10"/>
        <v>95.879145421772364</v>
      </c>
      <c r="AC9" s="70">
        <v>9.587914542177236</v>
      </c>
      <c r="AD9">
        <v>10</v>
      </c>
      <c r="AE9" s="67" t="s">
        <v>32</v>
      </c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W9">
        <v>-13000</v>
      </c>
      <c r="AX9">
        <f t="shared" si="0"/>
        <v>6.5392169024527658E-2</v>
      </c>
      <c r="AY9">
        <f t="shared" si="1"/>
        <v>0.16576251410194101</v>
      </c>
      <c r="AZ9" s="28">
        <f t="shared" si="2"/>
        <v>-0.10037034507741335</v>
      </c>
      <c r="BA9">
        <f t="shared" si="3"/>
        <v>0.81758455320942547</v>
      </c>
      <c r="BB9">
        <f t="shared" si="4"/>
        <v>-0.96493675272820612</v>
      </c>
      <c r="BC9">
        <f t="shared" si="5"/>
        <v>2.7733881943094141</v>
      </c>
      <c r="BD9">
        <f t="shared" si="6"/>
        <v>5.3702582193392194</v>
      </c>
      <c r="BE9">
        <f t="shared" si="7"/>
        <v>2.6951583019894731</v>
      </c>
      <c r="BF9">
        <f t="shared" si="7"/>
        <v>2.6951553696503256</v>
      </c>
      <c r="BG9">
        <f t="shared" si="7"/>
        <v>2.6951719968343899</v>
      </c>
      <c r="BH9">
        <f t="shared" si="7"/>
        <v>2.6950777142925202</v>
      </c>
      <c r="BI9">
        <f t="shared" si="7"/>
        <v>2.6956122763278056</v>
      </c>
      <c r="BJ9">
        <f t="shared" si="7"/>
        <v>2.6925796070655319</v>
      </c>
      <c r="BK9">
        <f t="shared" si="7"/>
        <v>2.7097270479413975</v>
      </c>
      <c r="BL9">
        <f t="shared" si="8"/>
        <v>2.6107415461897574</v>
      </c>
    </row>
    <row r="10" spans="1:64" ht="13.5" thickBot="1" x14ac:dyDescent="0.25">
      <c r="A10" s="11"/>
      <c r="B10" s="11"/>
      <c r="C10" s="4" t="s">
        <v>79</v>
      </c>
      <c r="D10" s="4" t="s">
        <v>80</v>
      </c>
      <c r="E10" s="11"/>
      <c r="Z10">
        <f t="shared" si="9"/>
        <v>0.68428499001841614</v>
      </c>
      <c r="AA10" s="75" t="s">
        <v>29</v>
      </c>
      <c r="AB10" s="76">
        <f t="shared" si="10"/>
        <v>6842.849900184161</v>
      </c>
      <c r="AC10" s="77">
        <v>0.68428499001841614</v>
      </c>
      <c r="AD10">
        <v>10000</v>
      </c>
      <c r="AE10" s="67" t="s">
        <v>28</v>
      </c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W10">
        <v>-12000</v>
      </c>
      <c r="AX10">
        <f t="shared" si="0"/>
        <v>5.9221295071477761E-2</v>
      </c>
      <c r="AY10">
        <f t="shared" si="1"/>
        <v>0.16129324671922543</v>
      </c>
      <c r="AZ10" s="28">
        <f t="shared" si="2"/>
        <v>-0.10207195164774767</v>
      </c>
      <c r="BA10">
        <f t="shared" si="3"/>
        <v>0.81478166611481473</v>
      </c>
      <c r="BB10">
        <f t="shared" si="4"/>
        <v>-0.97513812370386865</v>
      </c>
      <c r="BC10">
        <f t="shared" si="5"/>
        <v>2.8155293787830677</v>
      </c>
      <c r="BD10">
        <f t="shared" si="6"/>
        <v>6.0793383740179401</v>
      </c>
      <c r="BE10">
        <f t="shared" si="7"/>
        <v>2.7457955476186346</v>
      </c>
      <c r="BF10">
        <f t="shared" si="7"/>
        <v>2.7457925243103238</v>
      </c>
      <c r="BG10">
        <f t="shared" si="7"/>
        <v>2.7458092827788798</v>
      </c>
      <c r="BH10">
        <f t="shared" si="7"/>
        <v>2.7457163876100332</v>
      </c>
      <c r="BI10">
        <f t="shared" si="7"/>
        <v>2.7462312766543397</v>
      </c>
      <c r="BJ10">
        <f t="shared" si="7"/>
        <v>2.7433760084277372</v>
      </c>
      <c r="BK10">
        <f t="shared" si="7"/>
        <v>2.7591673191683159</v>
      </c>
      <c r="BL10">
        <f t="shared" si="8"/>
        <v>2.6704134187672519</v>
      </c>
    </row>
    <row r="11" spans="1:64" ht="14.25" x14ac:dyDescent="0.2">
      <c r="A11" s="11" t="s">
        <v>75</v>
      </c>
      <c r="B11" s="11"/>
      <c r="C11" s="13">
        <f ca="1">INTERCEPT(INDIRECT($D$9):G992,INDIRECT($C$9):F992)</f>
        <v>0.48648002848550381</v>
      </c>
      <c r="D11" s="3"/>
      <c r="E11" s="11"/>
      <c r="AA11" s="78" t="s">
        <v>37</v>
      </c>
      <c r="AB11" s="79">
        <f>1-AB7^2</f>
        <v>0.96177186761529354</v>
      </c>
      <c r="AC11" s="79">
        <f>SUM(AE21:AE608)</f>
        <v>5.0814693908365612E-4</v>
      </c>
      <c r="AD11" s="78" t="s">
        <v>38</v>
      </c>
      <c r="AE11" s="67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W11">
        <v>-11000</v>
      </c>
      <c r="AX11">
        <f t="shared" si="0"/>
        <v>5.3315946925873201E-2</v>
      </c>
      <c r="AY11">
        <f t="shared" si="1"/>
        <v>0.15682361797095379</v>
      </c>
      <c r="AZ11" s="28">
        <f t="shared" si="2"/>
        <v>-0.10350767104508059</v>
      </c>
      <c r="BA11">
        <f t="shared" si="3"/>
        <v>0.81232251900262065</v>
      </c>
      <c r="BB11">
        <f t="shared" si="4"/>
        <v>-0.98355907508816853</v>
      </c>
      <c r="BC11">
        <f t="shared" si="5"/>
        <v>2.8573993123149539</v>
      </c>
      <c r="BD11">
        <f t="shared" si="6"/>
        <v>6.9900331250411361</v>
      </c>
      <c r="BE11">
        <f t="shared" si="7"/>
        <v>2.7962695581348074</v>
      </c>
      <c r="BF11">
        <f t="shared" si="7"/>
        <v>2.7962665524105317</v>
      </c>
      <c r="BG11">
        <f t="shared" si="7"/>
        <v>2.7962828898051271</v>
      </c>
      <c r="BH11">
        <f t="shared" si="7"/>
        <v>2.7961940879334763</v>
      </c>
      <c r="BI11">
        <f t="shared" si="7"/>
        <v>2.7966767361269458</v>
      </c>
      <c r="BJ11">
        <f t="shared" si="7"/>
        <v>2.7940524761362502</v>
      </c>
      <c r="BK11">
        <f t="shared" si="7"/>
        <v>2.8082916552718946</v>
      </c>
      <c r="BL11">
        <f t="shared" si="8"/>
        <v>2.7300852913447464</v>
      </c>
    </row>
    <row r="12" spans="1:64" x14ac:dyDescent="0.2">
      <c r="A12" s="11" t="s">
        <v>76</v>
      </c>
      <c r="B12" s="11"/>
      <c r="C12" s="13">
        <f ca="1">SLOPE(INDIRECT($D$9):G992,INDIRECT($C$9):F992)</f>
        <v>-9.7282162442251773E-6</v>
      </c>
      <c r="D12" s="3"/>
      <c r="E12" s="11"/>
      <c r="AA12" s="80" t="s">
        <v>23</v>
      </c>
      <c r="AB12" s="79">
        <f>AB7*SIN(RADIANS(AB9))</f>
        <v>0.19449175488842568</v>
      </c>
      <c r="AE12" s="67"/>
      <c r="AW12">
        <v>-10000</v>
      </c>
      <c r="AX12">
        <f t="shared" si="0"/>
        <v>4.7676805511375278E-2</v>
      </c>
      <c r="AY12">
        <f t="shared" si="1"/>
        <v>0.152353627857126</v>
      </c>
      <c r="AZ12" s="28">
        <f t="shared" si="2"/>
        <v>-0.10467682234575072</v>
      </c>
      <c r="BA12">
        <f t="shared" si="3"/>
        <v>0.81020338414954773</v>
      </c>
      <c r="BB12">
        <f t="shared" si="4"/>
        <v>-0.99022321508134858</v>
      </c>
      <c r="BC12">
        <f t="shared" si="5"/>
        <v>2.8990339504493923</v>
      </c>
      <c r="BD12">
        <f t="shared" si="6"/>
        <v>8.2049605228988103</v>
      </c>
      <c r="BE12">
        <f t="shared" si="7"/>
        <v>2.8466015399318674</v>
      </c>
      <c r="BF12">
        <f t="shared" si="7"/>
        <v>2.8465986703037305</v>
      </c>
      <c r="BG12">
        <f t="shared" si="7"/>
        <v>2.8466140097660224</v>
      </c>
      <c r="BH12">
        <f t="shared" si="7"/>
        <v>2.8465320125610627</v>
      </c>
      <c r="BI12">
        <f t="shared" si="7"/>
        <v>2.8469703054868263</v>
      </c>
      <c r="BJ12">
        <f t="shared" si="7"/>
        <v>2.8446268547838338</v>
      </c>
      <c r="BK12">
        <f t="shared" si="7"/>
        <v>2.8571376020638857</v>
      </c>
      <c r="BL12">
        <f t="shared" si="8"/>
        <v>2.78975716392224</v>
      </c>
    </row>
    <row r="13" spans="1:64" ht="15.75" x14ac:dyDescent="0.3">
      <c r="A13" s="11" t="s">
        <v>78</v>
      </c>
      <c r="B13" s="11"/>
      <c r="C13" s="3" t="s">
        <v>73</v>
      </c>
      <c r="R13" t="s">
        <v>114</v>
      </c>
      <c r="S13" s="3">
        <v>0.2</v>
      </c>
      <c r="AA13" s="81" t="s">
        <v>39</v>
      </c>
      <c r="AB13" s="82">
        <f>AB6*86400*300000/149600000</f>
        <v>18.488218791910555</v>
      </c>
      <c r="AC13" t="s">
        <v>148</v>
      </c>
      <c r="AE13" s="67"/>
      <c r="AF13" s="3"/>
      <c r="AG13" s="3"/>
      <c r="AH13" s="3"/>
      <c r="AI13" s="3"/>
      <c r="AJ13" s="3"/>
      <c r="AK13" s="3"/>
      <c r="AL13" s="3"/>
      <c r="AM13" s="3"/>
      <c r="AN13" s="3"/>
      <c r="AW13">
        <v>-9000</v>
      </c>
      <c r="AX13">
        <f t="shared" si="0"/>
        <v>4.2304279441895687E-2</v>
      </c>
      <c r="AY13">
        <f t="shared" si="1"/>
        <v>0.1478832763777421</v>
      </c>
      <c r="AZ13" s="28">
        <f t="shared" si="2"/>
        <v>-0.10557899693584641</v>
      </c>
      <c r="BA13">
        <f t="shared" si="3"/>
        <v>0.80842101115605369</v>
      </c>
      <c r="BB13">
        <f t="shared" si="4"/>
        <v>-0.99515145712172692</v>
      </c>
      <c r="BC13">
        <f t="shared" si="5"/>
        <v>2.9404685953682281</v>
      </c>
      <c r="BD13">
        <f t="shared" si="6"/>
        <v>9.910567903070163</v>
      </c>
      <c r="BE13">
        <f t="shared" si="7"/>
        <v>2.8968124841680361</v>
      </c>
      <c r="BF13">
        <f t="shared" si="7"/>
        <v>2.8968098719530802</v>
      </c>
      <c r="BG13">
        <f t="shared" si="7"/>
        <v>2.8968236427741272</v>
      </c>
      <c r="BH13">
        <f t="shared" si="7"/>
        <v>2.896751046564058</v>
      </c>
      <c r="BI13">
        <f t="shared" si="7"/>
        <v>2.8971337402078396</v>
      </c>
      <c r="BJ13">
        <f t="shared" si="7"/>
        <v>2.8951159434715334</v>
      </c>
      <c r="BK13">
        <f t="shared" si="7"/>
        <v>2.9057436963317769</v>
      </c>
      <c r="BL13">
        <f t="shared" si="8"/>
        <v>2.8494290364997346</v>
      </c>
    </row>
    <row r="14" spans="1:64" x14ac:dyDescent="0.2">
      <c r="A14" s="11"/>
      <c r="B14" s="11"/>
      <c r="C14" s="11"/>
      <c r="R14" t="s">
        <v>112</v>
      </c>
      <c r="S14" s="3">
        <v>0.1</v>
      </c>
      <c r="AA14" s="81" t="s">
        <v>24</v>
      </c>
      <c r="AB14" s="79">
        <f>2*AB5*365.24/C8</f>
        <v>-2.1790865379586044E-10</v>
      </c>
      <c r="AC14" t="s">
        <v>147</v>
      </c>
      <c r="AE14" s="67"/>
      <c r="AW14">
        <v>-8000</v>
      </c>
      <c r="AX14">
        <f t="shared" si="0"/>
        <v>3.7198518832701186E-2</v>
      </c>
      <c r="AY14">
        <f t="shared" si="1"/>
        <v>0.14341256353280213</v>
      </c>
      <c r="AZ14" s="28">
        <f t="shared" si="2"/>
        <v>-0.10621404470010094</v>
      </c>
      <c r="BA14">
        <f t="shared" si="3"/>
        <v>0.80697263980336542</v>
      </c>
      <c r="BB14">
        <f t="shared" si="4"/>
        <v>-0.998361997234125</v>
      </c>
      <c r="BC14">
        <f t="shared" si="5"/>
        <v>2.9817379927049141</v>
      </c>
      <c r="BD14">
        <f t="shared" si="6"/>
        <v>12.484711144746043</v>
      </c>
      <c r="BE14">
        <f t="shared" si="7"/>
        <v>2.9469231969851899</v>
      </c>
      <c r="BF14">
        <f t="shared" si="7"/>
        <v>2.9469209585418761</v>
      </c>
      <c r="BG14">
        <f t="shared" si="7"/>
        <v>2.9469326276002747</v>
      </c>
      <c r="BH14">
        <f t="shared" si="7"/>
        <v>2.9468717962256057</v>
      </c>
      <c r="BI14">
        <f t="shared" si="7"/>
        <v>2.9471889051614117</v>
      </c>
      <c r="BJ14">
        <f t="shared" si="7"/>
        <v>2.9455356242454189</v>
      </c>
      <c r="BK14">
        <f t="shared" si="7"/>
        <v>2.9541493286603107</v>
      </c>
      <c r="BL14">
        <f t="shared" si="8"/>
        <v>2.9091009090772286</v>
      </c>
    </row>
    <row r="15" spans="1:64" ht="15.75" x14ac:dyDescent="0.3">
      <c r="A15" s="16" t="s">
        <v>77</v>
      </c>
      <c r="B15" s="11"/>
      <c r="C15" s="17">
        <f ca="1">(C7+C11)+(C8+C12)*INT(MAX(F21:F3533))</f>
        <v>57550.072283752888</v>
      </c>
      <c r="E15" s="18" t="s">
        <v>109</v>
      </c>
      <c r="F15" s="12">
        <v>1</v>
      </c>
      <c r="R15" t="s">
        <v>108</v>
      </c>
      <c r="S15" s="3">
        <v>1</v>
      </c>
      <c r="AA15" s="80" t="s">
        <v>40</v>
      </c>
      <c r="AB15" s="83">
        <f>(AB10-AB2)/AD2</f>
        <v>-28708.150827076723</v>
      </c>
      <c r="AC15" t="s">
        <v>30</v>
      </c>
      <c r="AE15" s="67"/>
      <c r="AP15" s="3"/>
      <c r="AW15">
        <v>-7000</v>
      </c>
      <c r="AX15">
        <f t="shared" si="0"/>
        <v>3.2359426446879114E-2</v>
      </c>
      <c r="AY15">
        <f t="shared" si="1"/>
        <v>0.13894148932230604</v>
      </c>
      <c r="AZ15" s="28">
        <f t="shared" si="2"/>
        <v>-0.10658206287542693</v>
      </c>
      <c r="BA15">
        <f t="shared" si="3"/>
        <v>0.80585600990603456</v>
      </c>
      <c r="BB15">
        <f t="shared" si="4"/>
        <v>-0.99987030470869787</v>
      </c>
      <c r="BC15">
        <f t="shared" si="5"/>
        <v>3.0228764275237823</v>
      </c>
      <c r="BD15">
        <f t="shared" si="6"/>
        <v>16.827106037197126</v>
      </c>
      <c r="BE15">
        <f t="shared" si="7"/>
        <v>2.9969543302931672</v>
      </c>
      <c r="BF15">
        <f t="shared" si="7"/>
        <v>2.9969525692737671</v>
      </c>
      <c r="BG15">
        <f t="shared" si="7"/>
        <v>2.9969616711541747</v>
      </c>
      <c r="BH15">
        <f t="shared" si="7"/>
        <v>2.9969146276883958</v>
      </c>
      <c r="BI15">
        <f t="shared" si="7"/>
        <v>2.9971577704215453</v>
      </c>
      <c r="BJ15">
        <f t="shared" si="7"/>
        <v>2.9959010015805445</v>
      </c>
      <c r="BK15">
        <f t="shared" si="7"/>
        <v>3.0023946032137725</v>
      </c>
      <c r="BL15">
        <f t="shared" si="8"/>
        <v>2.9687727816547227</v>
      </c>
    </row>
    <row r="16" spans="1:64" ht="15.75" x14ac:dyDescent="0.3">
      <c r="A16" s="16" t="s">
        <v>63</v>
      </c>
      <c r="B16" s="11"/>
      <c r="C16" s="17">
        <f ca="1">+C8+C12</f>
        <v>0.60568056178375573</v>
      </c>
      <c r="E16" s="18" t="s">
        <v>94</v>
      </c>
      <c r="F16" s="13">
        <f ca="1">NOW()+15018.5+$C$5/24</f>
        <v>60325.710975694441</v>
      </c>
      <c r="R16" t="s">
        <v>145</v>
      </c>
      <c r="S16" s="3">
        <v>1</v>
      </c>
      <c r="AA16" s="78" t="s">
        <v>41</v>
      </c>
      <c r="AB16" s="83">
        <f>365.24*AB8</f>
        <v>63776.13511034281</v>
      </c>
      <c r="AC16" t="s">
        <v>0</v>
      </c>
      <c r="AE16" s="67"/>
      <c r="AP16" s="3"/>
      <c r="AW16">
        <v>-6000</v>
      </c>
      <c r="AX16">
        <f t="shared" si="0"/>
        <v>2.7786666294399007E-2</v>
      </c>
      <c r="AY16">
        <f t="shared" si="1"/>
        <v>0.13447005374625384</v>
      </c>
      <c r="AZ16" s="28">
        <f t="shared" si="2"/>
        <v>-0.10668338745185484</v>
      </c>
      <c r="BA16">
        <f t="shared" si="3"/>
        <v>0.80506936868728374</v>
      </c>
      <c r="BB16">
        <f t="shared" si="4"/>
        <v>-0.99968912376785179</v>
      </c>
      <c r="BC16">
        <f t="shared" si="5"/>
        <v>3.0639178194896006</v>
      </c>
      <c r="BD16">
        <f t="shared" si="6"/>
        <v>25.73541815335545</v>
      </c>
      <c r="BE16">
        <f t="shared" si="7"/>
        <v>3.0469264129398641</v>
      </c>
      <c r="BF16">
        <f t="shared" si="7"/>
        <v>3.0469252131968259</v>
      </c>
      <c r="BG16">
        <f t="shared" si="7"/>
        <v>3.0469313769542925</v>
      </c>
      <c r="BH16">
        <f t="shared" si="7"/>
        <v>3.0468997102132507</v>
      </c>
      <c r="BI16">
        <f t="shared" si="7"/>
        <v>3.0470623993291968</v>
      </c>
      <c r="BJ16">
        <f t="shared" si="7"/>
        <v>3.0462265508896045</v>
      </c>
      <c r="BK16">
        <f t="shared" si="7"/>
        <v>3.0505201949781608</v>
      </c>
      <c r="BL16">
        <f t="shared" si="8"/>
        <v>3.0284446542322172</v>
      </c>
    </row>
    <row r="17" spans="1:68" ht="16.5" thickBot="1" x14ac:dyDescent="0.35">
      <c r="A17" s="18" t="s">
        <v>87</v>
      </c>
      <c r="B17" s="11"/>
      <c r="C17" s="11">
        <f>COUNT(C21:C2191)</f>
        <v>35</v>
      </c>
      <c r="E17" s="18" t="s">
        <v>110</v>
      </c>
      <c r="F17" s="13">
        <f ca="1">ROUND(2*(F16-$C$7)/$C$8,0)/2+F15</f>
        <v>59593.5</v>
      </c>
      <c r="AA17" s="78" t="s">
        <v>42</v>
      </c>
      <c r="AB17" s="84">
        <f>AB13^3/AB8^2</f>
        <v>0.20726477059527018</v>
      </c>
      <c r="AC17" s="54" t="s">
        <v>43</v>
      </c>
      <c r="AE17" s="67"/>
      <c r="AW17">
        <v>-5000</v>
      </c>
      <c r="AX17">
        <f t="shared" si="0"/>
        <v>2.3479669777687007E-2</v>
      </c>
      <c r="AY17">
        <f t="shared" si="1"/>
        <v>0.12999825680464558</v>
      </c>
      <c r="AZ17" s="28">
        <f t="shared" si="2"/>
        <v>-0.10651858702695857</v>
      </c>
      <c r="BA17">
        <f t="shared" si="3"/>
        <v>0.80461147608690597</v>
      </c>
      <c r="BB17">
        <f t="shared" si="4"/>
        <v>-0.99782848447319905</v>
      </c>
      <c r="BC17">
        <f t="shared" si="5"/>
        <v>3.1048958173180843</v>
      </c>
      <c r="BD17">
        <f t="shared" si="6"/>
        <v>54.494494762173339</v>
      </c>
      <c r="BE17">
        <f t="shared" si="7"/>
        <v>3.0968598821325863</v>
      </c>
      <c r="BF17">
        <f t="shared" si="7"/>
        <v>3.0968593018712003</v>
      </c>
      <c r="BG17">
        <f t="shared" si="7"/>
        <v>3.0968622726257715</v>
      </c>
      <c r="BH17">
        <f t="shared" si="7"/>
        <v>3.0968470632988199</v>
      </c>
      <c r="BI17">
        <f t="shared" si="7"/>
        <v>3.0969249301493149</v>
      </c>
      <c r="BJ17">
        <f t="shared" si="7"/>
        <v>3.0965262741108863</v>
      </c>
      <c r="BK17">
        <f t="shared" si="7"/>
        <v>3.0985672049714172</v>
      </c>
      <c r="BL17">
        <f t="shared" si="8"/>
        <v>3.0881165268097113</v>
      </c>
    </row>
    <row r="18" spans="1:68" ht="17.25" thickTop="1" thickBot="1" x14ac:dyDescent="0.35">
      <c r="A18" s="16" t="s">
        <v>64</v>
      </c>
      <c r="B18" s="11"/>
      <c r="C18" s="23">
        <f ca="1">+C15</f>
        <v>57550.072283752888</v>
      </c>
      <c r="D18" s="24">
        <f ca="1">+C16</f>
        <v>0.60568056178375573</v>
      </c>
      <c r="E18" s="18" t="s">
        <v>95</v>
      </c>
      <c r="F18" s="15">
        <f ca="1">ROUND(2*(F16-$C$15)/$C$16,0)/2+F15</f>
        <v>4583.5</v>
      </c>
      <c r="AA18" s="85" t="s">
        <v>44</v>
      </c>
      <c r="AB18" s="86">
        <f>2*PI()/(AB8*365.2422)*AD2</f>
        <v>5.9671872577494213E-5</v>
      </c>
      <c r="AC18" s="29" t="s">
        <v>22</v>
      </c>
      <c r="AD18" s="29"/>
      <c r="AE18" s="87"/>
      <c r="AH18" s="3" t="s">
        <v>56</v>
      </c>
      <c r="AW18">
        <v>-4000</v>
      </c>
      <c r="AX18">
        <f t="shared" si="0"/>
        <v>1.943763945568576E-2</v>
      </c>
      <c r="AY18">
        <f t="shared" si="1"/>
        <v>0.12552609849748117</v>
      </c>
      <c r="AZ18" s="28">
        <f t="shared" si="2"/>
        <v>-0.10608845904179541</v>
      </c>
      <c r="BA18">
        <f t="shared" si="3"/>
        <v>0.80448160830614956</v>
      </c>
      <c r="BB18">
        <f t="shared" si="4"/>
        <v>-0.99429572165632596</v>
      </c>
      <c r="BC18">
        <f t="shared" si="5"/>
        <v>-3.1373414145303182</v>
      </c>
      <c r="BD18">
        <f t="shared" si="6"/>
        <v>-470.45036984436109</v>
      </c>
      <c r="BE18">
        <f t="shared" ref="BE18:BK33" si="11">$BL18+$AB$7*SIN(BF18)</f>
        <v>3.1467751150132797</v>
      </c>
      <c r="BF18">
        <f t="shared" si="11"/>
        <v>3.1467751826832164</v>
      </c>
      <c r="BG18">
        <f t="shared" si="11"/>
        <v>3.1467748365764718</v>
      </c>
      <c r="BH18">
        <f t="shared" si="11"/>
        <v>3.1467766067847021</v>
      </c>
      <c r="BI18">
        <f t="shared" si="11"/>
        <v>3.1467675528232668</v>
      </c>
      <c r="BJ18">
        <f t="shared" si="11"/>
        <v>3.14681386049724</v>
      </c>
      <c r="BK18">
        <f t="shared" si="11"/>
        <v>3.1465770139371236</v>
      </c>
      <c r="BL18">
        <f t="shared" si="8"/>
        <v>3.1477883993872053</v>
      </c>
    </row>
    <row r="19" spans="1:68" ht="13.5" thickTop="1" x14ac:dyDescent="0.2">
      <c r="E19" s="18" t="s">
        <v>96</v>
      </c>
      <c r="F19" s="22">
        <f ca="1">+$C$15+$C$16*F18-15018.5-$C$5/24</f>
        <v>45308.104972022069</v>
      </c>
      <c r="AA19" s="88"/>
      <c r="AC19" s="88"/>
      <c r="AE19">
        <f>COUNT(AE21:AE1134)</f>
        <v>35</v>
      </c>
      <c r="AH19" s="3" t="s">
        <v>57</v>
      </c>
      <c r="AW19">
        <v>-3000</v>
      </c>
      <c r="AX19">
        <f t="shared" si="0"/>
        <v>1.5659550477707659E-2</v>
      </c>
      <c r="AY19">
        <f t="shared" si="1"/>
        <v>0.12105357882476069</v>
      </c>
      <c r="AZ19" s="28">
        <f t="shared" si="2"/>
        <v>-0.10539402834705303</v>
      </c>
      <c r="BA19">
        <f t="shared" si="3"/>
        <v>0.80467955979802741</v>
      </c>
      <c r="BB19">
        <f t="shared" si="4"/>
        <v>-0.98909550114173939</v>
      </c>
      <c r="BC19">
        <f t="shared" si="5"/>
        <v>-3.0963898736561735</v>
      </c>
      <c r="BD19">
        <f t="shared" si="6"/>
        <v>-44.237532355008263</v>
      </c>
      <c r="BE19">
        <f t="shared" si="11"/>
        <v>3.1966924603189919</v>
      </c>
      <c r="BF19">
        <f t="shared" si="11"/>
        <v>3.1966931725926688</v>
      </c>
      <c r="BG19">
        <f t="shared" si="11"/>
        <v>3.1966895240879034</v>
      </c>
      <c r="BH19">
        <f t="shared" si="11"/>
        <v>3.1967082129612621</v>
      </c>
      <c r="BI19">
        <f t="shared" si="11"/>
        <v>3.1966124824447681</v>
      </c>
      <c r="BJ19">
        <f t="shared" si="11"/>
        <v>3.1971028507810342</v>
      </c>
      <c r="BK19">
        <f t="shared" si="11"/>
        <v>3.1945911350424638</v>
      </c>
      <c r="BL19">
        <f t="shared" si="8"/>
        <v>3.2074602719646998</v>
      </c>
    </row>
    <row r="20" spans="1:68" ht="15" thickBot="1" x14ac:dyDescent="0.25">
      <c r="A20" s="4" t="s">
        <v>65</v>
      </c>
      <c r="B20" s="4" t="s">
        <v>66</v>
      </c>
      <c r="C20" s="4" t="s">
        <v>67</v>
      </c>
      <c r="D20" s="4" t="s">
        <v>72</v>
      </c>
      <c r="E20" s="4" t="s">
        <v>68</v>
      </c>
      <c r="F20" s="4" t="s">
        <v>69</v>
      </c>
      <c r="G20" s="4" t="s">
        <v>70</v>
      </c>
      <c r="H20" s="7" t="s">
        <v>114</v>
      </c>
      <c r="I20" s="7" t="s">
        <v>112</v>
      </c>
      <c r="J20" s="7" t="s">
        <v>108</v>
      </c>
      <c r="K20" s="7" t="s">
        <v>145</v>
      </c>
      <c r="L20" s="7" t="s">
        <v>84</v>
      </c>
      <c r="M20" s="7" t="s">
        <v>85</v>
      </c>
      <c r="N20" s="7" t="s">
        <v>86</v>
      </c>
      <c r="O20" s="7" t="s">
        <v>82</v>
      </c>
      <c r="P20" s="7" t="s">
        <v>81</v>
      </c>
      <c r="Q20" s="4" t="s">
        <v>74</v>
      </c>
      <c r="S20" s="50" t="s">
        <v>146</v>
      </c>
      <c r="U20" s="4" t="s">
        <v>117</v>
      </c>
      <c r="Z20" s="4" t="s">
        <v>69</v>
      </c>
      <c r="AA20" s="7" t="s">
        <v>31</v>
      </c>
      <c r="AB20" s="7" t="s">
        <v>55</v>
      </c>
      <c r="AC20" s="7" t="s">
        <v>149</v>
      </c>
      <c r="AD20" s="7" t="s">
        <v>25</v>
      </c>
      <c r="AE20" s="7" t="s">
        <v>45</v>
      </c>
      <c r="AF20" s="7" t="s">
        <v>47</v>
      </c>
      <c r="AG20" s="58"/>
      <c r="AH20" s="7" t="s">
        <v>7</v>
      </c>
      <c r="AI20" s="7" t="s">
        <v>8</v>
      </c>
      <c r="AJ20" s="7" t="s">
        <v>9</v>
      </c>
      <c r="AK20" s="7" t="s">
        <v>26</v>
      </c>
      <c r="AL20" s="7" t="s">
        <v>10</v>
      </c>
      <c r="AM20" s="7" t="s">
        <v>11</v>
      </c>
      <c r="AN20" s="4" t="s">
        <v>12</v>
      </c>
      <c r="AO20" s="4" t="s">
        <v>13</v>
      </c>
      <c r="AP20" s="4" t="s">
        <v>14</v>
      </c>
      <c r="AQ20" s="4" t="s">
        <v>15</v>
      </c>
      <c r="AR20" s="4" t="s">
        <v>16</v>
      </c>
      <c r="AS20" s="4" t="s">
        <v>17</v>
      </c>
      <c r="AT20" s="4" t="s">
        <v>18</v>
      </c>
      <c r="AU20" s="4" t="s">
        <v>46</v>
      </c>
      <c r="AV20" s="89"/>
      <c r="AW20">
        <v>-2000</v>
      </c>
      <c r="AX20">
        <f t="shared" si="0"/>
        <v>1.214414971878966E-2</v>
      </c>
      <c r="AY20">
        <f t="shared" si="1"/>
        <v>0.11658069778648408</v>
      </c>
      <c r="AZ20" s="28">
        <f t="shared" si="2"/>
        <v>-0.10443654806769442</v>
      </c>
      <c r="BA20">
        <f t="shared" si="3"/>
        <v>0.80520564382208493</v>
      </c>
      <c r="BB20">
        <f t="shared" si="4"/>
        <v>-0.98222985298242904</v>
      </c>
      <c r="BC20">
        <f t="shared" si="5"/>
        <v>-3.0554014695159246</v>
      </c>
      <c r="BD20">
        <f t="shared" si="6"/>
        <v>-23.189862336603031</v>
      </c>
      <c r="BE20">
        <f t="shared" si="11"/>
        <v>3.2466322700782873</v>
      </c>
      <c r="BF20">
        <f t="shared" si="11"/>
        <v>3.2466335920877638</v>
      </c>
      <c r="BG20">
        <f t="shared" si="11"/>
        <v>3.2466267931164867</v>
      </c>
      <c r="BH20">
        <f t="shared" si="11"/>
        <v>3.246661759642743</v>
      </c>
      <c r="BI20">
        <f t="shared" si="11"/>
        <v>3.2464819311693103</v>
      </c>
      <c r="BJ20">
        <f t="shared" si="11"/>
        <v>3.2474068029264602</v>
      </c>
      <c r="BK20">
        <f t="shared" si="11"/>
        <v>3.2426510661048025</v>
      </c>
      <c r="BL20">
        <f t="shared" si="8"/>
        <v>3.2671321445421939</v>
      </c>
    </row>
    <row r="21" spans="1:68" x14ac:dyDescent="0.2">
      <c r="A21" t="s">
        <v>111</v>
      </c>
      <c r="C21" s="27">
        <v>14171.887000000001</v>
      </c>
      <c r="D21" s="27" t="s">
        <v>112</v>
      </c>
      <c r="E21">
        <f t="shared" ref="E21:E55" si="12">+(C21-C$7)/C$8</f>
        <v>-16607.846066015023</v>
      </c>
      <c r="F21">
        <f t="shared" ref="F21:F55" si="13">ROUND(2*E21,0)/2</f>
        <v>-16608</v>
      </c>
      <c r="G21">
        <f t="shared" ref="G21:G55" si="14">+C21-(C$7+F21*C$8)</f>
        <v>9.3236320000869455E-2</v>
      </c>
      <c r="H21">
        <f>G21</f>
        <v>9.3236320000869455E-2</v>
      </c>
      <c r="Q21" s="2">
        <f t="shared" ref="Q21:Q55" si="15">+C21-15018.5</f>
        <v>-846.61299999999937</v>
      </c>
      <c r="S21" s="3">
        <f>S$13</f>
        <v>0.2</v>
      </c>
      <c r="Z21">
        <f t="shared" ref="Z21:Z55" si="16">F21</f>
        <v>-16608</v>
      </c>
      <c r="AA21" s="28">
        <f t="shared" ref="AA21:AA55" si="17">AB$3+AB$4*Z21+AB$5*Z21^2+AH21</f>
        <v>8.9845681622622714E-2</v>
      </c>
      <c r="AB21" s="28">
        <f t="shared" ref="AB21:AB55" si="18">IF(S21&lt;&gt;0,G21-AH21, -9999)</f>
        <v>0.18527526522586707</v>
      </c>
      <c r="AC21" s="28">
        <f t="shared" ref="AC21:AC55" si="19">+G21-P21</f>
        <v>9.3236320000869455E-2</v>
      </c>
      <c r="AD21" s="28">
        <f t="shared" ref="AD21:AD55" si="20">IF(S21&lt;&gt;0,G21-AA21, -9999)</f>
        <v>3.3906383782467409E-3</v>
      </c>
      <c r="AE21" s="28">
        <f t="shared" ref="AE21:AE55" si="21">+(G21-AA21)^2*S21</f>
        <v>2.2992857224079381E-6</v>
      </c>
      <c r="AF21">
        <f t="shared" ref="AF21:AF55" si="22">IF(S21&lt;&gt;0,G21-P21, -9999)</f>
        <v>9.3236320000869455E-2</v>
      </c>
      <c r="AG21" s="90"/>
      <c r="AH21">
        <f t="shared" ref="AH21:AH55" si="23">$AB$6*($AB$11/AI21*AJ21+$AB$12)</f>
        <v>-9.2038945224997615E-2</v>
      </c>
      <c r="AI21">
        <f t="shared" ref="AI21:AI55" si="24">1+$AB$7*COS(AL21)</f>
        <v>0.83062427762650115</v>
      </c>
      <c r="AJ21">
        <f t="shared" ref="AJ21:AJ55" si="25">SIN(AL21+RADIANS($AB$9))</f>
        <v>-0.91289572449367729</v>
      </c>
      <c r="AK21">
        <f t="shared" ref="AK21:AK55" si="26">$AB$7*SIN(AL21)</f>
        <v>9.7672908501600111E-2</v>
      </c>
      <c r="AL21">
        <f t="shared" ref="AL21:AL55" si="27">2*ATAN(AM21)</f>
        <v>2.618508613495294</v>
      </c>
      <c r="AM21">
        <f t="shared" ref="AM21:AM55" si="28">SQRT((1+$AB$7)/(1-$AB$7))*TAN(AN21/2)</f>
        <v>3.7358965396213391</v>
      </c>
      <c r="AN21" s="28">
        <f t="shared" ref="AN21:AT36" si="29">$AU21+$AB$7*SIN(AO21)</f>
        <v>2.5107659829859945</v>
      </c>
      <c r="AO21" s="28">
        <f t="shared" si="29"/>
        <v>2.5107639951233205</v>
      </c>
      <c r="AP21" s="28">
        <f t="shared" si="29"/>
        <v>2.5107765852273647</v>
      </c>
      <c r="AQ21" s="28">
        <f t="shared" si="29"/>
        <v>2.5106968440011346</v>
      </c>
      <c r="AR21" s="28">
        <f t="shared" si="29"/>
        <v>2.5112018180662159</v>
      </c>
      <c r="AS21" s="28">
        <f t="shared" si="29"/>
        <v>2.5080008344785059</v>
      </c>
      <c r="AT21" s="28">
        <f t="shared" si="29"/>
        <v>2.5281673826610582</v>
      </c>
      <c r="AU21" s="28">
        <f t="shared" ref="AU21:AU55" si="30">RADIANS($AB$9)+$AB$18*(F21-AB$15)</f>
        <v>2.3954454299301586</v>
      </c>
      <c r="AW21">
        <v>-1000</v>
      </c>
      <c r="AX21">
        <f t="shared" si="0"/>
        <v>8.8899526293902409E-3</v>
      </c>
      <c r="AY21">
        <f t="shared" si="1"/>
        <v>0.11210745538265138</v>
      </c>
      <c r="AZ21" s="28">
        <f t="shared" si="2"/>
        <v>-0.10321750275326114</v>
      </c>
      <c r="BA21">
        <f t="shared" si="3"/>
        <v>0.80606069159707949</v>
      </c>
      <c r="BB21">
        <f t="shared" si="4"/>
        <v>-0.97369821186246908</v>
      </c>
      <c r="BC21">
        <f t="shared" si="5"/>
        <v>-3.0143427013983146</v>
      </c>
      <c r="BD21">
        <f t="shared" si="6"/>
        <v>-15.695884191729879</v>
      </c>
      <c r="BE21">
        <f t="shared" si="11"/>
        <v>3.2966149313036408</v>
      </c>
      <c r="BF21">
        <f t="shared" si="11"/>
        <v>3.2966167991159114</v>
      </c>
      <c r="BG21">
        <f t="shared" si="11"/>
        <v>3.2966071301288102</v>
      </c>
      <c r="BH21">
        <f t="shared" si="11"/>
        <v>3.2966571831282883</v>
      </c>
      <c r="BI21">
        <f t="shared" si="11"/>
        <v>3.296398080305674</v>
      </c>
      <c r="BJ21">
        <f t="shared" si="11"/>
        <v>3.2977394576982113</v>
      </c>
      <c r="BK21">
        <f t="shared" si="11"/>
        <v>3.290798141872902</v>
      </c>
      <c r="BL21">
        <f t="shared" si="8"/>
        <v>3.326804017119688</v>
      </c>
    </row>
    <row r="22" spans="1:68" x14ac:dyDescent="0.2">
      <c r="A22" t="s">
        <v>111</v>
      </c>
      <c r="C22" s="27">
        <v>15520.137000000001</v>
      </c>
      <c r="D22" s="27" t="s">
        <v>112</v>
      </c>
      <c r="E22">
        <f t="shared" si="12"/>
        <v>-14381.873448887549</v>
      </c>
      <c r="F22">
        <f t="shared" si="13"/>
        <v>-14382</v>
      </c>
      <c r="G22">
        <f t="shared" si="14"/>
        <v>7.6650780001727981E-2</v>
      </c>
      <c r="H22">
        <f>G22</f>
        <v>7.6650780001727981E-2</v>
      </c>
      <c r="Q22" s="2">
        <f t="shared" si="15"/>
        <v>501.63700000000063</v>
      </c>
      <c r="S22" s="3">
        <f t="shared" ref="S22:S35" si="31">S$13</f>
        <v>0.2</v>
      </c>
      <c r="Z22">
        <f t="shared" si="16"/>
        <v>-14382</v>
      </c>
      <c r="AA22" s="28">
        <f t="shared" si="17"/>
        <v>7.4355508419795546E-2</v>
      </c>
      <c r="AB22" s="28">
        <f t="shared" si="18"/>
        <v>0.17423371841281293</v>
      </c>
      <c r="AC22" s="28">
        <f t="shared" si="19"/>
        <v>7.6650780001727981E-2</v>
      </c>
      <c r="AD22" s="28">
        <f t="shared" si="20"/>
        <v>2.2952715819324343E-3</v>
      </c>
      <c r="AE22" s="28">
        <f t="shared" si="21"/>
        <v>1.0536543269653239E-6</v>
      </c>
      <c r="AF22">
        <f t="shared" si="22"/>
        <v>7.6650780001727981E-2</v>
      </c>
      <c r="AG22" s="90"/>
      <c r="AH22">
        <f t="shared" si="23"/>
        <v>-9.7582938411084952E-2</v>
      </c>
      <c r="AI22">
        <f t="shared" si="24"/>
        <v>0.82203177661208426</v>
      </c>
      <c r="AJ22">
        <f t="shared" si="25"/>
        <v>-0.94785875919492735</v>
      </c>
      <c r="AK22">
        <f t="shared" si="26"/>
        <v>8.0965695506525742E-2</v>
      </c>
      <c r="AL22">
        <f t="shared" si="27"/>
        <v>2.7146343496386667</v>
      </c>
      <c r="AM22">
        <f t="shared" si="28"/>
        <v>4.6129213065327592</v>
      </c>
      <c r="AN22" s="28">
        <f t="shared" si="29"/>
        <v>2.6248690985033503</v>
      </c>
      <c r="AO22" s="28">
        <f t="shared" si="29"/>
        <v>2.6248664401488138</v>
      </c>
      <c r="AP22" s="28">
        <f t="shared" si="29"/>
        <v>2.6248820780769062</v>
      </c>
      <c r="AQ22" s="28">
        <f t="shared" si="29"/>
        <v>2.6247900850425196</v>
      </c>
      <c r="AR22" s="28">
        <f t="shared" si="29"/>
        <v>2.6253311822323</v>
      </c>
      <c r="AS22" s="28">
        <f t="shared" si="29"/>
        <v>2.6221460872843938</v>
      </c>
      <c r="AT22" s="28">
        <f t="shared" si="29"/>
        <v>2.6408132141409979</v>
      </c>
      <c r="AU22" s="28">
        <f t="shared" si="30"/>
        <v>2.5282750182876605</v>
      </c>
      <c r="AV22" s="91"/>
      <c r="AW22">
        <v>0</v>
      </c>
      <c r="AX22">
        <f t="shared" si="0"/>
        <v>5.895237793751798E-3</v>
      </c>
      <c r="AY22">
        <f t="shared" si="1"/>
        <v>0.10763385161326257</v>
      </c>
      <c r="AZ22" s="28">
        <f t="shared" si="2"/>
        <v>-0.10173861381951077</v>
      </c>
      <c r="BA22">
        <f t="shared" si="3"/>
        <v>0.80724605000052541</v>
      </c>
      <c r="BB22">
        <f t="shared" si="4"/>
        <v>-0.96349746525113866</v>
      </c>
      <c r="BC22">
        <f t="shared" si="5"/>
        <v>-2.9731798720617135</v>
      </c>
      <c r="BD22">
        <f t="shared" si="6"/>
        <v>-11.847501131642785</v>
      </c>
      <c r="BE22">
        <f t="shared" si="11"/>
        <v>3.3466608976387513</v>
      </c>
      <c r="BF22">
        <f t="shared" si="11"/>
        <v>3.3466632227592821</v>
      </c>
      <c r="BG22">
        <f t="shared" si="11"/>
        <v>3.3466510762912671</v>
      </c>
      <c r="BH22">
        <f t="shared" si="11"/>
        <v>3.346714529979177</v>
      </c>
      <c r="BI22">
        <f t="shared" si="11"/>
        <v>3.3463830543336481</v>
      </c>
      <c r="BJ22">
        <f t="shared" si="11"/>
        <v>3.3481149022734562</v>
      </c>
      <c r="BK22">
        <f t="shared" si="11"/>
        <v>3.3390733868886144</v>
      </c>
      <c r="BL22">
        <f t="shared" si="8"/>
        <v>3.3864758896971825</v>
      </c>
      <c r="BM22" s="91"/>
      <c r="BN22" s="91"/>
      <c r="BO22" s="91"/>
      <c r="BP22" s="91"/>
    </row>
    <row r="23" spans="1:68" x14ac:dyDescent="0.2">
      <c r="A23" t="s">
        <v>71</v>
      </c>
      <c r="C23" s="27">
        <v>24231.098099999999</v>
      </c>
      <c r="D23" s="27" t="s">
        <v>73</v>
      </c>
      <c r="E23">
        <f t="shared" si="12"/>
        <v>0</v>
      </c>
      <c r="F23">
        <f t="shared" si="13"/>
        <v>0</v>
      </c>
      <c r="G23">
        <f t="shared" si="14"/>
        <v>0</v>
      </c>
      <c r="H23">
        <f t="shared" ref="H23:H35" si="32">+G23</f>
        <v>0</v>
      </c>
      <c r="Q23" s="2">
        <f t="shared" si="15"/>
        <v>9212.5980999999992</v>
      </c>
      <c r="S23" s="3">
        <f t="shared" si="31"/>
        <v>0.2</v>
      </c>
      <c r="U23" s="2"/>
      <c r="Z23">
        <f t="shared" si="16"/>
        <v>0</v>
      </c>
      <c r="AA23" s="28">
        <f t="shared" si="17"/>
        <v>5.895237793751798E-3</v>
      </c>
      <c r="AB23" s="28">
        <f t="shared" si="18"/>
        <v>0.10173861381951077</v>
      </c>
      <c r="AC23" s="28">
        <f t="shared" si="19"/>
        <v>0</v>
      </c>
      <c r="AD23" s="28">
        <f t="shared" si="20"/>
        <v>-5.895237793751798E-3</v>
      </c>
      <c r="AE23" s="28">
        <f t="shared" si="21"/>
        <v>6.950765728975913E-6</v>
      </c>
      <c r="AF23">
        <f t="shared" si="22"/>
        <v>0</v>
      </c>
      <c r="AG23" s="90"/>
      <c r="AH23">
        <f t="shared" si="23"/>
        <v>-0.10173861381951077</v>
      </c>
      <c r="AI23">
        <f t="shared" si="24"/>
        <v>0.80724605000052541</v>
      </c>
      <c r="AJ23">
        <f t="shared" si="25"/>
        <v>-0.96349746525113866</v>
      </c>
      <c r="AK23">
        <f t="shared" si="26"/>
        <v>-3.2772658487015258E-2</v>
      </c>
      <c r="AL23">
        <f t="shared" si="27"/>
        <v>-2.9731798720617135</v>
      </c>
      <c r="AM23">
        <f t="shared" si="28"/>
        <v>-11.847501131642785</v>
      </c>
      <c r="AN23" s="28">
        <f t="shared" si="29"/>
        <v>3.3466608976387513</v>
      </c>
      <c r="AO23" s="28">
        <f t="shared" si="29"/>
        <v>3.3466632227592821</v>
      </c>
      <c r="AP23" s="28">
        <f t="shared" si="29"/>
        <v>3.3466510762912671</v>
      </c>
      <c r="AQ23" s="28">
        <f t="shared" si="29"/>
        <v>3.346714529979177</v>
      </c>
      <c r="AR23" s="28">
        <f t="shared" si="29"/>
        <v>3.3463830543336481</v>
      </c>
      <c r="AS23" s="28">
        <f t="shared" si="29"/>
        <v>3.3481149022734562</v>
      </c>
      <c r="AT23" s="28">
        <f t="shared" si="29"/>
        <v>3.3390733868886144</v>
      </c>
      <c r="AU23" s="28">
        <f t="shared" si="30"/>
        <v>3.3864758896971825</v>
      </c>
      <c r="AV23" s="91"/>
      <c r="AW23">
        <v>1000</v>
      </c>
      <c r="AX23">
        <f t="shared" si="0"/>
        <v>3.1580391727052126E-3</v>
      </c>
      <c r="AY23">
        <f t="shared" si="1"/>
        <v>0.10315988647831767</v>
      </c>
      <c r="AZ23" s="28">
        <f t="shared" si="2"/>
        <v>-0.10000184730561246</v>
      </c>
      <c r="BA23">
        <f t="shared" si="3"/>
        <v>0.8087635776779124</v>
      </c>
      <c r="BB23">
        <f t="shared" si="4"/>
        <v>-0.95162201033307214</v>
      </c>
      <c r="BC23">
        <f t="shared" si="5"/>
        <v>-2.9318789937546268</v>
      </c>
      <c r="BD23">
        <f t="shared" si="6"/>
        <v>-9.5018352797549372</v>
      </c>
      <c r="BE23">
        <f t="shared" si="11"/>
        <v>3.3967907209082786</v>
      </c>
      <c r="BF23">
        <f t="shared" si="11"/>
        <v>3.3967933964317178</v>
      </c>
      <c r="BG23">
        <f t="shared" si="11"/>
        <v>3.3967792542997564</v>
      </c>
      <c r="BH23">
        <f t="shared" si="11"/>
        <v>3.3968540065799413</v>
      </c>
      <c r="BI23">
        <f t="shared" si="11"/>
        <v>3.3964588985445072</v>
      </c>
      <c r="BJ23">
        <f t="shared" si="11"/>
        <v>3.3985477301024387</v>
      </c>
      <c r="BK23">
        <f t="shared" si="11"/>
        <v>3.3875173694528038</v>
      </c>
      <c r="BL23">
        <f t="shared" si="8"/>
        <v>3.4461477622746766</v>
      </c>
      <c r="BM23" s="91"/>
      <c r="BN23" s="91"/>
      <c r="BO23" s="91"/>
      <c r="BP23" s="91"/>
    </row>
    <row r="24" spans="1:68" x14ac:dyDescent="0.2">
      <c r="A24" t="s">
        <v>113</v>
      </c>
      <c r="C24" s="27">
        <v>24483.055</v>
      </c>
      <c r="D24" s="27" t="s">
        <v>114</v>
      </c>
      <c r="E24">
        <f t="shared" si="12"/>
        <v>415.98305959304889</v>
      </c>
      <c r="F24">
        <f t="shared" si="13"/>
        <v>416</v>
      </c>
      <c r="G24">
        <f t="shared" si="14"/>
        <v>-1.0260639999614796E-2</v>
      </c>
      <c r="H24">
        <f t="shared" si="32"/>
        <v>-1.0260639999614796E-2</v>
      </c>
      <c r="Q24" s="2">
        <f t="shared" si="15"/>
        <v>9464.5550000000003</v>
      </c>
      <c r="S24" s="3">
        <f t="shared" si="31"/>
        <v>0.2</v>
      </c>
      <c r="U24" s="2"/>
      <c r="Z24">
        <f t="shared" si="16"/>
        <v>416</v>
      </c>
      <c r="AA24" s="28">
        <f t="shared" si="17"/>
        <v>4.7254035759499158E-3</v>
      </c>
      <c r="AB24" s="28">
        <f t="shared" si="18"/>
        <v>9.0786682437357602E-2</v>
      </c>
      <c r="AC24" s="28">
        <f t="shared" si="19"/>
        <v>-1.0260639999614796E-2</v>
      </c>
      <c r="AD24" s="28">
        <f t="shared" si="20"/>
        <v>-1.4986043575564711E-2</v>
      </c>
      <c r="AE24" s="28">
        <f t="shared" si="21"/>
        <v>4.4916300409744872E-5</v>
      </c>
      <c r="AF24">
        <f t="shared" si="22"/>
        <v>-1.0260639999614796E-2</v>
      </c>
      <c r="AG24" s="90"/>
      <c r="AH24">
        <f t="shared" si="23"/>
        <v>-0.1010473224369724</v>
      </c>
      <c r="AI24">
        <f t="shared" si="24"/>
        <v>0.80783686808316502</v>
      </c>
      <c r="AJ24">
        <f t="shared" si="25"/>
        <v>-0.95876111212944681</v>
      </c>
      <c r="AK24">
        <f t="shared" si="26"/>
        <v>-3.6075796825844074E-2</v>
      </c>
      <c r="AL24">
        <f t="shared" si="27"/>
        <v>-2.9560174367448528</v>
      </c>
      <c r="AM24">
        <f t="shared" si="28"/>
        <v>-10.746354191447439</v>
      </c>
      <c r="AN24" s="28">
        <f t="shared" si="29"/>
        <v>3.3675035353710543</v>
      </c>
      <c r="AO24" s="28">
        <f t="shared" si="29"/>
        <v>3.3675060200574012</v>
      </c>
      <c r="AP24" s="28">
        <f t="shared" si="29"/>
        <v>3.3674929806616749</v>
      </c>
      <c r="AQ24" s="28">
        <f t="shared" si="29"/>
        <v>3.3675614105958935</v>
      </c>
      <c r="AR24" s="28">
        <f t="shared" si="29"/>
        <v>3.3672023065667807</v>
      </c>
      <c r="AS24" s="28">
        <f t="shared" si="29"/>
        <v>3.3690871302547598</v>
      </c>
      <c r="AT24" s="28">
        <f t="shared" si="29"/>
        <v>3.3592032800016085</v>
      </c>
      <c r="AU24" s="28">
        <f t="shared" si="30"/>
        <v>3.4112993886894198</v>
      </c>
      <c r="AV24" s="91"/>
      <c r="AW24">
        <v>2000</v>
      </c>
      <c r="AX24">
        <f t="shared" si="0"/>
        <v>6.7613598778744344E-4</v>
      </c>
      <c r="AY24">
        <f t="shared" si="1"/>
        <v>9.8685559977816639E-2</v>
      </c>
      <c r="AZ24" s="28">
        <f t="shared" si="2"/>
        <v>-9.8009423990029196E-2</v>
      </c>
      <c r="BA24">
        <f t="shared" si="3"/>
        <v>0.81061563933385572</v>
      </c>
      <c r="BB24">
        <f t="shared" si="4"/>
        <v>-0.93806382120267706</v>
      </c>
      <c r="BC24">
        <f t="shared" si="5"/>
        <v>-2.8904056936260445</v>
      </c>
      <c r="BD24">
        <f t="shared" si="6"/>
        <v>-7.9202881813734294</v>
      </c>
      <c r="BE24">
        <f t="shared" si="11"/>
        <v>3.4470250824961473</v>
      </c>
      <c r="BF24">
        <f t="shared" si="11"/>
        <v>3.4470279903868533</v>
      </c>
      <c r="BG24">
        <f t="shared" si="11"/>
        <v>3.4470123960704502</v>
      </c>
      <c r="BH24">
        <f t="shared" si="11"/>
        <v>3.4470960255246337</v>
      </c>
      <c r="BI24">
        <f t="shared" si="11"/>
        <v>3.446647561909931</v>
      </c>
      <c r="BJ24">
        <f t="shared" si="11"/>
        <v>3.4490531951829042</v>
      </c>
      <c r="BK24">
        <f t="shared" si="11"/>
        <v>3.4361700572153437</v>
      </c>
      <c r="BL24">
        <f t="shared" si="8"/>
        <v>3.5058196348521706</v>
      </c>
      <c r="BM24" s="91"/>
      <c r="BN24" s="91"/>
      <c r="BO24" s="91"/>
      <c r="BP24" s="91"/>
    </row>
    <row r="25" spans="1:68" x14ac:dyDescent="0.2">
      <c r="A25" t="s">
        <v>115</v>
      </c>
      <c r="C25" s="27">
        <v>26162.635999999999</v>
      </c>
      <c r="D25" s="27" t="s">
        <v>112</v>
      </c>
      <c r="E25">
        <f t="shared" si="12"/>
        <v>3188.9860740544468</v>
      </c>
      <c r="F25">
        <f t="shared" si="13"/>
        <v>3189</v>
      </c>
      <c r="G25">
        <f t="shared" si="14"/>
        <v>-8.4348099990165792E-3</v>
      </c>
      <c r="H25">
        <f t="shared" si="32"/>
        <v>-8.4348099990165792E-3</v>
      </c>
      <c r="Q25" s="2">
        <f t="shared" si="15"/>
        <v>11144.135999999999</v>
      </c>
      <c r="S25" s="3">
        <f t="shared" si="31"/>
        <v>0.2</v>
      </c>
      <c r="U25" s="2"/>
      <c r="Z25">
        <f t="shared" si="16"/>
        <v>3189</v>
      </c>
      <c r="AA25" s="28">
        <f t="shared" si="17"/>
        <v>-1.9460756186778089E-3</v>
      </c>
      <c r="AB25" s="28">
        <f t="shared" si="18"/>
        <v>8.6876381121521393E-2</v>
      </c>
      <c r="AC25" s="28">
        <f t="shared" si="19"/>
        <v>-8.4348099990165792E-3</v>
      </c>
      <c r="AD25" s="28">
        <f t="shared" si="20"/>
        <v>-6.4887343803387704E-3</v>
      </c>
      <c r="AE25" s="28">
        <f t="shared" si="21"/>
        <v>8.4207347717180744E-6</v>
      </c>
      <c r="AF25">
        <f t="shared" si="22"/>
        <v>-8.4348099990165792E-3</v>
      </c>
      <c r="AG25" s="90"/>
      <c r="AH25">
        <f t="shared" si="23"/>
        <v>-9.5311191120537972E-2</v>
      </c>
      <c r="AI25">
        <f t="shared" si="24"/>
        <v>0.81325708236117034</v>
      </c>
      <c r="AJ25">
        <f t="shared" si="25"/>
        <v>-0.91973879766293976</v>
      </c>
      <c r="AK25">
        <f t="shared" si="26"/>
        <v>-5.7924218565672342E-2</v>
      </c>
      <c r="AL25">
        <f t="shared" si="27"/>
        <v>-2.8408213060069771</v>
      </c>
      <c r="AM25">
        <f t="shared" si="28"/>
        <v>-6.5993652675316588</v>
      </c>
      <c r="AN25" s="28">
        <f t="shared" si="29"/>
        <v>3.5069186244128709</v>
      </c>
      <c r="AO25" s="28">
        <f t="shared" si="29"/>
        <v>3.5069216508880903</v>
      </c>
      <c r="AP25" s="28">
        <f t="shared" si="29"/>
        <v>3.506905078144503</v>
      </c>
      <c r="AQ25" s="28">
        <f t="shared" si="29"/>
        <v>3.5069958304906605</v>
      </c>
      <c r="AR25" s="28">
        <f t="shared" si="29"/>
        <v>3.5064989092194598</v>
      </c>
      <c r="AS25" s="28">
        <f t="shared" si="29"/>
        <v>3.5092209991839636</v>
      </c>
      <c r="AT25" s="28">
        <f t="shared" si="29"/>
        <v>3.494343908815555</v>
      </c>
      <c r="AU25" s="28">
        <f t="shared" si="30"/>
        <v>3.5767694913468118</v>
      </c>
      <c r="AW25">
        <v>3000</v>
      </c>
      <c r="AX25">
        <f t="shared" si="0"/>
        <v>-1.5529598159473301E-3</v>
      </c>
      <c r="AY25">
        <f t="shared" si="1"/>
        <v>9.4210872111759533E-2</v>
      </c>
      <c r="AZ25" s="28">
        <f t="shared" si="2"/>
        <v>-9.5763831927706863E-2</v>
      </c>
      <c r="BA25">
        <f t="shared" si="3"/>
        <v>0.8128050978797341</v>
      </c>
      <c r="BB25">
        <f t="shared" si="4"/>
        <v>-0.92281252831202343</v>
      </c>
      <c r="BC25">
        <f t="shared" si="5"/>
        <v>-2.8487251183932445</v>
      </c>
      <c r="BD25">
        <f t="shared" si="6"/>
        <v>-6.7801447821226546</v>
      </c>
      <c r="BE25">
        <f t="shared" si="11"/>
        <v>3.4973848244479715</v>
      </c>
      <c r="BF25">
        <f t="shared" si="11"/>
        <v>3.4973878433438754</v>
      </c>
      <c r="BG25">
        <f t="shared" si="11"/>
        <v>3.4973713714204542</v>
      </c>
      <c r="BH25">
        <f t="shared" si="11"/>
        <v>3.4974612479748837</v>
      </c>
      <c r="BI25">
        <f t="shared" si="11"/>
        <v>3.4969708866505402</v>
      </c>
      <c r="BJ25">
        <f t="shared" si="11"/>
        <v>3.499647358857163</v>
      </c>
      <c r="BK25">
        <f t="shared" si="11"/>
        <v>3.4850706749032381</v>
      </c>
      <c r="BL25">
        <f t="shared" si="8"/>
        <v>3.5654915074296651</v>
      </c>
    </row>
    <row r="26" spans="1:68" x14ac:dyDescent="0.2">
      <c r="A26" t="s">
        <v>116</v>
      </c>
      <c r="C26" s="27">
        <v>27609.025000000001</v>
      </c>
      <c r="D26" s="27" t="s">
        <v>114</v>
      </c>
      <c r="E26">
        <f t="shared" si="12"/>
        <v>5576.9870439891029</v>
      </c>
      <c r="F26">
        <f t="shared" si="13"/>
        <v>5577</v>
      </c>
      <c r="G26">
        <f t="shared" si="14"/>
        <v>-7.8473299981851596E-3</v>
      </c>
      <c r="H26">
        <f t="shared" si="32"/>
        <v>-7.8473299981851596E-3</v>
      </c>
      <c r="Q26" s="2">
        <f t="shared" si="15"/>
        <v>12590.525000000001</v>
      </c>
      <c r="S26" s="3">
        <f t="shared" si="31"/>
        <v>0.2</v>
      </c>
      <c r="U26" s="2"/>
      <c r="Z26">
        <f t="shared" si="16"/>
        <v>5577</v>
      </c>
      <c r="AA26" s="28">
        <f t="shared" si="17"/>
        <v>-6.1524780500296916E-3</v>
      </c>
      <c r="AB26" s="28">
        <f t="shared" si="18"/>
        <v>8.098308401175526E-2</v>
      </c>
      <c r="AC26" s="28">
        <f t="shared" si="19"/>
        <v>-7.8473299981851596E-3</v>
      </c>
      <c r="AD26" s="28">
        <f t="shared" si="20"/>
        <v>-1.694851948155468E-3</v>
      </c>
      <c r="AE26" s="28">
        <f t="shared" si="21"/>
        <v>5.7450462523327701E-7</v>
      </c>
      <c r="AF26">
        <f t="shared" si="22"/>
        <v>-7.8473299981851596E-3</v>
      </c>
      <c r="AG26" s="90"/>
      <c r="AH26">
        <f t="shared" si="23"/>
        <v>-8.883041400994042E-2</v>
      </c>
      <c r="AI26">
        <f t="shared" si="24"/>
        <v>0.82002725322901815</v>
      </c>
      <c r="AJ26">
        <f t="shared" si="25"/>
        <v>-0.87561187559021914</v>
      </c>
      <c r="AK26">
        <f t="shared" si="26"/>
        <v>-7.6406431695339269E-2</v>
      </c>
      <c r="AL26">
        <f t="shared" si="27"/>
        <v>-2.74010792011731</v>
      </c>
      <c r="AM26">
        <f t="shared" si="28"/>
        <v>-4.9144148856550665</v>
      </c>
      <c r="AN26" s="28">
        <f t="shared" si="29"/>
        <v>3.6278882777208254</v>
      </c>
      <c r="AO26" s="28">
        <f t="shared" si="29"/>
        <v>3.6278910728693807</v>
      </c>
      <c r="AP26" s="28">
        <f t="shared" si="29"/>
        <v>3.6278749022967482</v>
      </c>
      <c r="AQ26" s="28">
        <f t="shared" si="29"/>
        <v>3.6279684546653468</v>
      </c>
      <c r="AR26" s="28">
        <f t="shared" si="29"/>
        <v>3.6274272857937855</v>
      </c>
      <c r="AS26" s="28">
        <f t="shared" si="29"/>
        <v>3.6305599136806963</v>
      </c>
      <c r="AT26" s="28">
        <f t="shared" si="29"/>
        <v>3.6124970116304129</v>
      </c>
      <c r="AU26" s="28">
        <f t="shared" si="30"/>
        <v>3.7192659230618679</v>
      </c>
      <c r="AW26">
        <v>4000</v>
      </c>
      <c r="AX26">
        <f t="shared" si="0"/>
        <v>-3.5320186111927193E-3</v>
      </c>
      <c r="AY26">
        <f t="shared" si="1"/>
        <v>8.973582288014631E-2</v>
      </c>
      <c r="AZ26" s="28">
        <f t="shared" si="2"/>
        <v>-9.3267841491339029E-2</v>
      </c>
      <c r="BA26">
        <f t="shared" si="3"/>
        <v>0.8153353040047483</v>
      </c>
      <c r="BB26">
        <f t="shared" si="4"/>
        <v>-0.90585551271299891</v>
      </c>
      <c r="BC26">
        <f t="shared" si="5"/>
        <v>-2.8068018381887918</v>
      </c>
      <c r="BD26">
        <f t="shared" si="6"/>
        <v>-5.9179765488412679</v>
      </c>
      <c r="BE26">
        <f t="shared" si="11"/>
        <v>3.5478909801543748</v>
      </c>
      <c r="BF26">
        <f t="shared" si="11"/>
        <v>3.5478939930538869</v>
      </c>
      <c r="BG26">
        <f t="shared" si="11"/>
        <v>3.547877217751334</v>
      </c>
      <c r="BH26">
        <f t="shared" si="11"/>
        <v>3.5479706212696813</v>
      </c>
      <c r="BI26">
        <f t="shared" si="11"/>
        <v>3.54745060579658</v>
      </c>
      <c r="BJ26">
        <f t="shared" si="11"/>
        <v>3.5503472271710468</v>
      </c>
      <c r="BK26">
        <f t="shared" si="11"/>
        <v>3.534257564693299</v>
      </c>
      <c r="BL26">
        <f t="shared" si="8"/>
        <v>3.6251633800071592</v>
      </c>
    </row>
    <row r="27" spans="1:68" x14ac:dyDescent="0.2">
      <c r="A27" t="s">
        <v>116</v>
      </c>
      <c r="C27" s="27">
        <v>27940.942999999999</v>
      </c>
      <c r="D27" s="27" t="s">
        <v>114</v>
      </c>
      <c r="E27">
        <f t="shared" si="12"/>
        <v>6124.9865834897246</v>
      </c>
      <c r="F27">
        <f t="shared" si="13"/>
        <v>6125</v>
      </c>
      <c r="G27">
        <f t="shared" si="14"/>
        <v>-8.1262499988952186E-3</v>
      </c>
      <c r="H27">
        <f t="shared" si="32"/>
        <v>-8.1262499988952186E-3</v>
      </c>
      <c r="Q27" s="2">
        <f t="shared" si="15"/>
        <v>12922.442999999999</v>
      </c>
      <c r="S27" s="3">
        <f t="shared" si="31"/>
        <v>0.2</v>
      </c>
      <c r="U27" s="2"/>
      <c r="Z27">
        <f t="shared" si="16"/>
        <v>6125</v>
      </c>
      <c r="AA27" s="28">
        <f t="shared" si="17"/>
        <v>-6.9217470317827351E-3</v>
      </c>
      <c r="AB27" s="28">
        <f t="shared" si="18"/>
        <v>7.9020640449282739E-2</v>
      </c>
      <c r="AC27" s="28">
        <f t="shared" si="19"/>
        <v>-8.1262499988952186E-3</v>
      </c>
      <c r="AD27" s="28">
        <f t="shared" si="20"/>
        <v>-1.2045029671124835E-3</v>
      </c>
      <c r="AE27" s="28">
        <f t="shared" si="21"/>
        <v>2.901654795565553E-7</v>
      </c>
      <c r="AF27">
        <f t="shared" si="22"/>
        <v>-8.1262499988952186E-3</v>
      </c>
      <c r="AG27" s="90"/>
      <c r="AH27">
        <f t="shared" si="23"/>
        <v>-8.7146890448177958E-2</v>
      </c>
      <c r="AI27">
        <f t="shared" si="24"/>
        <v>0.8218614287288204</v>
      </c>
      <c r="AJ27">
        <f t="shared" si="25"/>
        <v>-0.86408838677047617</v>
      </c>
      <c r="AK27">
        <f t="shared" si="26"/>
        <v>-8.0590209145834521E-2</v>
      </c>
      <c r="AL27">
        <f t="shared" si="27"/>
        <v>-2.7167431901728394</v>
      </c>
      <c r="AM27">
        <f t="shared" si="28"/>
        <v>-4.6365276097918402</v>
      </c>
      <c r="AN27" s="28">
        <f t="shared" si="29"/>
        <v>3.6558000605354577</v>
      </c>
      <c r="AO27" s="28">
        <f t="shared" si="29"/>
        <v>3.6558027311184516</v>
      </c>
      <c r="AP27" s="28">
        <f t="shared" si="29"/>
        <v>3.6557870436346702</v>
      </c>
      <c r="AQ27" s="28">
        <f t="shared" si="29"/>
        <v>3.6558791967201079</v>
      </c>
      <c r="AR27" s="28">
        <f t="shared" si="29"/>
        <v>3.6553379299116213</v>
      </c>
      <c r="AS27" s="28">
        <f t="shared" si="29"/>
        <v>3.658519469374065</v>
      </c>
      <c r="AT27" s="28">
        <f t="shared" si="29"/>
        <v>3.639899131294543</v>
      </c>
      <c r="AU27" s="28">
        <f t="shared" si="30"/>
        <v>3.7519661092343348</v>
      </c>
      <c r="AW27">
        <v>5000</v>
      </c>
      <c r="AX27">
        <f t="shared" si="0"/>
        <v>-5.264110737217137E-3</v>
      </c>
      <c r="AY27">
        <f t="shared" si="1"/>
        <v>8.5260412282976983E-2</v>
      </c>
      <c r="AZ27" s="28">
        <f t="shared" si="2"/>
        <v>-9.052452302019412E-2</v>
      </c>
      <c r="BA27">
        <f t="shared" si="3"/>
        <v>0.81821008261696893</v>
      </c>
      <c r="BB27">
        <f t="shared" si="4"/>
        <v>-0.88717801825010389</v>
      </c>
      <c r="BC27">
        <f t="shared" si="5"/>
        <v>-2.7645997495771097</v>
      </c>
      <c r="BD27">
        <f t="shared" si="6"/>
        <v>-5.242158154109501</v>
      </c>
      <c r="BE27">
        <f t="shared" si="11"/>
        <v>3.5985648044259038</v>
      </c>
      <c r="BF27">
        <f t="shared" si="11"/>
        <v>3.5985677056423229</v>
      </c>
      <c r="BG27">
        <f t="shared" si="11"/>
        <v>3.5985511706134305</v>
      </c>
      <c r="BH27">
        <f t="shared" si="11"/>
        <v>3.5986454112229782</v>
      </c>
      <c r="BI27">
        <f t="shared" si="11"/>
        <v>3.5981083498099578</v>
      </c>
      <c r="BJ27">
        <f t="shared" si="11"/>
        <v>3.6011708767554311</v>
      </c>
      <c r="BK27">
        <f t="shared" si="11"/>
        <v>3.5837680497264284</v>
      </c>
      <c r="BL27">
        <f t="shared" si="8"/>
        <v>3.6848352525846533</v>
      </c>
    </row>
    <row r="28" spans="1:68" x14ac:dyDescent="0.2">
      <c r="A28" t="s">
        <v>116</v>
      </c>
      <c r="C28" s="27">
        <v>28331.007000000001</v>
      </c>
      <c r="D28" s="27" t="s">
        <v>114</v>
      </c>
      <c r="E28">
        <f t="shared" si="12"/>
        <v>6768.9856807841552</v>
      </c>
      <c r="F28">
        <f t="shared" si="13"/>
        <v>6769</v>
      </c>
      <c r="G28">
        <f t="shared" si="14"/>
        <v>-8.6730099974374752E-3</v>
      </c>
      <c r="H28">
        <f t="shared" si="32"/>
        <v>-8.6730099974374752E-3</v>
      </c>
      <c r="Q28" s="2">
        <f t="shared" si="15"/>
        <v>13312.507000000001</v>
      </c>
      <c r="S28" s="3">
        <f t="shared" si="31"/>
        <v>0.2</v>
      </c>
      <c r="U28" s="2"/>
      <c r="Z28">
        <f t="shared" si="16"/>
        <v>6769</v>
      </c>
      <c r="AA28" s="28">
        <f t="shared" si="17"/>
        <v>-7.7339514162216294E-3</v>
      </c>
      <c r="AB28" s="28">
        <f t="shared" si="18"/>
        <v>7.6403467305895229E-2</v>
      </c>
      <c r="AC28" s="28">
        <f t="shared" si="19"/>
        <v>-8.6730099974374752E-3</v>
      </c>
      <c r="AD28" s="28">
        <f t="shared" si="20"/>
        <v>-9.3905858121584584E-4</v>
      </c>
      <c r="AE28" s="28">
        <f t="shared" si="21"/>
        <v>1.7636620379102348E-7</v>
      </c>
      <c r="AF28">
        <f t="shared" si="22"/>
        <v>-8.6730099974374752E-3</v>
      </c>
      <c r="AG28" s="90"/>
      <c r="AH28">
        <f t="shared" si="23"/>
        <v>-8.5076477303332704E-2</v>
      </c>
      <c r="AI28">
        <f t="shared" si="24"/>
        <v>0.82415291901063092</v>
      </c>
      <c r="AJ28">
        <f t="shared" si="25"/>
        <v>-0.84987110373720698</v>
      </c>
      <c r="AK28">
        <f t="shared" si="26"/>
        <v>-8.5474771086121087E-2</v>
      </c>
      <c r="AL28">
        <f t="shared" si="27"/>
        <v>-2.6891474278679048</v>
      </c>
      <c r="AM28">
        <f t="shared" si="28"/>
        <v>-4.3447585150894916</v>
      </c>
      <c r="AN28" s="28">
        <f t="shared" si="29"/>
        <v>3.6886837862915853</v>
      </c>
      <c r="AO28" s="28">
        <f t="shared" si="29"/>
        <v>3.6886862858370941</v>
      </c>
      <c r="AP28" s="28">
        <f t="shared" si="29"/>
        <v>3.6886713169574943</v>
      </c>
      <c r="AQ28" s="28">
        <f t="shared" si="29"/>
        <v>3.6887609622357913</v>
      </c>
      <c r="AR28" s="28">
        <f t="shared" si="29"/>
        <v>3.6882241697628522</v>
      </c>
      <c r="AS28" s="28">
        <f t="shared" si="29"/>
        <v>3.6914410913181008</v>
      </c>
      <c r="AT28" s="28">
        <f t="shared" si="29"/>
        <v>3.6722551852196386</v>
      </c>
      <c r="AU28" s="28">
        <f t="shared" si="30"/>
        <v>3.7903947951742412</v>
      </c>
      <c r="AW28">
        <v>6000</v>
      </c>
      <c r="AX28">
        <f t="shared" si="0"/>
        <v>-6.7526268807434203E-3</v>
      </c>
      <c r="AY28">
        <f t="shared" si="1"/>
        <v>8.0784640320251552E-2</v>
      </c>
      <c r="AZ28" s="28">
        <f t="shared" si="2"/>
        <v>-8.7537267200994973E-2</v>
      </c>
      <c r="BA28">
        <f t="shared" si="3"/>
        <v>0.82143371546497312</v>
      </c>
      <c r="BB28">
        <f t="shared" si="4"/>
        <v>-0.86676328555315074</v>
      </c>
      <c r="BC28">
        <f t="shared" si="5"/>
        <v>-2.7220819778153653</v>
      </c>
      <c r="BD28">
        <f t="shared" si="6"/>
        <v>-4.6973347361463809</v>
      </c>
      <c r="BE28">
        <f t="shared" si="11"/>
        <v>3.6494278027178226</v>
      </c>
      <c r="BF28">
        <f t="shared" si="11"/>
        <v>3.6494305035666428</v>
      </c>
      <c r="BG28">
        <f t="shared" si="11"/>
        <v>3.6494146948801056</v>
      </c>
      <c r="BH28">
        <f t="shared" si="11"/>
        <v>3.6495072287176384</v>
      </c>
      <c r="BI28">
        <f t="shared" si="11"/>
        <v>3.6489656630682137</v>
      </c>
      <c r="BJ28">
        <f t="shared" si="11"/>
        <v>3.6521375671085128</v>
      </c>
      <c r="BK28">
        <f t="shared" si="11"/>
        <v>3.6336383012493272</v>
      </c>
      <c r="BL28">
        <f t="shared" si="8"/>
        <v>3.7445071251621478</v>
      </c>
    </row>
    <row r="29" spans="1:68" x14ac:dyDescent="0.2">
      <c r="A29" t="s">
        <v>116</v>
      </c>
      <c r="C29" s="27">
        <v>28675.043000000001</v>
      </c>
      <c r="D29" s="27" t="s">
        <v>114</v>
      </c>
      <c r="E29">
        <f t="shared" si="12"/>
        <v>7336.9921449458971</v>
      </c>
      <c r="F29">
        <f t="shared" si="13"/>
        <v>7337</v>
      </c>
      <c r="G29">
        <f t="shared" si="14"/>
        <v>-4.7577299956174102E-3</v>
      </c>
      <c r="H29">
        <f t="shared" si="32"/>
        <v>-4.7577299956174102E-3</v>
      </c>
      <c r="Q29" s="2">
        <f t="shared" si="15"/>
        <v>13656.543000000001</v>
      </c>
      <c r="S29" s="3">
        <f t="shared" si="31"/>
        <v>0.2</v>
      </c>
      <c r="U29" s="2"/>
      <c r="Z29">
        <f t="shared" si="16"/>
        <v>7337</v>
      </c>
      <c r="AA29" s="28">
        <f t="shared" si="17"/>
        <v>-8.3687809675662139E-3</v>
      </c>
      <c r="AB29" s="28">
        <f t="shared" si="18"/>
        <v>7.8411019622229322E-2</v>
      </c>
      <c r="AC29" s="28">
        <f t="shared" si="19"/>
        <v>-4.7577299956174102E-3</v>
      </c>
      <c r="AD29" s="28">
        <f t="shared" si="20"/>
        <v>3.6110509719488038E-3</v>
      </c>
      <c r="AE29" s="28">
        <f t="shared" si="21"/>
        <v>2.6079378244024804E-6</v>
      </c>
      <c r="AF29">
        <f t="shared" si="22"/>
        <v>-4.7577299956174102E-3</v>
      </c>
      <c r="AG29" s="90"/>
      <c r="AH29">
        <f t="shared" si="23"/>
        <v>-8.3168749617846732E-2</v>
      </c>
      <c r="AI29">
        <f t="shared" si="24"/>
        <v>0.82629697870459884</v>
      </c>
      <c r="AJ29">
        <f t="shared" si="25"/>
        <v>-0.83672215520600579</v>
      </c>
      <c r="AK29">
        <f t="shared" si="26"/>
        <v>-8.9751839967523339E-2</v>
      </c>
      <c r="AL29">
        <f t="shared" si="27"/>
        <v>-2.664676798785468</v>
      </c>
      <c r="AM29">
        <f t="shared" si="28"/>
        <v>-4.1138229582968471</v>
      </c>
      <c r="AN29" s="28">
        <f t="shared" si="29"/>
        <v>3.7177650754070863</v>
      </c>
      <c r="AO29" s="28">
        <f t="shared" si="29"/>
        <v>3.7177674066839672</v>
      </c>
      <c r="AP29" s="28">
        <f t="shared" si="29"/>
        <v>3.717753187657264</v>
      </c>
      <c r="AQ29" s="28">
        <f t="shared" si="29"/>
        <v>3.7178399150145389</v>
      </c>
      <c r="AR29" s="28">
        <f t="shared" si="29"/>
        <v>3.7173110071952804</v>
      </c>
      <c r="AS29" s="28">
        <f t="shared" si="29"/>
        <v>3.7205393920483663</v>
      </c>
      <c r="AT29" s="28">
        <f t="shared" si="29"/>
        <v>3.7009373140236277</v>
      </c>
      <c r="AU29" s="28">
        <f t="shared" si="30"/>
        <v>3.8242884187982575</v>
      </c>
      <c r="AW29">
        <v>7000</v>
      </c>
      <c r="AX29">
        <f t="shared" si="0"/>
        <v>-8.0013013341862366E-3</v>
      </c>
      <c r="AY29">
        <f t="shared" si="1"/>
        <v>7.6308506991970032E-2</v>
      </c>
      <c r="AZ29" s="28">
        <f t="shared" si="2"/>
        <v>-8.4309808326156269E-2</v>
      </c>
      <c r="BA29">
        <f t="shared" si="3"/>
        <v>0.82501091909616631</v>
      </c>
      <c r="BB29">
        <f t="shared" si="4"/>
        <v>-0.84459271246274004</v>
      </c>
      <c r="BC29">
        <f t="shared" si="5"/>
        <v>-2.679210778535559</v>
      </c>
      <c r="BD29">
        <f t="shared" si="6"/>
        <v>-4.2480894110001319</v>
      </c>
      <c r="BE29">
        <f t="shared" si="11"/>
        <v>3.7005017592048004</v>
      </c>
      <c r="BF29">
        <f t="shared" si="11"/>
        <v>3.7005041920188368</v>
      </c>
      <c r="BG29">
        <f t="shared" si="11"/>
        <v>3.7004895161043407</v>
      </c>
      <c r="BH29">
        <f t="shared" si="11"/>
        <v>3.7005780503851997</v>
      </c>
      <c r="BI29">
        <f t="shared" si="11"/>
        <v>3.7000440306966049</v>
      </c>
      <c r="BJ29">
        <f t="shared" si="11"/>
        <v>3.7032678370766474</v>
      </c>
      <c r="BK29">
        <f t="shared" si="11"/>
        <v>3.6839032098565814</v>
      </c>
      <c r="BL29">
        <f t="shared" si="8"/>
        <v>3.8041789977396423</v>
      </c>
    </row>
    <row r="30" spans="1:68" x14ac:dyDescent="0.2">
      <c r="A30" t="s">
        <v>116</v>
      </c>
      <c r="C30" s="27">
        <v>29036.027999999998</v>
      </c>
      <c r="D30" s="27" t="s">
        <v>114</v>
      </c>
      <c r="E30">
        <f t="shared" si="12"/>
        <v>7932.9815572906073</v>
      </c>
      <c r="F30">
        <f t="shared" si="13"/>
        <v>7933</v>
      </c>
      <c r="G30">
        <f t="shared" si="14"/>
        <v>-1.1170570000103908E-2</v>
      </c>
      <c r="H30">
        <f t="shared" si="32"/>
        <v>-1.1170570000103908E-2</v>
      </c>
      <c r="Q30" s="2">
        <f t="shared" si="15"/>
        <v>14017.527999999998</v>
      </c>
      <c r="S30" s="3">
        <f t="shared" si="31"/>
        <v>0.2</v>
      </c>
      <c r="U30" s="2"/>
      <c r="Z30">
        <f t="shared" si="16"/>
        <v>7933</v>
      </c>
      <c r="AA30" s="28">
        <f t="shared" si="17"/>
        <v>-8.953651160512846E-3</v>
      </c>
      <c r="AB30" s="28">
        <f t="shared" si="18"/>
        <v>6.9915029897689593E-2</v>
      </c>
      <c r="AC30" s="28">
        <f t="shared" si="19"/>
        <v>-1.1170570000103908E-2</v>
      </c>
      <c r="AD30" s="28">
        <f t="shared" si="20"/>
        <v>-2.2169188395910616E-3</v>
      </c>
      <c r="AE30" s="28">
        <f t="shared" si="21"/>
        <v>9.8294582826675604E-7</v>
      </c>
      <c r="AF30">
        <f t="shared" si="22"/>
        <v>-1.1170570000103908E-2</v>
      </c>
      <c r="AG30" s="90"/>
      <c r="AH30">
        <f t="shared" si="23"/>
        <v>-8.1085599897793501E-2</v>
      </c>
      <c r="AI30">
        <f t="shared" si="24"/>
        <v>0.82867179198079033</v>
      </c>
      <c r="AJ30">
        <f t="shared" si="25"/>
        <v>-0.82230641535411131</v>
      </c>
      <c r="AK30">
        <f t="shared" si="26"/>
        <v>-9.4206037607113782E-2</v>
      </c>
      <c r="AL30">
        <f t="shared" si="27"/>
        <v>-2.6388591344951631</v>
      </c>
      <c r="AM30">
        <f t="shared" si="28"/>
        <v>-3.8941067457006451</v>
      </c>
      <c r="AN30" s="28">
        <f t="shared" si="29"/>
        <v>3.7483634603861806</v>
      </c>
      <c r="AO30" s="28">
        <f t="shared" si="29"/>
        <v>3.7483656024805714</v>
      </c>
      <c r="AP30" s="28">
        <f t="shared" si="29"/>
        <v>3.7483522659921289</v>
      </c>
      <c r="AQ30" s="28">
        <f t="shared" si="29"/>
        <v>3.7484352997871531</v>
      </c>
      <c r="AR30" s="28">
        <f t="shared" si="29"/>
        <v>3.747918404106279</v>
      </c>
      <c r="AS30" s="28">
        <f t="shared" si="29"/>
        <v>3.7511391693700991</v>
      </c>
      <c r="AT30" s="28">
        <f t="shared" si="29"/>
        <v>3.7311857927999146</v>
      </c>
      <c r="AU30" s="28">
        <f t="shared" si="30"/>
        <v>3.8598528548544442</v>
      </c>
      <c r="AW30">
        <v>8000</v>
      </c>
      <c r="AX30">
        <f t="shared" si="0"/>
        <v>-9.0142382965370249E-3</v>
      </c>
      <c r="AY30">
        <f t="shared" si="1"/>
        <v>7.1832012298132394E-2</v>
      </c>
      <c r="AZ30" s="28">
        <f t="shared" si="2"/>
        <v>-8.0846250594669419E-2</v>
      </c>
      <c r="BA30">
        <f t="shared" si="3"/>
        <v>0.82894681713179641</v>
      </c>
      <c r="BB30">
        <f t="shared" si="4"/>
        <v>-0.82064604640916983</v>
      </c>
      <c r="BC30">
        <f t="shared" si="5"/>
        <v>-2.6359474391475675</v>
      </c>
      <c r="BD30">
        <f t="shared" si="6"/>
        <v>-3.8707069679568122</v>
      </c>
      <c r="BE30">
        <f t="shared" si="11"/>
        <v>3.7518087633414652</v>
      </c>
      <c r="BF30">
        <f t="shared" si="11"/>
        <v>3.7518108835742834</v>
      </c>
      <c r="BG30">
        <f t="shared" si="11"/>
        <v>3.7517976514714944</v>
      </c>
      <c r="BH30">
        <f t="shared" si="11"/>
        <v>3.7518802333408816</v>
      </c>
      <c r="BI30">
        <f t="shared" si="11"/>
        <v>3.751364915874011</v>
      </c>
      <c r="BJ30">
        <f t="shared" si="11"/>
        <v>3.7545835832601244</v>
      </c>
      <c r="BK30">
        <f t="shared" si="11"/>
        <v>3.7345962612914514</v>
      </c>
      <c r="BL30">
        <f t="shared" si="8"/>
        <v>3.8638508703171359</v>
      </c>
    </row>
    <row r="31" spans="1:68" x14ac:dyDescent="0.2">
      <c r="A31" t="s">
        <v>116</v>
      </c>
      <c r="C31" s="27">
        <v>29429.125</v>
      </c>
      <c r="D31" s="27" t="s">
        <v>114</v>
      </c>
      <c r="E31">
        <f t="shared" si="12"/>
        <v>8581.9881642811233</v>
      </c>
      <c r="F31">
        <f t="shared" si="13"/>
        <v>8582</v>
      </c>
      <c r="G31">
        <f t="shared" si="14"/>
        <v>-7.1687800009385683E-3</v>
      </c>
      <c r="H31">
        <f t="shared" si="32"/>
        <v>-7.1687800009385683E-3</v>
      </c>
      <c r="K31" s="49"/>
      <c r="Q31" s="2">
        <f t="shared" si="15"/>
        <v>14410.625</v>
      </c>
      <c r="S31" s="3">
        <f t="shared" si="31"/>
        <v>0.2</v>
      </c>
      <c r="U31" s="2"/>
      <c r="Z31">
        <f t="shared" si="16"/>
        <v>8582</v>
      </c>
      <c r="AA31" s="28">
        <f t="shared" si="17"/>
        <v>-9.4970099561668825E-3</v>
      </c>
      <c r="AB31" s="28">
        <f t="shared" si="18"/>
        <v>7.1554755982577073E-2</v>
      </c>
      <c r="AC31" s="28">
        <f t="shared" si="19"/>
        <v>-7.1687800009385683E-3</v>
      </c>
      <c r="AD31" s="28">
        <f t="shared" si="20"/>
        <v>2.3282299552283142E-3</v>
      </c>
      <c r="AE31" s="28">
        <f t="shared" si="21"/>
        <v>1.0841309448844876E-6</v>
      </c>
      <c r="AF31">
        <f t="shared" si="22"/>
        <v>-7.1687800009385683E-3</v>
      </c>
      <c r="AG31" s="90"/>
      <c r="AH31">
        <f t="shared" si="23"/>
        <v>-7.8723535983515641E-2</v>
      </c>
      <c r="AI31">
        <f t="shared" si="24"/>
        <v>0.83140480249144399</v>
      </c>
      <c r="AJ31">
        <f t="shared" si="25"/>
        <v>-0.80588290509004579</v>
      </c>
      <c r="AK31">
        <f t="shared" si="26"/>
        <v>-9.9014098802935505E-2</v>
      </c>
      <c r="AL31">
        <f t="shared" si="27"/>
        <v>-2.6105719350285908</v>
      </c>
      <c r="AM31">
        <f t="shared" si="28"/>
        <v>-3.6774091813492502</v>
      </c>
      <c r="AN31" s="28">
        <f t="shared" si="29"/>
        <v>3.7817855946488184</v>
      </c>
      <c r="AO31" s="28">
        <f t="shared" si="29"/>
        <v>3.7817875217176855</v>
      </c>
      <c r="AP31" s="28">
        <f t="shared" si="29"/>
        <v>3.7817752320394904</v>
      </c>
      <c r="AQ31" s="28">
        <f t="shared" si="29"/>
        <v>3.7818536100934916</v>
      </c>
      <c r="AR31" s="28">
        <f t="shared" si="29"/>
        <v>3.781353828452124</v>
      </c>
      <c r="AS31" s="28">
        <f t="shared" si="29"/>
        <v>3.7845439106860912</v>
      </c>
      <c r="AT31" s="28">
        <f t="shared" si="29"/>
        <v>3.7643094482382184</v>
      </c>
      <c r="AU31" s="28">
        <f t="shared" si="30"/>
        <v>3.8985799001572374</v>
      </c>
      <c r="AW31">
        <v>9000</v>
      </c>
      <c r="AX31">
        <f t="shared" si="0"/>
        <v>-9.7959414005248935E-3</v>
      </c>
      <c r="AY31">
        <f t="shared" si="1"/>
        <v>6.7355156238738667E-2</v>
      </c>
      <c r="AZ31" s="28">
        <f t="shared" si="2"/>
        <v>-7.7151097639263561E-2</v>
      </c>
      <c r="BA31">
        <f t="shared" si="3"/>
        <v>0.83324690563790482</v>
      </c>
      <c r="BB31">
        <f t="shared" si="4"/>
        <v>-0.79490161527087189</v>
      </c>
      <c r="BC31">
        <f t="shared" si="5"/>
        <v>-2.5922521804105481</v>
      </c>
      <c r="BD31">
        <f t="shared" si="6"/>
        <v>-3.5487088078172664</v>
      </c>
      <c r="BE31">
        <f t="shared" si="11"/>
        <v>3.8033712344742794</v>
      </c>
      <c r="BF31">
        <f t="shared" si="11"/>
        <v>3.8033730208377725</v>
      </c>
      <c r="BG31">
        <f t="shared" si="11"/>
        <v>3.8033614396072672</v>
      </c>
      <c r="BH31">
        <f t="shared" si="11"/>
        <v>3.8034365241116332</v>
      </c>
      <c r="BI31">
        <f t="shared" si="11"/>
        <v>3.802949807331923</v>
      </c>
      <c r="BJ31">
        <f t="shared" si="11"/>
        <v>3.8061081180153908</v>
      </c>
      <c r="BK31">
        <f t="shared" si="11"/>
        <v>3.7857494172474779</v>
      </c>
      <c r="BL31">
        <f t="shared" si="8"/>
        <v>3.9235227428946304</v>
      </c>
    </row>
    <row r="32" spans="1:68" x14ac:dyDescent="0.2">
      <c r="A32" t="s">
        <v>116</v>
      </c>
      <c r="C32" s="27">
        <v>30168.675999999999</v>
      </c>
      <c r="D32" s="27" t="s">
        <v>114</v>
      </c>
      <c r="E32">
        <f t="shared" si="12"/>
        <v>9802.9933747163104</v>
      </c>
      <c r="F32">
        <f t="shared" si="13"/>
        <v>9803</v>
      </c>
      <c r="G32">
        <f t="shared" si="14"/>
        <v>-4.0128699984052218E-3</v>
      </c>
      <c r="H32">
        <f t="shared" si="32"/>
        <v>-4.0128699984052218E-3</v>
      </c>
      <c r="Q32" s="2">
        <f t="shared" si="15"/>
        <v>15150.175999999999</v>
      </c>
      <c r="S32" s="3">
        <f t="shared" si="31"/>
        <v>0.2</v>
      </c>
      <c r="U32" s="2"/>
      <c r="Z32">
        <f t="shared" si="16"/>
        <v>9803</v>
      </c>
      <c r="AA32" s="28">
        <f t="shared" si="17"/>
        <v>-1.0259581017204755E-2</v>
      </c>
      <c r="AB32" s="28">
        <f t="shared" si="18"/>
        <v>7.0006690247692821E-2</v>
      </c>
      <c r="AC32" s="28">
        <f t="shared" si="19"/>
        <v>-4.0128699984052218E-3</v>
      </c>
      <c r="AD32" s="28">
        <f t="shared" si="20"/>
        <v>6.2467110187995334E-3</v>
      </c>
      <c r="AE32" s="28">
        <f t="shared" si="21"/>
        <v>7.804279710478302E-6</v>
      </c>
      <c r="AF32">
        <f t="shared" si="22"/>
        <v>-4.0128699984052218E-3</v>
      </c>
      <c r="AG32" s="90"/>
      <c r="AH32">
        <f t="shared" si="23"/>
        <v>-7.4019560246098043E-2</v>
      </c>
      <c r="AI32">
        <f t="shared" si="24"/>
        <v>0.8369674463419946</v>
      </c>
      <c r="AJ32">
        <f t="shared" si="25"/>
        <v>-0.77291202567362438</v>
      </c>
      <c r="AK32">
        <f t="shared" si="26"/>
        <v>-0.10792830413036283</v>
      </c>
      <c r="AL32">
        <f t="shared" si="27"/>
        <v>-2.5568245676166965</v>
      </c>
      <c r="AM32">
        <f t="shared" si="28"/>
        <v>-3.3221379234987598</v>
      </c>
      <c r="AN32" s="28">
        <f t="shared" si="29"/>
        <v>3.8449762221145853</v>
      </c>
      <c r="AO32" s="28">
        <f t="shared" si="29"/>
        <v>3.8449777396519691</v>
      </c>
      <c r="AP32" s="28">
        <f t="shared" si="29"/>
        <v>3.8449675627245066</v>
      </c>
      <c r="AQ32" s="28">
        <f t="shared" si="29"/>
        <v>3.8450358130386491</v>
      </c>
      <c r="AR32" s="28">
        <f t="shared" si="29"/>
        <v>3.8445781762440752</v>
      </c>
      <c r="AS32" s="28">
        <f t="shared" si="29"/>
        <v>3.8476501628266129</v>
      </c>
      <c r="AT32" s="28">
        <f t="shared" si="29"/>
        <v>3.8271790406357988</v>
      </c>
      <c r="AU32" s="28">
        <f t="shared" si="30"/>
        <v>3.9714392565743584</v>
      </c>
      <c r="AW32">
        <v>10000</v>
      </c>
      <c r="AX32">
        <f t="shared" si="0"/>
        <v>-1.0351346665425684E-2</v>
      </c>
      <c r="AY32">
        <f t="shared" si="1"/>
        <v>6.2877938813788822E-2</v>
      </c>
      <c r="AZ32" s="28">
        <f t="shared" si="2"/>
        <v>-7.3229285479214506E-2</v>
      </c>
      <c r="BA32">
        <f t="shared" si="3"/>
        <v>0.83791701014280351</v>
      </c>
      <c r="BB32">
        <f t="shared" si="4"/>
        <v>-0.7673366043747134</v>
      </c>
      <c r="BC32">
        <f t="shared" si="5"/>
        <v>-2.5480840587979854</v>
      </c>
      <c r="BD32">
        <f t="shared" si="6"/>
        <v>-3.2702873841161653</v>
      </c>
      <c r="BE32">
        <f t="shared" si="11"/>
        <v>3.8552119439917361</v>
      </c>
      <c r="BF32">
        <f t="shared" si="11"/>
        <v>3.8552133967602757</v>
      </c>
      <c r="BG32">
        <f t="shared" si="11"/>
        <v>3.8552035683542876</v>
      </c>
      <c r="BH32">
        <f t="shared" si="11"/>
        <v>3.8552700620395672</v>
      </c>
      <c r="BI32">
        <f t="shared" si="11"/>
        <v>3.8548202763141095</v>
      </c>
      <c r="BJ32">
        <f t="shared" si="11"/>
        <v>3.8578662046951302</v>
      </c>
      <c r="BK32">
        <f t="shared" si="11"/>
        <v>3.8373930015952107</v>
      </c>
      <c r="BL32">
        <f t="shared" si="8"/>
        <v>3.9831946154721249</v>
      </c>
    </row>
    <row r="33" spans="1:64" x14ac:dyDescent="0.2">
      <c r="A33" t="s">
        <v>116</v>
      </c>
      <c r="C33" s="27">
        <v>31450.925999999999</v>
      </c>
      <c r="D33" s="27" t="s">
        <v>114</v>
      </c>
      <c r="E33">
        <f t="shared" si="12"/>
        <v>11919.99941092006</v>
      </c>
      <c r="F33">
        <f t="shared" si="13"/>
        <v>11920</v>
      </c>
      <c r="G33">
        <f t="shared" si="14"/>
        <v>-3.5679999928106554E-4</v>
      </c>
      <c r="H33">
        <f t="shared" si="32"/>
        <v>-3.5679999928106554E-4</v>
      </c>
      <c r="Q33" s="2">
        <f t="shared" si="15"/>
        <v>16432.425999999999</v>
      </c>
      <c r="S33" s="3">
        <f t="shared" si="31"/>
        <v>0.2</v>
      </c>
      <c r="U33" s="2"/>
      <c r="Z33">
        <f t="shared" si="16"/>
        <v>11920</v>
      </c>
      <c r="AA33" s="28">
        <f t="shared" si="17"/>
        <v>-1.0803592924240775E-2</v>
      </c>
      <c r="AB33" s="28">
        <f t="shared" si="18"/>
        <v>6.4727461302917969E-2</v>
      </c>
      <c r="AC33" s="28">
        <f t="shared" si="19"/>
        <v>-3.5679999928106554E-4</v>
      </c>
      <c r="AD33" s="28">
        <f t="shared" si="20"/>
        <v>1.0446792924959709E-2</v>
      </c>
      <c r="AE33" s="28">
        <f t="shared" si="21"/>
        <v>2.182709648339765E-5</v>
      </c>
      <c r="AF33">
        <f t="shared" si="22"/>
        <v>-3.5679999928106554E-4</v>
      </c>
      <c r="AG33" s="90"/>
      <c r="AH33">
        <f t="shared" si="23"/>
        <v>-6.5084261302199034E-2</v>
      </c>
      <c r="AI33">
        <f t="shared" si="24"/>
        <v>0.84794336918799984</v>
      </c>
      <c r="AJ33">
        <f t="shared" si="25"/>
        <v>-0.70922144491324812</v>
      </c>
      <c r="AK33">
        <f t="shared" si="26"/>
        <v>-0.12291018432501674</v>
      </c>
      <c r="AL33">
        <f t="shared" si="27"/>
        <v>-2.4618000108421372</v>
      </c>
      <c r="AM33">
        <f t="shared" si="28"/>
        <v>-2.8278925073065415</v>
      </c>
      <c r="AN33" s="28">
        <f t="shared" si="29"/>
        <v>3.9556111570372767</v>
      </c>
      <c r="AO33" s="28">
        <f t="shared" si="29"/>
        <v>3.9556120335924021</v>
      </c>
      <c r="AP33" s="28">
        <f t="shared" si="29"/>
        <v>3.9556055038811517</v>
      </c>
      <c r="AQ33" s="28">
        <f t="shared" si="29"/>
        <v>3.9556541466629946</v>
      </c>
      <c r="AR33" s="28">
        <f t="shared" si="29"/>
        <v>3.9552918446749552</v>
      </c>
      <c r="AS33" s="28">
        <f t="shared" si="29"/>
        <v>3.957993697034984</v>
      </c>
      <c r="AT33" s="28">
        <f t="shared" si="29"/>
        <v>3.9380265745307632</v>
      </c>
      <c r="AU33" s="28">
        <f t="shared" si="30"/>
        <v>4.0977646108209136</v>
      </c>
      <c r="AW33">
        <v>11000</v>
      </c>
      <c r="AX33">
        <f t="shared" si="0"/>
        <v>-1.0685859086920393E-2</v>
      </c>
      <c r="AY33">
        <f t="shared" si="1"/>
        <v>5.8400360023282874E-2</v>
      </c>
      <c r="AZ33" s="28">
        <f t="shared" si="2"/>
        <v>-6.9086219110203267E-2</v>
      </c>
      <c r="BA33">
        <f t="shared" si="3"/>
        <v>0.84296323259203076</v>
      </c>
      <c r="BB33">
        <f t="shared" si="4"/>
        <v>-0.73792738857978146</v>
      </c>
      <c r="BC33">
        <f t="shared" si="5"/>
        <v>-2.5034008704965434</v>
      </c>
      <c r="BD33">
        <f t="shared" si="6"/>
        <v>-3.0267598061508689</v>
      </c>
      <c r="BE33">
        <f t="shared" si="11"/>
        <v>3.9073540344112754</v>
      </c>
      <c r="BF33">
        <f t="shared" si="11"/>
        <v>3.9073551721934821</v>
      </c>
      <c r="BG33">
        <f t="shared" si="11"/>
        <v>3.9073470994983133</v>
      </c>
      <c r="BH33">
        <f t="shared" si="11"/>
        <v>3.9074043775507543</v>
      </c>
      <c r="BI33">
        <f t="shared" si="11"/>
        <v>3.9069980417693624</v>
      </c>
      <c r="BJ33">
        <f t="shared" si="11"/>
        <v>3.9098840677710212</v>
      </c>
      <c r="BK33">
        <f t="shared" si="11"/>
        <v>3.8895555924390539</v>
      </c>
      <c r="BL33">
        <f t="shared" si="8"/>
        <v>4.0428664880496186</v>
      </c>
    </row>
    <row r="34" spans="1:64" x14ac:dyDescent="0.2">
      <c r="A34" t="s">
        <v>116</v>
      </c>
      <c r="C34" s="27">
        <v>32767.091</v>
      </c>
      <c r="D34" s="27" t="s">
        <v>114</v>
      </c>
      <c r="E34">
        <f t="shared" si="12"/>
        <v>14092.999410639391</v>
      </c>
      <c r="F34">
        <f t="shared" si="13"/>
        <v>14093</v>
      </c>
      <c r="G34">
        <f t="shared" si="14"/>
        <v>-3.5696999839274213E-4</v>
      </c>
      <c r="H34">
        <f t="shared" si="32"/>
        <v>-3.5696999839274213E-4</v>
      </c>
      <c r="Q34" s="2">
        <f t="shared" si="15"/>
        <v>17748.591</v>
      </c>
      <c r="S34" s="3">
        <f t="shared" si="31"/>
        <v>0.2</v>
      </c>
      <c r="U34" s="2"/>
      <c r="Z34">
        <f t="shared" si="16"/>
        <v>14093</v>
      </c>
      <c r="AA34" s="28">
        <f t="shared" si="17"/>
        <v>-1.0389023787006513E-2</v>
      </c>
      <c r="AB34" s="28">
        <f t="shared" si="18"/>
        <v>5.4580975232311292E-2</v>
      </c>
      <c r="AC34" s="28">
        <f t="shared" si="19"/>
        <v>-3.5696999839274213E-4</v>
      </c>
      <c r="AD34" s="28">
        <f t="shared" si="20"/>
        <v>1.0032053788613771E-2</v>
      </c>
      <c r="AE34" s="28">
        <f t="shared" si="21"/>
        <v>2.0128420643527983E-5</v>
      </c>
      <c r="AF34">
        <f t="shared" si="22"/>
        <v>-3.5696999839274213E-4</v>
      </c>
      <c r="AG34" s="90"/>
      <c r="AH34">
        <f t="shared" si="23"/>
        <v>-5.4937945230704034E-2</v>
      </c>
      <c r="AI34">
        <f t="shared" si="24"/>
        <v>0.86102042294767922</v>
      </c>
      <c r="AJ34">
        <f t="shared" si="25"/>
        <v>-0.63503392601063369</v>
      </c>
      <c r="AK34">
        <f t="shared" si="26"/>
        <v>-0.13752385082982713</v>
      </c>
      <c r="AL34">
        <f t="shared" si="27"/>
        <v>-2.3614592089122408</v>
      </c>
      <c r="AM34">
        <f t="shared" si="28"/>
        <v>-2.4323034407945254</v>
      </c>
      <c r="AN34" s="28">
        <f t="shared" si="29"/>
        <v>4.0707922884702059</v>
      </c>
      <c r="AO34" s="28">
        <f t="shared" si="29"/>
        <v>4.0707926926778137</v>
      </c>
      <c r="AP34" s="28">
        <f t="shared" si="29"/>
        <v>4.0707892383314226</v>
      </c>
      <c r="AQ34" s="28">
        <f t="shared" si="29"/>
        <v>4.0708187595896694</v>
      </c>
      <c r="AR34" s="28">
        <f t="shared" si="29"/>
        <v>4.0705665049834092</v>
      </c>
      <c r="AS34" s="28">
        <f t="shared" si="29"/>
        <v>4.0727247358396541</v>
      </c>
      <c r="AT34" s="28">
        <f t="shared" si="29"/>
        <v>4.0544559198135115</v>
      </c>
      <c r="AU34" s="28">
        <f t="shared" si="30"/>
        <v>4.2274315899318085</v>
      </c>
      <c r="AW34">
        <v>12000</v>
      </c>
      <c r="AX34">
        <f t="shared" si="0"/>
        <v>-1.0805393082485723E-2</v>
      </c>
      <c r="AY34">
        <f t="shared" si="1"/>
        <v>5.3922419867220836E-2</v>
      </c>
      <c r="AZ34" s="28">
        <f t="shared" si="2"/>
        <v>-6.4727812949706559E-2</v>
      </c>
      <c r="BA34">
        <f t="shared" si="3"/>
        <v>0.84839188623809525</v>
      </c>
      <c r="BB34">
        <f t="shared" si="4"/>
        <v>-0.70664992981905372</v>
      </c>
      <c r="BC34">
        <f t="shared" si="5"/>
        <v>-2.4581590581394757</v>
      </c>
      <c r="BD34">
        <f t="shared" si="6"/>
        <v>-2.8115975952272021</v>
      </c>
      <c r="BE34">
        <f t="shared" ref="BE34:BK49" si="33">$BL34+$AB$7*SIN(BF34)</f>
        <v>3.9598210346992295</v>
      </c>
      <c r="BF34">
        <f t="shared" si="33"/>
        <v>3.9598218901113946</v>
      </c>
      <c r="BG34">
        <f t="shared" si="33"/>
        <v>3.9598154893084141</v>
      </c>
      <c r="BH34">
        <f t="shared" si="33"/>
        <v>3.9598633857357455</v>
      </c>
      <c r="BI34">
        <f t="shared" si="33"/>
        <v>3.9595050420139666</v>
      </c>
      <c r="BJ34">
        <f t="shared" si="33"/>
        <v>3.9621893755296878</v>
      </c>
      <c r="BK34">
        <f t="shared" si="33"/>
        <v>3.9422639203884811</v>
      </c>
      <c r="BL34">
        <f t="shared" si="8"/>
        <v>4.1025383606271131</v>
      </c>
    </row>
    <row r="35" spans="1:64" x14ac:dyDescent="0.2">
      <c r="A35" t="s">
        <v>116</v>
      </c>
      <c r="C35" s="27">
        <v>33466.063999999998</v>
      </c>
      <c r="D35" s="27" t="s">
        <v>114</v>
      </c>
      <c r="E35">
        <f t="shared" si="12"/>
        <v>15247.009985912107</v>
      </c>
      <c r="F35">
        <f t="shared" si="13"/>
        <v>15247</v>
      </c>
      <c r="G35">
        <f t="shared" si="14"/>
        <v>6.0483699999167584E-3</v>
      </c>
      <c r="H35">
        <f t="shared" si="32"/>
        <v>6.0483699999167584E-3</v>
      </c>
      <c r="Q35" s="2">
        <f t="shared" si="15"/>
        <v>18447.563999999998</v>
      </c>
      <c r="S35" s="3">
        <f t="shared" si="31"/>
        <v>0.2</v>
      </c>
      <c r="U35" s="2"/>
      <c r="Z35">
        <f t="shared" si="16"/>
        <v>15247</v>
      </c>
      <c r="AA35" s="28">
        <f t="shared" si="17"/>
        <v>-9.7934206192365689E-3</v>
      </c>
      <c r="AB35" s="28">
        <f t="shared" si="18"/>
        <v>5.5221847182505224E-2</v>
      </c>
      <c r="AC35" s="28">
        <f t="shared" si="19"/>
        <v>6.0483699999167584E-3</v>
      </c>
      <c r="AD35" s="28">
        <f t="shared" si="20"/>
        <v>1.5841790619153327E-2</v>
      </c>
      <c r="AE35" s="28">
        <f t="shared" si="21"/>
        <v>5.0192466004218873E-5</v>
      </c>
      <c r="AF35">
        <f t="shared" si="22"/>
        <v>6.0483699999167584E-3</v>
      </c>
      <c r="AG35" s="90"/>
      <c r="AH35">
        <f t="shared" si="23"/>
        <v>-4.9173477182588465E-2</v>
      </c>
      <c r="AI35">
        <f t="shared" si="24"/>
        <v>0.86873335208353386</v>
      </c>
      <c r="AJ35">
        <f t="shared" si="25"/>
        <v>-0.59192674266347678</v>
      </c>
      <c r="AK35">
        <f t="shared" si="26"/>
        <v>-0.14490410459845854</v>
      </c>
      <c r="AL35">
        <f t="shared" si="27"/>
        <v>-2.3068540439002181</v>
      </c>
      <c r="AM35">
        <f t="shared" si="28"/>
        <v>-2.2551935801570338</v>
      </c>
      <c r="AN35" s="28">
        <f t="shared" si="29"/>
        <v>4.1327128963091235</v>
      </c>
      <c r="AO35" s="28">
        <f t="shared" si="29"/>
        <v>4.1327131367782588</v>
      </c>
      <c r="AP35" s="28">
        <f t="shared" si="29"/>
        <v>4.1327108914363695</v>
      </c>
      <c r="AQ35" s="28">
        <f t="shared" si="29"/>
        <v>4.1327318572550329</v>
      </c>
      <c r="AR35" s="28">
        <f t="shared" si="29"/>
        <v>4.1325361156213223</v>
      </c>
      <c r="AS35" s="28">
        <f t="shared" si="29"/>
        <v>4.1343658877317075</v>
      </c>
      <c r="AT35" s="28">
        <f t="shared" si="29"/>
        <v>4.1174557538112779</v>
      </c>
      <c r="AU35" s="28">
        <f t="shared" si="30"/>
        <v>4.2962929308862368</v>
      </c>
      <c r="AW35">
        <v>13000</v>
      </c>
      <c r="AX35">
        <f t="shared" si="0"/>
        <v>-1.0716417011436073E-2</v>
      </c>
      <c r="AY35">
        <f t="shared" si="1"/>
        <v>4.9444118345602688E-2</v>
      </c>
      <c r="AZ35" s="28">
        <f t="shared" si="2"/>
        <v>-6.0160535357038761E-2</v>
      </c>
      <c r="BA35">
        <f t="shared" si="3"/>
        <v>0.85420941613226975</v>
      </c>
      <c r="BB35">
        <f t="shared" si="4"/>
        <v>-0.67348025206627249</v>
      </c>
      <c r="BC35">
        <f t="shared" si="5"/>
        <v>-2.4123136216916183</v>
      </c>
      <c r="BD35">
        <f t="shared" si="6"/>
        <v>-2.6197967946107474</v>
      </c>
      <c r="BE35">
        <f t="shared" si="33"/>
        <v>4.0126368710008871</v>
      </c>
      <c r="BF35">
        <f t="shared" si="33"/>
        <v>4.012637485759023</v>
      </c>
      <c r="BG35">
        <f t="shared" si="33"/>
        <v>4.0126326036552626</v>
      </c>
      <c r="BH35">
        <f t="shared" si="33"/>
        <v>4.0126713756787735</v>
      </c>
      <c r="BI35">
        <f t="shared" si="33"/>
        <v>4.0123635105289743</v>
      </c>
      <c r="BJ35">
        <f t="shared" si="33"/>
        <v>4.0148111931293871</v>
      </c>
      <c r="BK35">
        <f t="shared" si="33"/>
        <v>3.9955427734057221</v>
      </c>
      <c r="BL35">
        <f t="shared" si="8"/>
        <v>4.1622102332046076</v>
      </c>
    </row>
    <row r="36" spans="1:64" x14ac:dyDescent="0.2">
      <c r="A36" s="42" t="s">
        <v>99</v>
      </c>
      <c r="B36" s="43" t="s">
        <v>91</v>
      </c>
      <c r="C36" s="44">
        <v>37092.326000000001</v>
      </c>
      <c r="D36" s="44"/>
      <c r="E36">
        <f t="shared" si="12"/>
        <v>21234.000465815629</v>
      </c>
      <c r="F36">
        <f t="shared" si="13"/>
        <v>21234</v>
      </c>
      <c r="G36">
        <f t="shared" si="14"/>
        <v>2.8214000485604629E-4</v>
      </c>
      <c r="I36">
        <f>+G36</f>
        <v>2.8214000485604629E-4</v>
      </c>
      <c r="Q36" s="2">
        <f t="shared" si="15"/>
        <v>22073.826000000001</v>
      </c>
      <c r="S36" s="3">
        <f>S$14</f>
        <v>0.1</v>
      </c>
      <c r="U36" s="2"/>
      <c r="Z36">
        <f t="shared" si="16"/>
        <v>21234</v>
      </c>
      <c r="AA36" s="28">
        <f t="shared" si="17"/>
        <v>-3.1460373177352383E-3</v>
      </c>
      <c r="AB36" s="28">
        <f t="shared" si="18"/>
        <v>1.5984223129613132E-2</v>
      </c>
      <c r="AC36" s="28">
        <f t="shared" si="19"/>
        <v>2.8214000485604629E-4</v>
      </c>
      <c r="AD36" s="28">
        <f t="shared" si="20"/>
        <v>3.4281773225912845E-3</v>
      </c>
      <c r="AE36" s="28">
        <f t="shared" si="21"/>
        <v>1.1752399755129149E-6</v>
      </c>
      <c r="AF36">
        <f t="shared" si="22"/>
        <v>2.8214000485604629E-4</v>
      </c>
      <c r="AG36" s="90"/>
      <c r="AH36">
        <f t="shared" si="23"/>
        <v>-1.5702083124757085E-2</v>
      </c>
      <c r="AI36">
        <f t="shared" si="24"/>
        <v>0.91766696770834733</v>
      </c>
      <c r="AJ36">
        <f t="shared" si="25"/>
        <v>-0.32597648502589216</v>
      </c>
      <c r="AK36">
        <f t="shared" si="26"/>
        <v>-0.17733979863067451</v>
      </c>
      <c r="AL36">
        <f t="shared" si="27"/>
        <v>-2.0054512204686632</v>
      </c>
      <c r="AM36">
        <f t="shared" si="28"/>
        <v>-1.5667841790137971</v>
      </c>
      <c r="AN36" s="28">
        <f t="shared" si="29"/>
        <v>4.464027515997854</v>
      </c>
      <c r="AO36" s="28">
        <f t="shared" si="29"/>
        <v>4.4640275175355573</v>
      </c>
      <c r="AP36" s="28">
        <f t="shared" si="29"/>
        <v>4.4640274855414015</v>
      </c>
      <c r="AQ36" s="28">
        <f t="shared" si="29"/>
        <v>4.4640281512274083</v>
      </c>
      <c r="AR36" s="28">
        <f t="shared" si="29"/>
        <v>4.464014300999664</v>
      </c>
      <c r="AS36" s="28">
        <f t="shared" si="29"/>
        <v>4.4643026241316113</v>
      </c>
      <c r="AT36" s="28">
        <f t="shared" si="29"/>
        <v>4.4583666417902661</v>
      </c>
      <c r="AU36" s="28">
        <f t="shared" si="30"/>
        <v>4.6535484320076943</v>
      </c>
      <c r="AW36">
        <v>14000</v>
      </c>
      <c r="AX36">
        <f t="shared" si="0"/>
        <v>-1.0426001981203498E-2</v>
      </c>
      <c r="AY36">
        <f t="shared" si="1"/>
        <v>4.4965455458428429E-2</v>
      </c>
      <c r="AZ36" s="28">
        <f t="shared" si="2"/>
        <v>-5.5391457439631926E-2</v>
      </c>
      <c r="BA36">
        <f t="shared" si="3"/>
        <v>0.86042230251764007</v>
      </c>
      <c r="BB36">
        <f t="shared" si="4"/>
        <v>-0.63839500744906796</v>
      </c>
      <c r="BC36">
        <f t="shared" si="5"/>
        <v>-2.3658180352868801</v>
      </c>
      <c r="BD36">
        <f t="shared" si="6"/>
        <v>-2.4474568324337742</v>
      </c>
      <c r="BE36">
        <f t="shared" si="33"/>
        <v>4.0658258718169575</v>
      </c>
      <c r="BF36">
        <f t="shared" si="33"/>
        <v>4.0658262917881949</v>
      </c>
      <c r="BG36">
        <f t="shared" si="33"/>
        <v>4.065822726385953</v>
      </c>
      <c r="BH36">
        <f t="shared" si="33"/>
        <v>4.0658529958827456</v>
      </c>
      <c r="BI36">
        <f t="shared" si="33"/>
        <v>4.0655960529571464</v>
      </c>
      <c r="BJ36">
        <f t="shared" si="33"/>
        <v>4.0677799039618137</v>
      </c>
      <c r="BK36">
        <f t="shared" si="33"/>
        <v>4.0494149085686528</v>
      </c>
      <c r="BL36">
        <f t="shared" si="8"/>
        <v>4.2218821057821012</v>
      </c>
    </row>
    <row r="37" spans="1:64" x14ac:dyDescent="0.2">
      <c r="A37" s="42" t="s">
        <v>99</v>
      </c>
      <c r="B37" s="42"/>
      <c r="C37" s="44">
        <v>37092.326000000001</v>
      </c>
      <c r="D37" s="44" t="s">
        <v>108</v>
      </c>
      <c r="E37">
        <f t="shared" si="12"/>
        <v>21234.000465815629</v>
      </c>
      <c r="F37">
        <f t="shared" si="13"/>
        <v>21234</v>
      </c>
      <c r="G37">
        <f t="shared" si="14"/>
        <v>2.8214000485604629E-4</v>
      </c>
      <c r="I37">
        <f>+G37</f>
        <v>2.8214000485604629E-4</v>
      </c>
      <c r="Q37" s="2">
        <f t="shared" si="15"/>
        <v>22073.826000000001</v>
      </c>
      <c r="S37" s="3">
        <f>S$14</f>
        <v>0.1</v>
      </c>
      <c r="U37" s="2"/>
      <c r="Z37">
        <f t="shared" si="16"/>
        <v>21234</v>
      </c>
      <c r="AA37" s="28">
        <f t="shared" si="17"/>
        <v>-3.1460373177352383E-3</v>
      </c>
      <c r="AB37" s="28">
        <f t="shared" si="18"/>
        <v>1.5984223129613132E-2</v>
      </c>
      <c r="AC37" s="28">
        <f t="shared" si="19"/>
        <v>2.8214000485604629E-4</v>
      </c>
      <c r="AD37" s="28">
        <f t="shared" si="20"/>
        <v>3.4281773225912845E-3</v>
      </c>
      <c r="AE37" s="28">
        <f t="shared" si="21"/>
        <v>1.1752399755129149E-6</v>
      </c>
      <c r="AF37">
        <f t="shared" si="22"/>
        <v>2.8214000485604629E-4</v>
      </c>
      <c r="AG37" s="90"/>
      <c r="AH37">
        <f t="shared" si="23"/>
        <v>-1.5702083124757085E-2</v>
      </c>
      <c r="AI37">
        <f t="shared" si="24"/>
        <v>0.91766696770834733</v>
      </c>
      <c r="AJ37">
        <f t="shared" si="25"/>
        <v>-0.32597648502589216</v>
      </c>
      <c r="AK37">
        <f t="shared" si="26"/>
        <v>-0.17733979863067451</v>
      </c>
      <c r="AL37">
        <f t="shared" si="27"/>
        <v>-2.0054512204686632</v>
      </c>
      <c r="AM37">
        <f t="shared" si="28"/>
        <v>-1.5667841790137971</v>
      </c>
      <c r="AN37" s="28">
        <f t="shared" ref="AN37:AT52" si="34">$AU37+$AB$7*SIN(AO37)</f>
        <v>4.464027515997854</v>
      </c>
      <c r="AO37" s="28">
        <f t="shared" si="34"/>
        <v>4.4640275175355573</v>
      </c>
      <c r="AP37" s="28">
        <f t="shared" si="34"/>
        <v>4.4640274855414015</v>
      </c>
      <c r="AQ37" s="28">
        <f t="shared" si="34"/>
        <v>4.4640281512274083</v>
      </c>
      <c r="AR37" s="28">
        <f t="shared" si="34"/>
        <v>4.464014300999664</v>
      </c>
      <c r="AS37" s="28">
        <f t="shared" si="34"/>
        <v>4.4643026241316113</v>
      </c>
      <c r="AT37" s="28">
        <f t="shared" si="34"/>
        <v>4.4583666417902661</v>
      </c>
      <c r="AU37" s="28">
        <f t="shared" si="30"/>
        <v>4.6535484320076943</v>
      </c>
      <c r="AW37">
        <v>15000</v>
      </c>
      <c r="AX37">
        <f t="shared" si="0"/>
        <v>-9.9418751335746333E-3</v>
      </c>
      <c r="AY37">
        <f t="shared" si="1"/>
        <v>4.048643120569808E-2</v>
      </c>
      <c r="AZ37" s="28">
        <f t="shared" si="2"/>
        <v>-5.0428306339272713E-2</v>
      </c>
      <c r="BA37">
        <f t="shared" si="3"/>
        <v>0.8670369440166652</v>
      </c>
      <c r="BB37">
        <f t="shared" si="4"/>
        <v>-0.60137214913456039</v>
      </c>
      <c r="BC37">
        <f t="shared" si="5"/>
        <v>-2.3186241722838745</v>
      </c>
      <c r="BD37">
        <f t="shared" si="6"/>
        <v>-2.2914916465442969</v>
      </c>
      <c r="BE37">
        <f t="shared" si="33"/>
        <v>4.1194127664958593</v>
      </c>
      <c r="BF37">
        <f t="shared" si="33"/>
        <v>4.1194130372117606</v>
      </c>
      <c r="BG37">
        <f t="shared" si="33"/>
        <v>4.1194105595578909</v>
      </c>
      <c r="BH37">
        <f t="shared" si="33"/>
        <v>4.1194332359528998</v>
      </c>
      <c r="BI37">
        <f t="shared" si="33"/>
        <v>4.1192257217453756</v>
      </c>
      <c r="BJ37">
        <f t="shared" si="33"/>
        <v>4.1211270974879746</v>
      </c>
      <c r="BK37">
        <f t="shared" si="33"/>
        <v>4.1039009710629744</v>
      </c>
      <c r="BL37">
        <f t="shared" si="8"/>
        <v>4.2815539783595957</v>
      </c>
    </row>
    <row r="38" spans="1:64" x14ac:dyDescent="0.2">
      <c r="A38" s="42" t="s">
        <v>99</v>
      </c>
      <c r="B38" s="42"/>
      <c r="C38" s="44">
        <v>37132.300999999999</v>
      </c>
      <c r="D38" s="44" t="s">
        <v>108</v>
      </c>
      <c r="E38">
        <f t="shared" si="12"/>
        <v>21299.999542670565</v>
      </c>
      <c r="F38">
        <f t="shared" si="13"/>
        <v>21300</v>
      </c>
      <c r="G38">
        <f t="shared" si="14"/>
        <v>-2.7699999918695539E-4</v>
      </c>
      <c r="I38">
        <f>+G38</f>
        <v>-2.7699999918695539E-4</v>
      </c>
      <c r="Q38" s="2">
        <f t="shared" si="15"/>
        <v>22113.800999999999</v>
      </c>
      <c r="S38" s="3">
        <f>S$14</f>
        <v>0.1</v>
      </c>
      <c r="U38" s="2"/>
      <c r="Z38">
        <f t="shared" si="16"/>
        <v>21300</v>
      </c>
      <c r="AA38" s="28">
        <f t="shared" si="17"/>
        <v>-3.0450398875189102E-3</v>
      </c>
      <c r="AB38" s="28">
        <f t="shared" si="18"/>
        <v>1.5028308700866208E-2</v>
      </c>
      <c r="AC38" s="28">
        <f t="shared" si="19"/>
        <v>-2.7699999918695539E-4</v>
      </c>
      <c r="AD38" s="28">
        <f t="shared" si="20"/>
        <v>2.7680398883319548E-3</v>
      </c>
      <c r="AE38" s="28">
        <f t="shared" si="21"/>
        <v>7.6620448233967802E-7</v>
      </c>
      <c r="AF38">
        <f t="shared" si="22"/>
        <v>-2.7699999918695539E-4</v>
      </c>
      <c r="AG38" s="90"/>
      <c r="AH38">
        <f t="shared" si="23"/>
        <v>-1.5305308700053163E-2</v>
      </c>
      <c r="AI38">
        <f t="shared" si="24"/>
        <v>0.91829146558007202</v>
      </c>
      <c r="AJ38">
        <f t="shared" si="25"/>
        <v>-0.32264805845443606</v>
      </c>
      <c r="AK38">
        <f t="shared" si="26"/>
        <v>-0.17762839803267369</v>
      </c>
      <c r="AL38">
        <f t="shared" si="27"/>
        <v>-2.0019326110084963</v>
      </c>
      <c r="AM38">
        <f t="shared" si="28"/>
        <v>-1.5607228123586081</v>
      </c>
      <c r="AN38" s="28">
        <f t="shared" si="34"/>
        <v>4.4677865331626077</v>
      </c>
      <c r="AO38" s="28">
        <f t="shared" si="34"/>
        <v>4.467786534554393</v>
      </c>
      <c r="AP38" s="28">
        <f t="shared" si="34"/>
        <v>4.4677865051603582</v>
      </c>
      <c r="AQ38" s="28">
        <f t="shared" si="34"/>
        <v>4.4677871259531825</v>
      </c>
      <c r="AR38" s="28">
        <f t="shared" si="34"/>
        <v>4.467774015330737</v>
      </c>
      <c r="AS38" s="28">
        <f t="shared" si="34"/>
        <v>4.4680510471153401</v>
      </c>
      <c r="AT38" s="28">
        <f t="shared" si="34"/>
        <v>4.4622612165977698</v>
      </c>
      <c r="AU38" s="28">
        <f t="shared" si="30"/>
        <v>4.6574867755978095</v>
      </c>
      <c r="AW38">
        <v>16000</v>
      </c>
      <c r="AX38">
        <f t="shared" si="0"/>
        <v>-9.272477573693462E-3</v>
      </c>
      <c r="AY38">
        <f t="shared" si="1"/>
        <v>3.6007045587411614E-2</v>
      </c>
      <c r="AZ38" s="28">
        <f t="shared" si="2"/>
        <v>-4.5279523161105076E-2</v>
      </c>
      <c r="BA38">
        <f t="shared" si="3"/>
        <v>0.87405951706528773</v>
      </c>
      <c r="BB38">
        <f t="shared" si="4"/>
        <v>-0.5623917286458413</v>
      </c>
      <c r="BC38">
        <f t="shared" si="5"/>
        <v>-2.270682241365229</v>
      </c>
      <c r="BD38">
        <f t="shared" si="6"/>
        <v>-2.1494270187452682</v>
      </c>
      <c r="BE38">
        <f t="shared" si="33"/>
        <v>4.1734226757141739</v>
      </c>
      <c r="BF38">
        <f t="shared" si="33"/>
        <v>4.173422838753134</v>
      </c>
      <c r="BG38">
        <f t="shared" si="33"/>
        <v>4.1734212140606095</v>
      </c>
      <c r="BH38">
        <f t="shared" si="33"/>
        <v>4.1734374044113087</v>
      </c>
      <c r="BI38">
        <f t="shared" si="33"/>
        <v>4.1732760842542236</v>
      </c>
      <c r="BJ38">
        <f t="shared" si="33"/>
        <v>4.1748854220162643</v>
      </c>
      <c r="BK38">
        <f t="shared" si="33"/>
        <v>4.159019420692041</v>
      </c>
      <c r="BL38">
        <f t="shared" si="8"/>
        <v>4.3412258509370902</v>
      </c>
    </row>
    <row r="39" spans="1:64" x14ac:dyDescent="0.2">
      <c r="A39" s="45" t="s">
        <v>107</v>
      </c>
      <c r="B39" s="46" t="s">
        <v>91</v>
      </c>
      <c r="C39" s="45">
        <v>37132.301399999997</v>
      </c>
      <c r="D39" s="45" t="s">
        <v>108</v>
      </c>
      <c r="E39">
        <f t="shared" si="12"/>
        <v>21300.00020307408</v>
      </c>
      <c r="F39">
        <f t="shared" si="13"/>
        <v>21300</v>
      </c>
      <c r="G39">
        <f t="shared" si="14"/>
        <v>1.2299999798415229E-4</v>
      </c>
      <c r="J39">
        <f t="shared" ref="J39:J48" si="35">+G39</f>
        <v>1.2299999798415229E-4</v>
      </c>
      <c r="Q39" s="2">
        <f t="shared" si="15"/>
        <v>22113.801399999997</v>
      </c>
      <c r="S39" s="3">
        <f>S$15</f>
        <v>1</v>
      </c>
      <c r="U39" s="2"/>
      <c r="Z39">
        <f t="shared" si="16"/>
        <v>21300</v>
      </c>
      <c r="AA39" s="28">
        <f t="shared" si="17"/>
        <v>-3.0450398875189102E-3</v>
      </c>
      <c r="AB39" s="28">
        <f t="shared" si="18"/>
        <v>1.5428308698037315E-2</v>
      </c>
      <c r="AC39" s="28">
        <f t="shared" si="19"/>
        <v>1.2299999798415229E-4</v>
      </c>
      <c r="AD39" s="28">
        <f t="shared" si="20"/>
        <v>3.1680398855030625E-3</v>
      </c>
      <c r="AE39" s="28">
        <f t="shared" si="21"/>
        <v>1.0036476716138256E-5</v>
      </c>
      <c r="AF39">
        <f t="shared" si="22"/>
        <v>1.2299999798415229E-4</v>
      </c>
      <c r="AG39" s="90"/>
      <c r="AH39">
        <f t="shared" si="23"/>
        <v>-1.5305308700053163E-2</v>
      </c>
      <c r="AI39">
        <f t="shared" si="24"/>
        <v>0.91829146558007202</v>
      </c>
      <c r="AJ39">
        <f t="shared" si="25"/>
        <v>-0.32264805845443606</v>
      </c>
      <c r="AK39">
        <f t="shared" si="26"/>
        <v>-0.17762839803267369</v>
      </c>
      <c r="AL39">
        <f t="shared" si="27"/>
        <v>-2.0019326110084963</v>
      </c>
      <c r="AM39">
        <f t="shared" si="28"/>
        <v>-1.5607228123586081</v>
      </c>
      <c r="AN39" s="28">
        <f t="shared" si="34"/>
        <v>4.4677865331626077</v>
      </c>
      <c r="AO39" s="28">
        <f t="shared" si="34"/>
        <v>4.467786534554393</v>
      </c>
      <c r="AP39" s="28">
        <f t="shared" si="34"/>
        <v>4.4677865051603582</v>
      </c>
      <c r="AQ39" s="28">
        <f t="shared" si="34"/>
        <v>4.4677871259531825</v>
      </c>
      <c r="AR39" s="28">
        <f t="shared" si="34"/>
        <v>4.467774015330737</v>
      </c>
      <c r="AS39" s="28">
        <f t="shared" si="34"/>
        <v>4.4680510471153401</v>
      </c>
      <c r="AT39" s="28">
        <f t="shared" si="34"/>
        <v>4.4622612165977698</v>
      </c>
      <c r="AU39" s="28">
        <f t="shared" si="30"/>
        <v>4.6574867755978095</v>
      </c>
      <c r="AW39">
        <v>17000</v>
      </c>
      <c r="AX39">
        <f t="shared" si="0"/>
        <v>-8.4270270572235836E-3</v>
      </c>
      <c r="AY39">
        <f t="shared" si="1"/>
        <v>3.1527298603569058E-2</v>
      </c>
      <c r="AZ39" s="28">
        <f t="shared" si="2"/>
        <v>-3.9954325660792642E-2</v>
      </c>
      <c r="BA39">
        <f t="shared" si="3"/>
        <v>0.88149580757573187</v>
      </c>
      <c r="BB39">
        <f t="shared" si="4"/>
        <v>-0.5214368373802537</v>
      </c>
      <c r="BC39">
        <f t="shared" si="5"/>
        <v>-2.221940737176185</v>
      </c>
      <c r="BD39">
        <f t="shared" si="6"/>
        <v>-2.0192555234857399</v>
      </c>
      <c r="BE39">
        <f t="shared" si="33"/>
        <v>4.2278810923868289</v>
      </c>
      <c r="BF39">
        <f t="shared" si="33"/>
        <v>4.2278811828920739</v>
      </c>
      <c r="BG39">
        <f t="shared" si="33"/>
        <v>4.227880189072339</v>
      </c>
      <c r="BH39">
        <f t="shared" si="33"/>
        <v>4.2278911021080301</v>
      </c>
      <c r="BI39">
        <f t="shared" si="33"/>
        <v>4.2277712795445632</v>
      </c>
      <c r="BJ39">
        <f t="shared" si="33"/>
        <v>4.2290884012700394</v>
      </c>
      <c r="BK39">
        <f t="shared" si="33"/>
        <v>4.2147864661659389</v>
      </c>
      <c r="BL39">
        <f t="shared" si="8"/>
        <v>4.4008977235145839</v>
      </c>
    </row>
    <row r="40" spans="1:64" x14ac:dyDescent="0.2">
      <c r="A40" s="42" t="s">
        <v>100</v>
      </c>
      <c r="B40" s="43" t="s">
        <v>101</v>
      </c>
      <c r="C40" s="44">
        <v>40410.600200000001</v>
      </c>
      <c r="D40" s="44"/>
      <c r="E40">
        <f t="shared" si="12"/>
        <v>26712.500377049138</v>
      </c>
      <c r="F40">
        <f t="shared" si="13"/>
        <v>26712.5</v>
      </c>
      <c r="G40">
        <f t="shared" si="14"/>
        <v>2.283750000060536E-4</v>
      </c>
      <c r="J40">
        <f t="shared" si="35"/>
        <v>2.283750000060536E-4</v>
      </c>
      <c r="Q40" s="2">
        <f t="shared" si="15"/>
        <v>25392.100200000001</v>
      </c>
      <c r="S40" s="3">
        <f t="shared" ref="S40:S48" si="36">S$15</f>
        <v>1</v>
      </c>
      <c r="U40" s="2"/>
      <c r="Z40">
        <f t="shared" si="16"/>
        <v>26712.5</v>
      </c>
      <c r="AA40" s="28">
        <f t="shared" si="17"/>
        <v>6.4389256929049035E-3</v>
      </c>
      <c r="AB40" s="28">
        <f t="shared" si="18"/>
        <v>-1.8211593837774726E-2</v>
      </c>
      <c r="AC40" s="28">
        <f t="shared" si="19"/>
        <v>2.283750000060536E-4</v>
      </c>
      <c r="AD40" s="28">
        <f t="shared" si="20"/>
        <v>-6.2105506928988499E-3</v>
      </c>
      <c r="AE40" s="28">
        <f t="shared" si="21"/>
        <v>3.8570939909066381E-5</v>
      </c>
      <c r="AF40">
        <f t="shared" si="22"/>
        <v>2.283750000060536E-4</v>
      </c>
      <c r="AG40" s="90"/>
      <c r="AH40">
        <f t="shared" si="23"/>
        <v>1.843996883778078E-2</v>
      </c>
      <c r="AI40">
        <f t="shared" si="24"/>
        <v>0.97569960511708897</v>
      </c>
      <c r="AJ40">
        <f t="shared" si="25"/>
        <v>-2.1995879173839723E-2</v>
      </c>
      <c r="AK40">
        <f t="shared" si="26"/>
        <v>-0.19400418344262862</v>
      </c>
      <c r="AL40">
        <f t="shared" si="27"/>
        <v>-1.6954044248381002</v>
      </c>
      <c r="AM40">
        <f t="shared" si="28"/>
        <v>-1.1330712023552709</v>
      </c>
      <c r="AN40" s="28">
        <f t="shared" si="34"/>
        <v>4.7854624071770502</v>
      </c>
      <c r="AO40" s="28">
        <f t="shared" si="34"/>
        <v>4.7854624071809946</v>
      </c>
      <c r="AP40" s="28">
        <f t="shared" si="34"/>
        <v>4.7854624074573016</v>
      </c>
      <c r="AQ40" s="28">
        <f t="shared" si="34"/>
        <v>4.785462426813841</v>
      </c>
      <c r="AR40" s="28">
        <f t="shared" si="34"/>
        <v>4.785463782812081</v>
      </c>
      <c r="AS40" s="28">
        <f t="shared" si="34"/>
        <v>4.7855587131490873</v>
      </c>
      <c r="AT40" s="28">
        <f t="shared" si="34"/>
        <v>4.7919239398679609</v>
      </c>
      <c r="AU40" s="28">
        <f t="shared" si="30"/>
        <v>4.9804607859234968</v>
      </c>
      <c r="AW40">
        <v>18000</v>
      </c>
      <c r="AX40">
        <f t="shared" si="0"/>
        <v>-7.415585482731267E-3</v>
      </c>
      <c r="AY40">
        <f t="shared" si="1"/>
        <v>2.7047190254170399E-2</v>
      </c>
      <c r="AZ40" s="28">
        <f t="shared" si="2"/>
        <v>-3.4462775736901666E-2</v>
      </c>
      <c r="BA40">
        <f t="shared" si="3"/>
        <v>0.88935101032382424</v>
      </c>
      <c r="BB40">
        <f t="shared" si="4"/>
        <v>-0.47849471421501455</v>
      </c>
      <c r="BC40">
        <f t="shared" si="5"/>
        <v>-2.1723464097930494</v>
      </c>
      <c r="BD40">
        <f t="shared" si="6"/>
        <v>-1.8993308455017472</v>
      </c>
      <c r="BE40">
        <f t="shared" si="33"/>
        <v>4.2828138511820519</v>
      </c>
      <c r="BF40">
        <f t="shared" si="33"/>
        <v>4.2828138966141012</v>
      </c>
      <c r="BG40">
        <f t="shared" si="33"/>
        <v>4.2828133386944609</v>
      </c>
      <c r="BH40">
        <f t="shared" si="33"/>
        <v>4.2828201901674978</v>
      </c>
      <c r="BI40">
        <f t="shared" si="33"/>
        <v>4.2827360584749421</v>
      </c>
      <c r="BJ40">
        <f t="shared" si="33"/>
        <v>4.2837702140545719</v>
      </c>
      <c r="BK40">
        <f t="shared" si="33"/>
        <v>4.2712160074037389</v>
      </c>
      <c r="BL40">
        <f t="shared" si="8"/>
        <v>4.4605695960920784</v>
      </c>
    </row>
    <row r="41" spans="1:64" x14ac:dyDescent="0.2">
      <c r="A41" s="42" t="s">
        <v>100</v>
      </c>
      <c r="B41" s="43" t="s">
        <v>91</v>
      </c>
      <c r="C41" s="44">
        <v>40417.565199999997</v>
      </c>
      <c r="D41" s="44"/>
      <c r="E41">
        <f t="shared" si="12"/>
        <v>26723.999653354189</v>
      </c>
      <c r="F41">
        <f t="shared" si="13"/>
        <v>26724</v>
      </c>
      <c r="G41">
        <f t="shared" si="14"/>
        <v>-2.0996000239392743E-4</v>
      </c>
      <c r="J41">
        <f t="shared" si="35"/>
        <v>-2.0996000239392743E-4</v>
      </c>
      <c r="Q41" s="2">
        <f t="shared" si="15"/>
        <v>25399.065199999997</v>
      </c>
      <c r="S41" s="3">
        <f t="shared" si="36"/>
        <v>1</v>
      </c>
      <c r="U41" s="2"/>
      <c r="Z41">
        <f t="shared" si="16"/>
        <v>26724</v>
      </c>
      <c r="AA41" s="28">
        <f t="shared" si="17"/>
        <v>6.4605193270800519E-3</v>
      </c>
      <c r="AB41" s="28">
        <f t="shared" si="18"/>
        <v>-1.8723082028685379E-2</v>
      </c>
      <c r="AC41" s="28">
        <f t="shared" si="19"/>
        <v>-2.0996000239392743E-4</v>
      </c>
      <c r="AD41" s="28">
        <f t="shared" si="20"/>
        <v>-6.6704793294739793E-3</v>
      </c>
      <c r="AE41" s="28">
        <f t="shared" si="21"/>
        <v>4.4495294484939628E-5</v>
      </c>
      <c r="AF41">
        <f t="shared" si="22"/>
        <v>-2.0996000239392743E-4</v>
      </c>
      <c r="AG41" s="90"/>
      <c r="AH41">
        <f t="shared" si="23"/>
        <v>1.8513122026291452E-2</v>
      </c>
      <c r="AI41">
        <f t="shared" si="24"/>
        <v>0.97583399958052397</v>
      </c>
      <c r="AJ41">
        <f t="shared" si="25"/>
        <v>-2.1303331514109368E-2</v>
      </c>
      <c r="AK41">
        <f t="shared" si="26"/>
        <v>-0.19402097002239832</v>
      </c>
      <c r="AL41">
        <f t="shared" si="27"/>
        <v>-1.694711714807007</v>
      </c>
      <c r="AM41">
        <f t="shared" si="28"/>
        <v>-1.1322804896114871</v>
      </c>
      <c r="AN41" s="28">
        <f t="shared" si="34"/>
        <v>4.7861586191283054</v>
      </c>
      <c r="AO41" s="28">
        <f t="shared" si="34"/>
        <v>4.7861586191324559</v>
      </c>
      <c r="AP41" s="28">
        <f t="shared" si="34"/>
        <v>4.7861586194204548</v>
      </c>
      <c r="AQ41" s="28">
        <f t="shared" si="34"/>
        <v>4.7861586394060245</v>
      </c>
      <c r="AR41" s="28">
        <f t="shared" si="34"/>
        <v>4.7861600262803083</v>
      </c>
      <c r="AS41" s="28">
        <f t="shared" si="34"/>
        <v>4.7862562032544025</v>
      </c>
      <c r="AT41" s="28">
        <f t="shared" si="34"/>
        <v>4.7926457490456524</v>
      </c>
      <c r="AU41" s="28">
        <f t="shared" si="30"/>
        <v>4.9811470124581376</v>
      </c>
      <c r="AW41">
        <v>19000</v>
      </c>
      <c r="AX41">
        <f t="shared" si="0"/>
        <v>-6.2491311415338174E-3</v>
      </c>
      <c r="AY41">
        <f t="shared" si="1"/>
        <v>2.2566720539215622E-2</v>
      </c>
      <c r="AZ41" s="28">
        <f t="shared" si="2"/>
        <v>-2.8815851680749439E-2</v>
      </c>
      <c r="BA41">
        <f t="shared" si="3"/>
        <v>0.8976294910743039</v>
      </c>
      <c r="BB41">
        <f t="shared" si="4"/>
        <v>-0.43355804308082185</v>
      </c>
      <c r="BC41">
        <f t="shared" si="5"/>
        <v>-2.1218442582453192</v>
      </c>
      <c r="BD41">
        <f t="shared" si="6"/>
        <v>-1.7882895387861892</v>
      </c>
      <c r="BE41">
        <f t="shared" si="33"/>
        <v>4.3382470845137036</v>
      </c>
      <c r="BF41">
        <f t="shared" si="33"/>
        <v>4.3382471045645348</v>
      </c>
      <c r="BG41">
        <f t="shared" si="33"/>
        <v>4.3382468239667</v>
      </c>
      <c r="BH41">
        <f t="shared" si="33"/>
        <v>4.3382507507620174</v>
      </c>
      <c r="BI41">
        <f t="shared" si="33"/>
        <v>4.3381958012301967</v>
      </c>
      <c r="BJ41">
        <f t="shared" si="33"/>
        <v>4.338965436880394</v>
      </c>
      <c r="BK41">
        <f t="shared" si="33"/>
        <v>4.3283195860542811</v>
      </c>
      <c r="BL41">
        <f t="shared" si="8"/>
        <v>4.5202414686695729</v>
      </c>
    </row>
    <row r="42" spans="1:64" x14ac:dyDescent="0.2">
      <c r="A42" s="42" t="s">
        <v>107</v>
      </c>
      <c r="B42" s="43" t="s">
        <v>91</v>
      </c>
      <c r="C42" s="44">
        <v>40761.600299999998</v>
      </c>
      <c r="D42" s="44"/>
      <c r="E42">
        <f t="shared" si="12"/>
        <v>27292.004631608012</v>
      </c>
      <c r="F42">
        <f t="shared" si="13"/>
        <v>27292</v>
      </c>
      <c r="G42">
        <f t="shared" si="14"/>
        <v>2.8053200003341772E-3</v>
      </c>
      <c r="J42">
        <f t="shared" si="35"/>
        <v>2.8053200003341772E-3</v>
      </c>
      <c r="Q42" s="2">
        <f t="shared" si="15"/>
        <v>25743.100299999998</v>
      </c>
      <c r="S42" s="3">
        <f t="shared" si="36"/>
        <v>1</v>
      </c>
      <c r="U42" s="2"/>
      <c r="Z42">
        <f t="shared" si="16"/>
        <v>27292</v>
      </c>
      <c r="AA42" s="28">
        <f t="shared" si="17"/>
        <v>7.5276483900775289E-3</v>
      </c>
      <c r="AB42" s="28">
        <f t="shared" si="18"/>
        <v>-1.9321584201999011E-2</v>
      </c>
      <c r="AC42" s="28">
        <f t="shared" si="19"/>
        <v>2.8053200003341772E-3</v>
      </c>
      <c r="AD42" s="28">
        <f t="shared" si="20"/>
        <v>-4.7223283897433518E-3</v>
      </c>
      <c r="AE42" s="28">
        <f t="shared" si="21"/>
        <v>2.2300385420576039E-5</v>
      </c>
      <c r="AF42">
        <f t="shared" si="22"/>
        <v>2.8053200003341772E-3</v>
      </c>
      <c r="AG42" s="90"/>
      <c r="AH42">
        <f t="shared" si="23"/>
        <v>2.2126904202333188E-2</v>
      </c>
      <c r="AI42">
        <f t="shared" si="24"/>
        <v>0.98253167749670201</v>
      </c>
      <c r="AJ42">
        <f t="shared" si="25"/>
        <v>1.3147958292691353E-2</v>
      </c>
      <c r="AK42">
        <f t="shared" si="26"/>
        <v>-0.19473826047704976</v>
      </c>
      <c r="AL42">
        <f t="shared" si="27"/>
        <v>-1.6602584344742346</v>
      </c>
      <c r="AM42">
        <f t="shared" si="28"/>
        <v>-1.0937166661236548</v>
      </c>
      <c r="AN42" s="28">
        <f t="shared" si="34"/>
        <v>4.8206654778765188</v>
      </c>
      <c r="AO42" s="28">
        <f t="shared" si="34"/>
        <v>4.8206654779095919</v>
      </c>
      <c r="AP42" s="28">
        <f t="shared" si="34"/>
        <v>4.8206654794748793</v>
      </c>
      <c r="AQ42" s="28">
        <f t="shared" si="34"/>
        <v>4.8206655535576433</v>
      </c>
      <c r="AR42" s="28">
        <f t="shared" si="34"/>
        <v>4.8206690597283783</v>
      </c>
      <c r="AS42" s="28">
        <f t="shared" si="34"/>
        <v>4.8208348697779773</v>
      </c>
      <c r="AT42" s="28">
        <f t="shared" si="34"/>
        <v>4.8284069638775167</v>
      </c>
      <c r="AU42" s="28">
        <f t="shared" si="30"/>
        <v>5.0150406360821549</v>
      </c>
      <c r="AW42">
        <v>20000</v>
      </c>
      <c r="AX42">
        <f t="shared" si="0"/>
        <v>-4.939635549069385E-3</v>
      </c>
      <c r="AY42">
        <f t="shared" si="1"/>
        <v>1.8085889458704756E-2</v>
      </c>
      <c r="AZ42" s="28">
        <f t="shared" si="2"/>
        <v>-2.3025525007774141E-2</v>
      </c>
      <c r="BA42">
        <f t="shared" si="3"/>
        <v>0.90633450601051302</v>
      </c>
      <c r="BB42">
        <f t="shared" si="4"/>
        <v>-0.38662646607968981</v>
      </c>
      <c r="BC42">
        <f t="shared" si="5"/>
        <v>-2.0703775543973095</v>
      </c>
      <c r="BD42">
        <f t="shared" si="6"/>
        <v>-1.6849922581717376</v>
      </c>
      <c r="BE42">
        <f t="shared" si="33"/>
        <v>4.3942071625478238</v>
      </c>
      <c r="BF42">
        <f t="shared" si="33"/>
        <v>4.3942071699929874</v>
      </c>
      <c r="BG42">
        <f t="shared" si="33"/>
        <v>4.3942070482734943</v>
      </c>
      <c r="BH42">
        <f t="shared" si="33"/>
        <v>4.3942090382468413</v>
      </c>
      <c r="BI42">
        <f t="shared" si="33"/>
        <v>4.3941765059858762</v>
      </c>
      <c r="BJ42">
        <f t="shared" si="33"/>
        <v>4.3947087500301194</v>
      </c>
      <c r="BK42">
        <f t="shared" si="33"/>
        <v>4.3861063444116493</v>
      </c>
      <c r="BL42">
        <f t="shared" si="8"/>
        <v>4.5799133412470665</v>
      </c>
    </row>
    <row r="43" spans="1:64" x14ac:dyDescent="0.2">
      <c r="A43" s="42" t="s">
        <v>107</v>
      </c>
      <c r="B43" s="43" t="s">
        <v>101</v>
      </c>
      <c r="C43" s="44">
        <v>40762.515800000001</v>
      </c>
      <c r="D43" s="44"/>
      <c r="E43">
        <f t="shared" si="12"/>
        <v>27293.516130166132</v>
      </c>
      <c r="F43">
        <f t="shared" si="13"/>
        <v>27293.5</v>
      </c>
      <c r="G43">
        <f t="shared" si="14"/>
        <v>9.7698850076994859E-3</v>
      </c>
      <c r="J43">
        <f t="shared" si="35"/>
        <v>9.7698850076994859E-3</v>
      </c>
      <c r="Q43" s="2">
        <f t="shared" si="15"/>
        <v>25744.015800000001</v>
      </c>
      <c r="S43" s="3">
        <f t="shared" si="36"/>
        <v>1</v>
      </c>
      <c r="U43" s="2"/>
      <c r="Z43">
        <f t="shared" si="16"/>
        <v>27293.5</v>
      </c>
      <c r="AA43" s="28">
        <f t="shared" si="17"/>
        <v>7.5304660747845479E-3</v>
      </c>
      <c r="AB43" s="28">
        <f t="shared" si="18"/>
        <v>-1.2366562350008641E-2</v>
      </c>
      <c r="AC43" s="28">
        <f t="shared" si="19"/>
        <v>9.7698850076994859E-3</v>
      </c>
      <c r="AD43" s="28">
        <f t="shared" si="20"/>
        <v>2.239418932914938E-3</v>
      </c>
      <c r="AE43" s="28">
        <f t="shared" si="21"/>
        <v>5.0149971570978798E-6</v>
      </c>
      <c r="AF43">
        <f t="shared" si="22"/>
        <v>9.7698850076994859E-3</v>
      </c>
      <c r="AG43" s="90"/>
      <c r="AH43">
        <f t="shared" si="23"/>
        <v>2.2136447357708127E-2</v>
      </c>
      <c r="AI43">
        <f t="shared" si="24"/>
        <v>0.98254951799169032</v>
      </c>
      <c r="AJ43">
        <f t="shared" si="25"/>
        <v>1.3239562627674093E-2</v>
      </c>
      <c r="AK43">
        <f t="shared" si="26"/>
        <v>-0.19473985997320672</v>
      </c>
      <c r="AL43">
        <f t="shared" si="27"/>
        <v>-1.660166822165152</v>
      </c>
      <c r="AM43">
        <f t="shared" si="28"/>
        <v>-1.0936160709471192</v>
      </c>
      <c r="AN43" s="28">
        <f t="shared" si="34"/>
        <v>4.8207569185382653</v>
      </c>
      <c r="AO43" s="28">
        <f t="shared" si="34"/>
        <v>4.8207569185714902</v>
      </c>
      <c r="AP43" s="28">
        <f t="shared" si="34"/>
        <v>4.8207569201426663</v>
      </c>
      <c r="AQ43" s="28">
        <f t="shared" si="34"/>
        <v>4.8207569944416351</v>
      </c>
      <c r="AR43" s="28">
        <f t="shared" si="34"/>
        <v>4.8207605078892284</v>
      </c>
      <c r="AS43" s="28">
        <f t="shared" si="34"/>
        <v>4.8209265223611064</v>
      </c>
      <c r="AT43" s="28">
        <f t="shared" si="34"/>
        <v>4.8285016885239527</v>
      </c>
      <c r="AU43" s="28">
        <f t="shared" si="30"/>
        <v>5.015130143891021</v>
      </c>
      <c r="AW43">
        <v>21000</v>
      </c>
      <c r="AX43">
        <f t="shared" si="0"/>
        <v>-3.5001445119947072E-3</v>
      </c>
      <c r="AY43">
        <f t="shared" si="1"/>
        <v>1.3604697012637786E-2</v>
      </c>
      <c r="AZ43" s="28">
        <f t="shared" si="2"/>
        <v>-1.7104841524632493E-2</v>
      </c>
      <c r="BA43">
        <f t="shared" si="3"/>
        <v>0.91546787266905827</v>
      </c>
      <c r="BB43">
        <f t="shared" si="4"/>
        <v>-0.33770833886337487</v>
      </c>
      <c r="BC43">
        <f t="shared" si="5"/>
        <v>-2.0178879047312925</v>
      </c>
      <c r="BD43">
        <f t="shared" si="6"/>
        <v>-1.5884790344259041</v>
      </c>
      <c r="BE43">
        <f t="shared" si="33"/>
        <v>4.4507206143968521</v>
      </c>
      <c r="BF43">
        <f t="shared" si="33"/>
        <v>4.4507206165546416</v>
      </c>
      <c r="BG43">
        <f t="shared" si="33"/>
        <v>4.4507205738933902</v>
      </c>
      <c r="BH43">
        <f t="shared" si="33"/>
        <v>4.4507214173424385</v>
      </c>
      <c r="BI43">
        <f t="shared" si="33"/>
        <v>4.4507047421336665</v>
      </c>
      <c r="BJ43">
        <f t="shared" si="33"/>
        <v>4.4510346082638632</v>
      </c>
      <c r="BK43">
        <f t="shared" si="33"/>
        <v>4.4445829928715677</v>
      </c>
      <c r="BL43">
        <f t="shared" si="8"/>
        <v>4.639585213824561</v>
      </c>
    </row>
    <row r="44" spans="1:64" x14ac:dyDescent="0.2">
      <c r="A44" s="42" t="s">
        <v>106</v>
      </c>
      <c r="B44" s="43" t="s">
        <v>91</v>
      </c>
      <c r="C44" s="44">
        <v>45914.837599999999</v>
      </c>
      <c r="D44" s="44"/>
      <c r="E44">
        <f t="shared" si="12"/>
        <v>35800.044772056688</v>
      </c>
      <c r="F44">
        <f t="shared" si="13"/>
        <v>35800</v>
      </c>
      <c r="G44">
        <f t="shared" si="14"/>
        <v>2.7117999998154119E-2</v>
      </c>
      <c r="J44">
        <f t="shared" si="35"/>
        <v>2.7117999998154119E-2</v>
      </c>
      <c r="Q44" s="2">
        <f t="shared" si="15"/>
        <v>30896.337599999999</v>
      </c>
      <c r="S44" s="3">
        <f t="shared" si="36"/>
        <v>1</v>
      </c>
      <c r="U44" s="2"/>
      <c r="Z44">
        <f t="shared" si="16"/>
        <v>35800</v>
      </c>
      <c r="AA44" s="28">
        <f t="shared" si="17"/>
        <v>2.0425958431787808E-2</v>
      </c>
      <c r="AB44" s="28">
        <f t="shared" si="18"/>
        <v>-4.6067160483606706E-2</v>
      </c>
      <c r="AC44" s="28">
        <f t="shared" si="19"/>
        <v>2.7117999998154119E-2</v>
      </c>
      <c r="AD44" s="28">
        <f t="shared" si="20"/>
        <v>6.6920415663663108E-3</v>
      </c>
      <c r="AE44" s="28">
        <f t="shared" si="21"/>
        <v>4.4783420325974467E-5</v>
      </c>
      <c r="AF44">
        <f t="shared" si="22"/>
        <v>2.7117999998154119E-2</v>
      </c>
      <c r="AG44" s="90"/>
      <c r="AH44">
        <f t="shared" si="23"/>
        <v>7.3185160481760825E-2</v>
      </c>
      <c r="AI44">
        <f t="shared" si="24"/>
        <v>1.0918713358942989</v>
      </c>
      <c r="AJ44">
        <f t="shared" si="25"/>
        <v>0.55782855211004356</v>
      </c>
      <c r="AK44">
        <f t="shared" si="26"/>
        <v>-0.17259139615201971</v>
      </c>
      <c r="AL44">
        <f t="shared" si="27"/>
        <v>-1.0816396193821869</v>
      </c>
      <c r="AM44">
        <f t="shared" si="28"/>
        <v>-0.60054455163446985</v>
      </c>
      <c r="AN44" s="28">
        <f t="shared" si="34"/>
        <v>5.3677104149902748</v>
      </c>
      <c r="AO44" s="28">
        <f t="shared" si="34"/>
        <v>5.3677108499115089</v>
      </c>
      <c r="AP44" s="28">
        <f t="shared" si="34"/>
        <v>5.3677145000158353</v>
      </c>
      <c r="AQ44" s="28">
        <f t="shared" si="34"/>
        <v>5.3677451330671806</v>
      </c>
      <c r="AR44" s="28">
        <f t="shared" si="34"/>
        <v>5.3680021690868207</v>
      </c>
      <c r="AS44" s="28">
        <f t="shared" si="34"/>
        <v>5.3701555353935833</v>
      </c>
      <c r="AT44" s="28">
        <f t="shared" si="34"/>
        <v>5.3879662337657379</v>
      </c>
      <c r="AU44" s="28">
        <f t="shared" si="30"/>
        <v>5.5227289279714755</v>
      </c>
      <c r="AW44">
        <v>22000</v>
      </c>
      <c r="AX44">
        <f t="shared" si="0"/>
        <v>-1.9448628640344849E-3</v>
      </c>
      <c r="AY44">
        <f t="shared" si="1"/>
        <v>9.1231432010146999E-3</v>
      </c>
      <c r="AZ44" s="28">
        <f t="shared" si="2"/>
        <v>-1.1068006065049185E-2</v>
      </c>
      <c r="BA44">
        <f t="shared" si="3"/>
        <v>0.92502958636042076</v>
      </c>
      <c r="BB44">
        <f t="shared" si="4"/>
        <v>-0.28682275522080453</v>
      </c>
      <c r="BC44">
        <f t="shared" si="5"/>
        <v>-1.9643153589619822</v>
      </c>
      <c r="BD44">
        <f t="shared" si="6"/>
        <v>-1.4979348277907769</v>
      </c>
      <c r="BE44">
        <f t="shared" si="33"/>
        <v>4.5078140272937954</v>
      </c>
      <c r="BF44">
        <f t="shared" si="33"/>
        <v>4.5078140277150887</v>
      </c>
      <c r="BG44">
        <f t="shared" si="33"/>
        <v>4.5078140171085446</v>
      </c>
      <c r="BH44">
        <f t="shared" si="33"/>
        <v>4.5078142841407738</v>
      </c>
      <c r="BI44">
        <f t="shared" si="33"/>
        <v>4.5078075613949933</v>
      </c>
      <c r="BJ44">
        <f t="shared" si="33"/>
        <v>4.5079768781362297</v>
      </c>
      <c r="BK44">
        <f t="shared" si="33"/>
        <v>4.5037537860445633</v>
      </c>
      <c r="BL44">
        <f t="shared" si="8"/>
        <v>4.6992570864020555</v>
      </c>
    </row>
    <row r="45" spans="1:64" x14ac:dyDescent="0.2">
      <c r="A45" s="42" t="s">
        <v>106</v>
      </c>
      <c r="B45" s="43" t="s">
        <v>91</v>
      </c>
      <c r="C45" s="44">
        <v>45917.870300000002</v>
      </c>
      <c r="D45" s="44"/>
      <c r="E45">
        <f t="shared" si="12"/>
        <v>35805.051786450138</v>
      </c>
      <c r="F45">
        <f t="shared" si="13"/>
        <v>35805</v>
      </c>
      <c r="G45">
        <f t="shared" si="14"/>
        <v>3.1366550007078331E-2</v>
      </c>
      <c r="J45">
        <f t="shared" si="35"/>
        <v>3.1366550007078331E-2</v>
      </c>
      <c r="Q45" s="2">
        <f t="shared" si="15"/>
        <v>30899.370300000002</v>
      </c>
      <c r="S45" s="3">
        <f t="shared" si="36"/>
        <v>1</v>
      </c>
      <c r="U45" s="2"/>
      <c r="Z45">
        <f t="shared" si="16"/>
        <v>35805</v>
      </c>
      <c r="AA45" s="28">
        <f t="shared" si="17"/>
        <v>2.0429814544798322E-2</v>
      </c>
      <c r="AB45" s="28">
        <f t="shared" si="18"/>
        <v>-4.1844900198905466E-2</v>
      </c>
      <c r="AC45" s="28">
        <f t="shared" si="19"/>
        <v>3.1366550007078331E-2</v>
      </c>
      <c r="AD45" s="28">
        <f t="shared" si="20"/>
        <v>1.0936735462280009E-2</v>
      </c>
      <c r="AE45" s="28">
        <f t="shared" si="21"/>
        <v>1.1961218257189312E-4</v>
      </c>
      <c r="AF45">
        <f t="shared" si="22"/>
        <v>3.1366550007078331E-2</v>
      </c>
      <c r="AG45" s="90"/>
      <c r="AH45">
        <f t="shared" si="23"/>
        <v>7.3211450205983797E-2</v>
      </c>
      <c r="AI45">
        <f t="shared" si="24"/>
        <v>1.0919364201769206</v>
      </c>
      <c r="AJ45">
        <f t="shared" si="25"/>
        <v>0.55814152066648071</v>
      </c>
      <c r="AK45">
        <f t="shared" si="26"/>
        <v>-0.17255673568354038</v>
      </c>
      <c r="AL45">
        <f t="shared" si="27"/>
        <v>-1.0812624811285096</v>
      </c>
      <c r="AM45">
        <f t="shared" si="28"/>
        <v>-0.60028800339285004</v>
      </c>
      <c r="AN45" s="28">
        <f t="shared" si="34"/>
        <v>5.3680491438590785</v>
      </c>
      <c r="AO45" s="28">
        <f t="shared" si="34"/>
        <v>5.3680495797507604</v>
      </c>
      <c r="AP45" s="28">
        <f t="shared" si="34"/>
        <v>5.3680532363883957</v>
      </c>
      <c r="AQ45" s="28">
        <f t="shared" si="34"/>
        <v>5.3680839107530707</v>
      </c>
      <c r="AR45" s="28">
        <f t="shared" si="34"/>
        <v>5.3683411800469321</v>
      </c>
      <c r="AS45" s="28">
        <f t="shared" si="34"/>
        <v>5.3704955518590811</v>
      </c>
      <c r="AT45" s="28">
        <f t="shared" si="34"/>
        <v>5.3883068642849485</v>
      </c>
      <c r="AU45" s="28">
        <f t="shared" si="30"/>
        <v>5.5230272873343624</v>
      </c>
      <c r="AW45">
        <v>23000</v>
      </c>
      <c r="AX45">
        <f t="shared" si="0"/>
        <v>-2.8924202021824406E-4</v>
      </c>
      <c r="AY45">
        <f t="shared" si="1"/>
        <v>4.6412280238355237E-3</v>
      </c>
      <c r="AZ45" s="28">
        <f t="shared" si="2"/>
        <v>-4.9304700440537677E-3</v>
      </c>
      <c r="BA45">
        <f t="shared" si="3"/>
        <v>0.93501737607178659</v>
      </c>
      <c r="BB45">
        <f t="shared" si="4"/>
        <v>-0.23400186667498615</v>
      </c>
      <c r="BC45">
        <f t="shared" si="5"/>
        <v>-1.9095985759370908</v>
      </c>
      <c r="BD45">
        <f t="shared" si="6"/>
        <v>-1.4126627063968469</v>
      </c>
      <c r="BE45">
        <f t="shared" si="33"/>
        <v>4.5655139201544142</v>
      </c>
      <c r="BF45">
        <f t="shared" si="33"/>
        <v>4.5655139201920045</v>
      </c>
      <c r="BG45">
        <f t="shared" si="33"/>
        <v>4.5655139188782998</v>
      </c>
      <c r="BH45">
        <f t="shared" si="33"/>
        <v>4.5655139647897478</v>
      </c>
      <c r="BI45">
        <f t="shared" si="33"/>
        <v>4.5655123602822716</v>
      </c>
      <c r="BJ45">
        <f t="shared" si="33"/>
        <v>4.5655684447333584</v>
      </c>
      <c r="BK45">
        <f t="shared" si="33"/>
        <v>4.5636205076109331</v>
      </c>
      <c r="BL45">
        <f t="shared" si="8"/>
        <v>4.7589289589795492</v>
      </c>
    </row>
    <row r="46" spans="1:64" x14ac:dyDescent="0.2">
      <c r="A46" s="47" t="s">
        <v>90</v>
      </c>
      <c r="B46" s="46" t="s">
        <v>91</v>
      </c>
      <c r="C46" s="45">
        <v>46621.667699999998</v>
      </c>
      <c r="D46" s="45">
        <v>4.1000000000000003E-3</v>
      </c>
      <c r="E46">
        <f t="shared" si="12"/>
        <v>36967.027488586617</v>
      </c>
      <c r="F46">
        <f t="shared" si="13"/>
        <v>36967</v>
      </c>
      <c r="G46">
        <f t="shared" si="14"/>
        <v>1.6649570003210101E-2</v>
      </c>
      <c r="J46">
        <f t="shared" si="35"/>
        <v>1.6649570003210101E-2</v>
      </c>
      <c r="Q46" s="2">
        <f t="shared" si="15"/>
        <v>31603.167699999998</v>
      </c>
      <c r="S46" s="3">
        <f t="shared" si="36"/>
        <v>1</v>
      </c>
      <c r="U46" s="2"/>
      <c r="Z46">
        <f t="shared" si="16"/>
        <v>36967</v>
      </c>
      <c r="AA46" s="28">
        <f t="shared" si="17"/>
        <v>2.1130630646727974E-2</v>
      </c>
      <c r="AB46" s="28">
        <f t="shared" si="18"/>
        <v>-6.2476512566079737E-2</v>
      </c>
      <c r="AC46" s="28">
        <f t="shared" si="19"/>
        <v>1.6649570003210101E-2</v>
      </c>
      <c r="AD46" s="28">
        <f t="shared" si="20"/>
        <v>-4.4810606435178729E-3</v>
      </c>
      <c r="AE46" s="28">
        <f t="shared" si="21"/>
        <v>2.0079904490884814E-5</v>
      </c>
      <c r="AF46">
        <f t="shared" si="22"/>
        <v>1.6649570003210101E-2</v>
      </c>
      <c r="AG46" s="90"/>
      <c r="AH46">
        <f t="shared" si="23"/>
        <v>7.9126082569289838E-2</v>
      </c>
      <c r="AI46">
        <f t="shared" si="24"/>
        <v>1.1068873833899138</v>
      </c>
      <c r="AJ46">
        <f t="shared" si="25"/>
        <v>0.62957586273824651</v>
      </c>
      <c r="AK46">
        <f t="shared" si="26"/>
        <v>-0.16371688873407067</v>
      </c>
      <c r="AL46">
        <f t="shared" si="27"/>
        <v>-0.99239958891995261</v>
      </c>
      <c r="AM46">
        <f t="shared" si="28"/>
        <v>-0.54137832576598333</v>
      </c>
      <c r="AN46" s="28">
        <f t="shared" si="34"/>
        <v>5.4473133068904236</v>
      </c>
      <c r="AO46" s="28">
        <f t="shared" si="34"/>
        <v>5.4473140048363753</v>
      </c>
      <c r="AP46" s="28">
        <f t="shared" si="34"/>
        <v>5.4473193284896864</v>
      </c>
      <c r="AQ46" s="28">
        <f t="shared" si="34"/>
        <v>5.447359934161879</v>
      </c>
      <c r="AR46" s="28">
        <f t="shared" si="34"/>
        <v>5.4476695901710803</v>
      </c>
      <c r="AS46" s="28">
        <f t="shared" si="34"/>
        <v>5.4500275295599545</v>
      </c>
      <c r="AT46" s="28">
        <f t="shared" si="34"/>
        <v>5.4677866480561388</v>
      </c>
      <c r="AU46" s="28">
        <f t="shared" si="30"/>
        <v>5.5923660032694107</v>
      </c>
      <c r="AW46">
        <v>24000</v>
      </c>
      <c r="AX46">
        <f t="shared" si="0"/>
        <v>1.4499308580610548E-3</v>
      </c>
      <c r="AY46">
        <f t="shared" si="1"/>
        <v>1.5895148110024509E-4</v>
      </c>
      <c r="AZ46" s="28">
        <f t="shared" si="2"/>
        <v>1.2909793769608098E-3</v>
      </c>
      <c r="BA46">
        <f t="shared" si="3"/>
        <v>0.94542619421616336</v>
      </c>
      <c r="BB46">
        <f t="shared" si="4"/>
        <v>-0.17929351974843058</v>
      </c>
      <c r="BC46">
        <f t="shared" si="5"/>
        <v>-1.853675058909305</v>
      </c>
      <c r="BD46">
        <f t="shared" si="6"/>
        <v>-1.3320627515440358</v>
      </c>
      <c r="BE46">
        <f t="shared" si="33"/>
        <v>4.6238465875685755</v>
      </c>
      <c r="BF46">
        <f t="shared" si="33"/>
        <v>4.6238465875680479</v>
      </c>
      <c r="BG46">
        <f t="shared" si="33"/>
        <v>4.6238465875985213</v>
      </c>
      <c r="BH46">
        <f t="shared" si="33"/>
        <v>4.623846585835973</v>
      </c>
      <c r="BI46">
        <f t="shared" si="33"/>
        <v>4.6238466877810174</v>
      </c>
      <c r="BJ46">
        <f t="shared" si="33"/>
        <v>4.6238407915159208</v>
      </c>
      <c r="BK46">
        <f t="shared" si="33"/>
        <v>4.6241824639714206</v>
      </c>
      <c r="BL46">
        <f t="shared" si="8"/>
        <v>4.8186008315570437</v>
      </c>
    </row>
    <row r="47" spans="1:64" x14ac:dyDescent="0.2">
      <c r="A47" s="47" t="s">
        <v>90</v>
      </c>
      <c r="B47" s="46" t="s">
        <v>91</v>
      </c>
      <c r="C47" s="45">
        <v>46621.667800000003</v>
      </c>
      <c r="D47" s="45">
        <v>3.3999999999999998E-3</v>
      </c>
      <c r="E47">
        <f t="shared" si="12"/>
        <v>36967.027653687503</v>
      </c>
      <c r="F47">
        <f t="shared" si="13"/>
        <v>36967</v>
      </c>
      <c r="G47">
        <f t="shared" si="14"/>
        <v>1.6749570007959846E-2</v>
      </c>
      <c r="J47">
        <f t="shared" si="35"/>
        <v>1.6749570007959846E-2</v>
      </c>
      <c r="Q47" s="2">
        <f t="shared" si="15"/>
        <v>31603.167800000003</v>
      </c>
      <c r="S47" s="3">
        <f t="shared" si="36"/>
        <v>1</v>
      </c>
      <c r="U47" s="2"/>
      <c r="Z47">
        <f t="shared" si="16"/>
        <v>36967</v>
      </c>
      <c r="AA47" s="28">
        <f t="shared" si="17"/>
        <v>2.1130630646727974E-2</v>
      </c>
      <c r="AB47" s="28">
        <f t="shared" si="18"/>
        <v>-6.2376512561329991E-2</v>
      </c>
      <c r="AC47" s="28">
        <f t="shared" si="19"/>
        <v>1.6749570007959846E-2</v>
      </c>
      <c r="AD47" s="28">
        <f t="shared" si="20"/>
        <v>-4.3810606387681278E-3</v>
      </c>
      <c r="AE47" s="28">
        <f t="shared" si="21"/>
        <v>1.9193692320563397E-5</v>
      </c>
      <c r="AF47">
        <f t="shared" si="22"/>
        <v>1.6749570007959846E-2</v>
      </c>
      <c r="AG47" s="90"/>
      <c r="AH47">
        <f t="shared" si="23"/>
        <v>7.9126082569289838E-2</v>
      </c>
      <c r="AI47">
        <f t="shared" si="24"/>
        <v>1.1068873833899138</v>
      </c>
      <c r="AJ47">
        <f t="shared" si="25"/>
        <v>0.62957586273824651</v>
      </c>
      <c r="AK47">
        <f t="shared" si="26"/>
        <v>-0.16371688873407067</v>
      </c>
      <c r="AL47">
        <f t="shared" si="27"/>
        <v>-0.99239958891995261</v>
      </c>
      <c r="AM47">
        <f t="shared" si="28"/>
        <v>-0.54137832576598333</v>
      </c>
      <c r="AN47" s="28">
        <f t="shared" si="34"/>
        <v>5.4473133068904236</v>
      </c>
      <c r="AO47" s="28">
        <f t="shared" si="34"/>
        <v>5.4473140048363753</v>
      </c>
      <c r="AP47" s="28">
        <f t="shared" si="34"/>
        <v>5.4473193284896864</v>
      </c>
      <c r="AQ47" s="28">
        <f t="shared" si="34"/>
        <v>5.447359934161879</v>
      </c>
      <c r="AR47" s="28">
        <f t="shared" si="34"/>
        <v>5.4476695901710803</v>
      </c>
      <c r="AS47" s="28">
        <f t="shared" si="34"/>
        <v>5.4500275295599545</v>
      </c>
      <c r="AT47" s="28">
        <f t="shared" si="34"/>
        <v>5.4677866480561388</v>
      </c>
      <c r="AU47" s="28">
        <f t="shared" si="30"/>
        <v>5.5923660032694107</v>
      </c>
      <c r="AW47">
        <v>25000</v>
      </c>
      <c r="AX47">
        <f t="shared" si="0"/>
        <v>3.2544437374326966E-3</v>
      </c>
      <c r="AY47">
        <f t="shared" si="1"/>
        <v>-4.3236864271911507E-3</v>
      </c>
      <c r="AZ47" s="28">
        <f t="shared" si="2"/>
        <v>7.5781301646238473E-3</v>
      </c>
      <c r="BA47">
        <f t="shared" si="3"/>
        <v>0.95624763546355118</v>
      </c>
      <c r="BB47">
        <f t="shared" si="4"/>
        <v>-0.1227642276457554</v>
      </c>
      <c r="BC47">
        <f t="shared" si="5"/>
        <v>-1.7964814739459765</v>
      </c>
      <c r="BD47">
        <f t="shared" si="6"/>
        <v>-1.2556153137676414</v>
      </c>
      <c r="BE47">
        <f t="shared" si="33"/>
        <v>4.6828379099400834</v>
      </c>
      <c r="BF47">
        <f t="shared" si="33"/>
        <v>4.6828379099400674</v>
      </c>
      <c r="BG47">
        <f t="shared" si="33"/>
        <v>4.682837909942851</v>
      </c>
      <c r="BH47">
        <f t="shared" si="33"/>
        <v>4.6828379094609867</v>
      </c>
      <c r="BI47">
        <f t="shared" si="33"/>
        <v>4.6828379928720585</v>
      </c>
      <c r="BJ47">
        <f t="shared" si="33"/>
        <v>4.6828235578535562</v>
      </c>
      <c r="BK47">
        <f t="shared" si="33"/>
        <v>4.6854364867162053</v>
      </c>
      <c r="BL47">
        <f t="shared" si="8"/>
        <v>4.8782727041345382</v>
      </c>
    </row>
    <row r="48" spans="1:64" x14ac:dyDescent="0.2">
      <c r="A48" s="48" t="s">
        <v>98</v>
      </c>
      <c r="B48" s="43" t="s">
        <v>91</v>
      </c>
      <c r="C48" s="44">
        <v>53455.649400000002</v>
      </c>
      <c r="D48" s="44">
        <v>6.9999999999999999E-4</v>
      </c>
      <c r="E48">
        <f t="shared" si="12"/>
        <v>48249.991427136803</v>
      </c>
      <c r="F48">
        <f t="shared" si="13"/>
        <v>48250</v>
      </c>
      <c r="G48">
        <f t="shared" si="14"/>
        <v>-5.1924999934271909E-3</v>
      </c>
      <c r="J48">
        <f t="shared" si="35"/>
        <v>-5.1924999934271909E-3</v>
      </c>
      <c r="O48">
        <f t="shared" ref="O48:O55" ca="1" si="37">+C$11+C$12*$F48</f>
        <v>1.7093594701639014E-2</v>
      </c>
      <c r="Q48" s="2">
        <f t="shared" si="15"/>
        <v>38437.149400000002</v>
      </c>
      <c r="S48" s="3">
        <f t="shared" si="36"/>
        <v>1</v>
      </c>
      <c r="Z48">
        <f t="shared" si="16"/>
        <v>48250</v>
      </c>
      <c r="AA48" s="28">
        <f t="shared" si="17"/>
        <v>-2.2929809574980115E-3</v>
      </c>
      <c r="AB48" s="28">
        <f t="shared" si="18"/>
        <v>-0.11154640803969529</v>
      </c>
      <c r="AC48" s="28">
        <f t="shared" si="19"/>
        <v>-5.1924999934271909E-3</v>
      </c>
      <c r="AD48" s="28">
        <f t="shared" si="20"/>
        <v>-2.8995190359291795E-3</v>
      </c>
      <c r="AE48" s="28">
        <f t="shared" si="21"/>
        <v>8.4072106397156792E-6</v>
      </c>
      <c r="AF48">
        <f t="shared" si="22"/>
        <v>-5.1924999934271909E-3</v>
      </c>
      <c r="AG48" s="90"/>
      <c r="AH48">
        <f t="shared" si="23"/>
        <v>0.1063539080462681</v>
      </c>
      <c r="AI48">
        <f t="shared" si="24"/>
        <v>1.195451094981117</v>
      </c>
      <c r="AJ48">
        <f t="shared" si="25"/>
        <v>0.9971110844097254</v>
      </c>
      <c r="AK48">
        <f t="shared" si="26"/>
        <v>-5.1963309545167823E-3</v>
      </c>
      <c r="AL48">
        <f t="shared" si="27"/>
        <v>-2.6580087257315761E-2</v>
      </c>
      <c r="AM48">
        <f t="shared" si="28"/>
        <v>-1.3290826136411079E-2</v>
      </c>
      <c r="AN48" s="28">
        <f t="shared" si="34"/>
        <v>6.2613809194111614</v>
      </c>
      <c r="AO48" s="28">
        <f t="shared" si="34"/>
        <v>6.2613811107467194</v>
      </c>
      <c r="AP48" s="28">
        <f t="shared" si="34"/>
        <v>6.2613820895769816</v>
      </c>
      <c r="AQ48" s="28">
        <f t="shared" si="34"/>
        <v>6.2613870970550893</v>
      </c>
      <c r="AR48" s="28">
        <f t="shared" si="34"/>
        <v>6.2614127141917795</v>
      </c>
      <c r="AS48" s="28">
        <f t="shared" si="34"/>
        <v>6.2615437655035455</v>
      </c>
      <c r="AT48" s="28">
        <f t="shared" si="34"/>
        <v>6.2622141877600255</v>
      </c>
      <c r="AU48" s="28">
        <f t="shared" si="30"/>
        <v>6.265643741561278</v>
      </c>
      <c r="AW48">
        <v>26000</v>
      </c>
      <c r="AX48">
        <f t="shared" si="0"/>
        <v>5.1045728154713674E-3</v>
      </c>
      <c r="AY48">
        <f t="shared" si="1"/>
        <v>-8.806685701038635E-3</v>
      </c>
      <c r="AZ48" s="28">
        <f t="shared" si="2"/>
        <v>1.3911258516510002E-2</v>
      </c>
      <c r="BA48">
        <f t="shared" si="3"/>
        <v>0.96746928145435318</v>
      </c>
      <c r="BB48">
        <f t="shared" si="4"/>
        <v>-6.4502483474471628E-2</v>
      </c>
      <c r="BC48">
        <f t="shared" si="5"/>
        <v>-1.7379540668864839</v>
      </c>
      <c r="BD48">
        <f t="shared" si="6"/>
        <v>-1.1828676094982744</v>
      </c>
      <c r="BE48">
        <f t="shared" si="33"/>
        <v>4.7425131252538799</v>
      </c>
      <c r="BF48">
        <f t="shared" si="33"/>
        <v>4.7425131252539172</v>
      </c>
      <c r="BG48">
        <f t="shared" si="33"/>
        <v>4.7425131252602055</v>
      </c>
      <c r="BH48">
        <f t="shared" si="33"/>
        <v>4.7425131263279408</v>
      </c>
      <c r="BI48">
        <f t="shared" si="33"/>
        <v>4.7425133076380401</v>
      </c>
      <c r="BJ48">
        <f t="shared" si="33"/>
        <v>4.7425440797349925</v>
      </c>
      <c r="BK48">
        <f t="shared" si="33"/>
        <v>4.7473769439034088</v>
      </c>
      <c r="BL48">
        <f t="shared" si="8"/>
        <v>4.9379445767120318</v>
      </c>
    </row>
    <row r="49" spans="1:64" x14ac:dyDescent="0.2">
      <c r="A49" s="44" t="s">
        <v>143</v>
      </c>
      <c r="B49" s="43"/>
      <c r="C49" s="44">
        <v>56792.063000000082</v>
      </c>
      <c r="D49" s="44">
        <v>2E-3</v>
      </c>
      <c r="E49">
        <f t="shared" si="12"/>
        <v>53758.439647431172</v>
      </c>
      <c r="F49">
        <f t="shared" si="13"/>
        <v>53758.5</v>
      </c>
      <c r="G49">
        <f t="shared" si="14"/>
        <v>-3.6554964914103039E-2</v>
      </c>
      <c r="I49">
        <f t="shared" ref="I49:I55" si="38">+G49</f>
        <v>-3.6554964914103039E-2</v>
      </c>
      <c r="O49">
        <f t="shared" ca="1" si="37"/>
        <v>-3.6494284479675343E-2</v>
      </c>
      <c r="Q49" s="2">
        <f t="shared" si="15"/>
        <v>41773.563000000082</v>
      </c>
      <c r="S49" s="3">
        <f>S$14</f>
        <v>0.1</v>
      </c>
      <c r="Z49">
        <f t="shared" si="16"/>
        <v>53758.5</v>
      </c>
      <c r="AA49" s="28">
        <f t="shared" si="17"/>
        <v>-3.9017549810068372E-2</v>
      </c>
      <c r="AB49" s="28">
        <f t="shared" si="18"/>
        <v>-0.13092967391299165</v>
      </c>
      <c r="AC49" s="28">
        <f t="shared" si="19"/>
        <v>-3.6554964914103039E-2</v>
      </c>
      <c r="AD49" s="28">
        <f t="shared" si="20"/>
        <v>2.4625848959653335E-3</v>
      </c>
      <c r="AE49" s="28">
        <f t="shared" si="21"/>
        <v>6.0643243698365921E-7</v>
      </c>
      <c r="AF49">
        <f t="shared" si="22"/>
        <v>-3.6554964914103039E-2</v>
      </c>
      <c r="AG49" s="90"/>
      <c r="AH49">
        <f t="shared" si="23"/>
        <v>9.4374708998888598E-2</v>
      </c>
      <c r="AI49">
        <f t="shared" si="24"/>
        <v>1.1746753482217782</v>
      </c>
      <c r="AJ49">
        <f t="shared" si="25"/>
        <v>0.84266825828006731</v>
      </c>
      <c r="AK49">
        <f t="shared" si="26"/>
        <v>8.784449389863333E-2</v>
      </c>
      <c r="AL49">
        <f t="shared" si="27"/>
        <v>0.46596611062576271</v>
      </c>
      <c r="AM49">
        <f t="shared" si="28"/>
        <v>0.23729216670832073</v>
      </c>
      <c r="AN49" s="28">
        <f t="shared" si="34"/>
        <v>6.6676844777627533</v>
      </c>
      <c r="AO49" s="28">
        <f t="shared" si="34"/>
        <v>6.6676823124628815</v>
      </c>
      <c r="AP49" s="28">
        <f t="shared" si="34"/>
        <v>6.6676703656595793</v>
      </c>
      <c r="AQ49" s="28">
        <f t="shared" si="34"/>
        <v>6.6676044515278452</v>
      </c>
      <c r="AR49" s="28">
        <f t="shared" si="34"/>
        <v>6.6672408148897091</v>
      </c>
      <c r="AS49" s="28">
        <f t="shared" si="34"/>
        <v>6.6652356542251896</v>
      </c>
      <c r="AT49" s="28">
        <f t="shared" si="34"/>
        <v>6.6542074927020654</v>
      </c>
      <c r="AU49" s="28">
        <f t="shared" si="30"/>
        <v>6.5943462516544056</v>
      </c>
      <c r="AW49">
        <v>27000</v>
      </c>
      <c r="AX49">
        <f t="shared" si="0"/>
        <v>6.9790006842226204E-3</v>
      </c>
      <c r="AY49">
        <f t="shared" si="1"/>
        <v>-1.3290046340442225E-2</v>
      </c>
      <c r="AZ49" s="28">
        <f t="shared" si="2"/>
        <v>2.0269047024664845E-2</v>
      </c>
      <c r="BA49">
        <f t="shared" si="3"/>
        <v>0.97907397067941049</v>
      </c>
      <c r="BB49">
        <f t="shared" si="4"/>
        <v>-4.6224076638201658E-3</v>
      </c>
      <c r="BC49">
        <f t="shared" si="5"/>
        <v>-1.67802919573325</v>
      </c>
      <c r="BD49">
        <f t="shared" si="6"/>
        <v>-1.1134229081400253</v>
      </c>
      <c r="BE49">
        <f t="shared" si="33"/>
        <v>4.8028965578376797</v>
      </c>
      <c r="BF49">
        <f t="shared" si="33"/>
        <v>4.802896557850179</v>
      </c>
      <c r="BG49">
        <f t="shared" si="33"/>
        <v>4.8028965585574328</v>
      </c>
      <c r="BH49">
        <f t="shared" si="33"/>
        <v>4.8028965985788306</v>
      </c>
      <c r="BI49">
        <f t="shared" si="33"/>
        <v>4.8028988632400473</v>
      </c>
      <c r="BJ49">
        <f t="shared" si="33"/>
        <v>4.8030269200094624</v>
      </c>
      <c r="BK49">
        <f t="shared" si="33"/>
        <v>4.8099957601069949</v>
      </c>
      <c r="BL49">
        <f t="shared" si="8"/>
        <v>4.9976164492895263</v>
      </c>
    </row>
    <row r="50" spans="1:64" x14ac:dyDescent="0.2">
      <c r="A50" s="44" t="s">
        <v>143</v>
      </c>
      <c r="B50" s="43"/>
      <c r="C50" s="44">
        <v>56825.07200000016</v>
      </c>
      <c r="D50" s="44">
        <v>2E-3</v>
      </c>
      <c r="E50">
        <f t="shared" si="12"/>
        <v>53812.937796972379</v>
      </c>
      <c r="F50">
        <f t="shared" si="13"/>
        <v>53813</v>
      </c>
      <c r="G50">
        <f t="shared" si="14"/>
        <v>-3.7675769839552231E-2</v>
      </c>
      <c r="I50">
        <f t="shared" si="38"/>
        <v>-3.7675769839552231E-2</v>
      </c>
      <c r="O50">
        <f t="shared" ca="1" si="37"/>
        <v>-3.7024472264985675E-2</v>
      </c>
      <c r="Q50" s="2">
        <f t="shared" si="15"/>
        <v>41806.57200000016</v>
      </c>
      <c r="S50" s="3">
        <f t="shared" ref="S50:S55" si="39">S$14</f>
        <v>0.1</v>
      </c>
      <c r="Z50">
        <f t="shared" si="16"/>
        <v>53813</v>
      </c>
      <c r="AA50" s="28">
        <f t="shared" si="17"/>
        <v>-3.9460751164476199E-2</v>
      </c>
      <c r="AB50" s="28">
        <f t="shared" si="18"/>
        <v>-0.13185215801597758</v>
      </c>
      <c r="AC50" s="28">
        <f t="shared" si="19"/>
        <v>-3.7675769839552231E-2</v>
      </c>
      <c r="AD50" s="28">
        <f t="shared" si="20"/>
        <v>1.7849813249239677E-3</v>
      </c>
      <c r="AE50" s="28">
        <f t="shared" si="21"/>
        <v>3.1861583303273232E-7</v>
      </c>
      <c r="AF50">
        <f t="shared" si="22"/>
        <v>-3.7675769839552231E-2</v>
      </c>
      <c r="AG50" s="90"/>
      <c r="AH50">
        <f t="shared" si="23"/>
        <v>9.4176388176425346E-2</v>
      </c>
      <c r="AI50">
        <f t="shared" si="24"/>
        <v>1.1742555887666184</v>
      </c>
      <c r="AJ50">
        <f t="shared" si="25"/>
        <v>0.84009796757339616</v>
      </c>
      <c r="AK50">
        <f t="shared" si="26"/>
        <v>8.8674247492187372E-2</v>
      </c>
      <c r="AL50">
        <f t="shared" si="27"/>
        <v>0.47072207773308311</v>
      </c>
      <c r="AM50">
        <f t="shared" si="28"/>
        <v>0.23980547168033131</v>
      </c>
      <c r="AN50" s="28">
        <f t="shared" si="34"/>
        <v>6.6716557943333772</v>
      </c>
      <c r="AO50" s="28">
        <f t="shared" si="34"/>
        <v>6.6716536273461431</v>
      </c>
      <c r="AP50" s="28">
        <f t="shared" si="34"/>
        <v>6.6716416518952011</v>
      </c>
      <c r="AQ50" s="28">
        <f t="shared" si="34"/>
        <v>6.671575472856575</v>
      </c>
      <c r="AR50" s="28">
        <f t="shared" si="34"/>
        <v>6.6712097848891521</v>
      </c>
      <c r="AS50" s="28">
        <f t="shared" si="34"/>
        <v>6.6691900727104425</v>
      </c>
      <c r="AT50" s="28">
        <f t="shared" si="34"/>
        <v>6.6580646120677081</v>
      </c>
      <c r="AU50" s="28">
        <f t="shared" si="30"/>
        <v>6.5975983687098791</v>
      </c>
      <c r="AW50">
        <v>28000</v>
      </c>
      <c r="AX50">
        <f t="shared" si="0"/>
        <v>8.8547431368048539E-3</v>
      </c>
      <c r="AY50">
        <f t="shared" si="1"/>
        <v>-1.7773768345401928E-2</v>
      </c>
      <c r="AZ50" s="28">
        <f t="shared" si="2"/>
        <v>2.6628511482206782E-2</v>
      </c>
      <c r="BA50">
        <f t="shared" si="3"/>
        <v>0.99103899647616867</v>
      </c>
      <c r="BB50">
        <f t="shared" si="4"/>
        <v>5.6732298303561676E-2</v>
      </c>
      <c r="BC50">
        <f t="shared" si="5"/>
        <v>-1.6166439964852444</v>
      </c>
      <c r="BD50">
        <f t="shared" si="6"/>
        <v>-1.0469317464961159</v>
      </c>
      <c r="BE50">
        <f t="shared" ref="BE50:BK55" si="40">$BL50+$AB$7*SIN(BF50)</f>
        <v>4.8640112995625433</v>
      </c>
      <c r="BF50">
        <f t="shared" si="40"/>
        <v>4.8640112997709677</v>
      </c>
      <c r="BG50">
        <f t="shared" si="40"/>
        <v>4.8640113068285986</v>
      </c>
      <c r="BH50">
        <f t="shared" si="40"/>
        <v>4.8640115458128106</v>
      </c>
      <c r="BI50">
        <f t="shared" si="40"/>
        <v>4.8640196380319622</v>
      </c>
      <c r="BJ50">
        <f t="shared" si="40"/>
        <v>4.8642933953302911</v>
      </c>
      <c r="BK50">
        <f t="shared" si="40"/>
        <v>4.8732824451626557</v>
      </c>
      <c r="BL50">
        <f t="shared" si="8"/>
        <v>5.0572883218670208</v>
      </c>
    </row>
    <row r="51" spans="1:64" x14ac:dyDescent="0.2">
      <c r="A51" s="44" t="s">
        <v>143</v>
      </c>
      <c r="B51" s="43"/>
      <c r="C51" s="44">
        <v>56826.89000000013</v>
      </c>
      <c r="D51" s="44">
        <v>2E-3</v>
      </c>
      <c r="E51">
        <f t="shared" si="12"/>
        <v>53815.939330974143</v>
      </c>
      <c r="F51">
        <f t="shared" si="13"/>
        <v>53816</v>
      </c>
      <c r="G51">
        <f t="shared" si="14"/>
        <v>-3.6746639867487829E-2</v>
      </c>
      <c r="I51">
        <f t="shared" si="38"/>
        <v>-3.6746639867487829E-2</v>
      </c>
      <c r="O51">
        <f t="shared" ca="1" si="37"/>
        <v>-3.7053656913718369E-2</v>
      </c>
      <c r="Q51" s="2">
        <f t="shared" si="15"/>
        <v>41808.39000000013</v>
      </c>
      <c r="S51" s="3">
        <f t="shared" si="39"/>
        <v>0.1</v>
      </c>
      <c r="Z51">
        <f t="shared" si="16"/>
        <v>53816</v>
      </c>
      <c r="AA51" s="28">
        <f t="shared" si="17"/>
        <v>-3.948518868895165E-2</v>
      </c>
      <c r="AB51" s="28">
        <f t="shared" si="18"/>
        <v>-0.1309120702129144</v>
      </c>
      <c r="AC51" s="28">
        <f t="shared" si="19"/>
        <v>-3.6746639867487829E-2</v>
      </c>
      <c r="AD51" s="28">
        <f t="shared" si="20"/>
        <v>2.7385488214638209E-3</v>
      </c>
      <c r="AE51" s="28">
        <f t="shared" si="21"/>
        <v>7.4996496475408832E-7</v>
      </c>
      <c r="AF51">
        <f t="shared" si="22"/>
        <v>-3.6746639867487829E-2</v>
      </c>
      <c r="AG51" s="90"/>
      <c r="AH51">
        <f t="shared" si="23"/>
        <v>9.4165430345426571E-2</v>
      </c>
      <c r="AI51">
        <f t="shared" si="24"/>
        <v>1.174232376972014</v>
      </c>
      <c r="AJ51">
        <f t="shared" si="25"/>
        <v>0.83995598500873236</v>
      </c>
      <c r="AK51">
        <f t="shared" si="26"/>
        <v>8.8719846705167998E-2</v>
      </c>
      <c r="AL51">
        <f t="shared" si="27"/>
        <v>0.47098377522168211</v>
      </c>
      <c r="AM51">
        <f t="shared" si="28"/>
        <v>0.23994384944227753</v>
      </c>
      <c r="AN51" s="28">
        <f t="shared" si="34"/>
        <v>6.6718743576367139</v>
      </c>
      <c r="AO51" s="28">
        <f t="shared" si="34"/>
        <v>6.6718721905700233</v>
      </c>
      <c r="AP51" s="28">
        <f t="shared" si="34"/>
        <v>6.6718602136083742</v>
      </c>
      <c r="AQ51" s="28">
        <f t="shared" si="34"/>
        <v>6.6717940202996378</v>
      </c>
      <c r="AR51" s="28">
        <f t="shared" si="34"/>
        <v>6.6714282207847537</v>
      </c>
      <c r="AS51" s="28">
        <f t="shared" si="34"/>
        <v>6.6694077129220561</v>
      </c>
      <c r="AT51" s="28">
        <f t="shared" si="34"/>
        <v>6.6582769120534291</v>
      </c>
      <c r="AU51" s="28">
        <f t="shared" si="30"/>
        <v>6.5977773843276113</v>
      </c>
      <c r="AW51">
        <v>29000</v>
      </c>
      <c r="AX51">
        <f t="shared" si="0"/>
        <v>1.070708905307096E-2</v>
      </c>
      <c r="AY51">
        <f t="shared" si="1"/>
        <v>-2.2257851715917737E-2</v>
      </c>
      <c r="AZ51" s="28">
        <f t="shared" si="2"/>
        <v>3.2964940768988697E-2</v>
      </c>
      <c r="BA51">
        <f t="shared" si="3"/>
        <v>1.0033352412190728</v>
      </c>
      <c r="BB51">
        <f t="shared" si="4"/>
        <v>0.11938414766657343</v>
      </c>
      <c r="BC51">
        <f t="shared" si="5"/>
        <v>-1.5537372009390307</v>
      </c>
      <c r="BD51">
        <f t="shared" si="6"/>
        <v>-0.98308474367106091</v>
      </c>
      <c r="BE51">
        <f t="shared" si="40"/>
        <v>4.9258788392699833</v>
      </c>
      <c r="BF51">
        <f t="shared" si="40"/>
        <v>4.9258788406329259</v>
      </c>
      <c r="BG51">
        <f t="shared" si="40"/>
        <v>4.9258788735341978</v>
      </c>
      <c r="BH51">
        <f t="shared" si="40"/>
        <v>4.9258796677656917</v>
      </c>
      <c r="BI51">
        <f t="shared" si="40"/>
        <v>4.9258988395051153</v>
      </c>
      <c r="BJ51">
        <f t="shared" si="40"/>
        <v>4.9263611076999423</v>
      </c>
      <c r="BK51">
        <f t="shared" si="40"/>
        <v>4.9372241315094048</v>
      </c>
      <c r="BL51">
        <f t="shared" si="8"/>
        <v>5.1169601944445144</v>
      </c>
    </row>
    <row r="52" spans="1:64" x14ac:dyDescent="0.2">
      <c r="A52" s="44" t="s">
        <v>143</v>
      </c>
      <c r="B52" s="43"/>
      <c r="C52" s="44">
        <v>57140.936999999918</v>
      </c>
      <c r="D52" s="44">
        <v>3.0000000000000001E-3</v>
      </c>
      <c r="E52">
        <f t="shared" si="12"/>
        <v>54334.433692176106</v>
      </c>
      <c r="F52">
        <f t="shared" si="13"/>
        <v>54334.5</v>
      </c>
      <c r="G52">
        <f t="shared" si="14"/>
        <v>-4.0162005083402619E-2</v>
      </c>
      <c r="I52">
        <f t="shared" si="38"/>
        <v>-4.0162005083402619E-2</v>
      </c>
      <c r="O52">
        <f t="shared" ca="1" si="37"/>
        <v>-4.2097737036349059E-2</v>
      </c>
      <c r="Q52" s="2">
        <f t="shared" si="15"/>
        <v>42122.436999999918</v>
      </c>
      <c r="S52" s="3">
        <f t="shared" si="39"/>
        <v>0.1</v>
      </c>
      <c r="Z52">
        <f t="shared" si="16"/>
        <v>54334.5</v>
      </c>
      <c r="AA52" s="28">
        <f t="shared" si="17"/>
        <v>-4.3772394628663752E-2</v>
      </c>
      <c r="AB52" s="28">
        <f t="shared" si="18"/>
        <v>-0.13237001870121601</v>
      </c>
      <c r="AC52" s="28">
        <f t="shared" si="19"/>
        <v>-4.0162005083402619E-2</v>
      </c>
      <c r="AD52" s="28">
        <f t="shared" si="20"/>
        <v>3.6103895452611334E-3</v>
      </c>
      <c r="AE52" s="28">
        <f t="shared" si="21"/>
        <v>1.3034912668530894E-6</v>
      </c>
      <c r="AF52">
        <f t="shared" si="22"/>
        <v>-4.0162005083402619E-2</v>
      </c>
      <c r="AG52" s="90"/>
      <c r="AH52">
        <f t="shared" si="23"/>
        <v>9.2208013617813389E-2</v>
      </c>
      <c r="AI52">
        <f t="shared" si="24"/>
        <v>1.1700581378007897</v>
      </c>
      <c r="AJ52">
        <f t="shared" si="25"/>
        <v>0.81465350667864223</v>
      </c>
      <c r="AK52">
        <f t="shared" si="26"/>
        <v>9.6479853609103799E-2</v>
      </c>
      <c r="AL52">
        <f t="shared" si="27"/>
        <v>0.51605439385421581</v>
      </c>
      <c r="AM52">
        <f t="shared" si="28"/>
        <v>0.26391023368207528</v>
      </c>
      <c r="AN52" s="28">
        <f t="shared" si="34"/>
        <v>6.7095827293252555</v>
      </c>
      <c r="AO52" s="28">
        <f t="shared" si="34"/>
        <v>6.7095805689764996</v>
      </c>
      <c r="AP52" s="28">
        <f t="shared" si="34"/>
        <v>6.7095684331588528</v>
      </c>
      <c r="AQ52" s="28">
        <f t="shared" si="34"/>
        <v>6.7095002611179151</v>
      </c>
      <c r="AR52" s="28">
        <f t="shared" si="34"/>
        <v>6.709117349030989</v>
      </c>
      <c r="AS52" s="28">
        <f t="shared" si="34"/>
        <v>6.706967822896444</v>
      </c>
      <c r="AT52" s="28">
        <f t="shared" si="34"/>
        <v>6.6949393859554895</v>
      </c>
      <c r="AU52" s="28">
        <f t="shared" si="30"/>
        <v>6.6287172502590419</v>
      </c>
      <c r="AW52">
        <v>30000</v>
      </c>
      <c r="AX52">
        <f t="shared" si="0"/>
        <v>1.2509558741250513E-2</v>
      </c>
      <c r="AY52">
        <f t="shared" si="1"/>
        <v>-2.6742296451989622E-2</v>
      </c>
      <c r="AZ52" s="28">
        <f t="shared" si="2"/>
        <v>3.9251855193240134E-2</v>
      </c>
      <c r="BA52">
        <f t="shared" si="3"/>
        <v>1.0159262616529607</v>
      </c>
      <c r="BB52">
        <f t="shared" si="4"/>
        <v>0.18311750602393523</v>
      </c>
      <c r="BC52">
        <f t="shared" si="5"/>
        <v>-1.4892501245586725</v>
      </c>
      <c r="BD52">
        <f t="shared" si="6"/>
        <v>-0.92160668977090021</v>
      </c>
      <c r="BE52">
        <f t="shared" si="40"/>
        <v>4.988518636916198</v>
      </c>
      <c r="BF52">
        <f t="shared" si="40"/>
        <v>4.9885186424641406</v>
      </c>
      <c r="BG52">
        <f t="shared" si="40"/>
        <v>4.9885187465424821</v>
      </c>
      <c r="BH52">
        <f t="shared" si="40"/>
        <v>4.9885206990251465</v>
      </c>
      <c r="BI52">
        <f t="shared" si="40"/>
        <v>4.9885573245997845</v>
      </c>
      <c r="BJ52">
        <f t="shared" si="40"/>
        <v>4.9892434891259416</v>
      </c>
      <c r="BK52">
        <f t="shared" si="40"/>
        <v>5.0018056199939247</v>
      </c>
      <c r="BL52">
        <f t="shared" si="8"/>
        <v>5.176632067022009</v>
      </c>
    </row>
    <row r="53" spans="1:64" x14ac:dyDescent="0.2">
      <c r="A53" s="44" t="s">
        <v>143</v>
      </c>
      <c r="B53" s="43"/>
      <c r="C53" s="44">
        <v>57141.237000000197</v>
      </c>
      <c r="D53" s="44">
        <v>2E-3</v>
      </c>
      <c r="E53">
        <f t="shared" si="12"/>
        <v>54334.928994817128</v>
      </c>
      <c r="F53">
        <f t="shared" si="13"/>
        <v>54335</v>
      </c>
      <c r="G53">
        <f t="shared" si="14"/>
        <v>-4.3007149797631428E-2</v>
      </c>
      <c r="I53">
        <f t="shared" si="38"/>
        <v>-4.3007149797631428E-2</v>
      </c>
      <c r="O53">
        <f t="shared" ca="1" si="37"/>
        <v>-4.210260114447123E-2</v>
      </c>
      <c r="Q53" s="2">
        <f t="shared" si="15"/>
        <v>42122.737000000197</v>
      </c>
      <c r="S53" s="3">
        <f t="shared" si="39"/>
        <v>0.1</v>
      </c>
      <c r="Z53">
        <f t="shared" si="16"/>
        <v>54335</v>
      </c>
      <c r="AA53" s="28">
        <f t="shared" si="17"/>
        <v>-4.3776589125569143E-2</v>
      </c>
      <c r="AB53" s="28">
        <f t="shared" si="18"/>
        <v>-0.13521321562811914</v>
      </c>
      <c r="AC53" s="28">
        <f t="shared" si="19"/>
        <v>-4.3007149797631428E-2</v>
      </c>
      <c r="AD53" s="28">
        <f t="shared" si="20"/>
        <v>7.6943932793771541E-4</v>
      </c>
      <c r="AE53" s="28">
        <f t="shared" si="21"/>
        <v>5.9203687937724316E-8</v>
      </c>
      <c r="AF53">
        <f t="shared" si="22"/>
        <v>-4.3007149797631428E-2</v>
      </c>
      <c r="AG53" s="90"/>
      <c r="AH53">
        <f t="shared" si="23"/>
        <v>9.220606583048771E-2</v>
      </c>
      <c r="AI53">
        <f t="shared" si="24"/>
        <v>1.1700539595137869</v>
      </c>
      <c r="AJ53">
        <f t="shared" si="25"/>
        <v>0.81462839086167527</v>
      </c>
      <c r="AK53">
        <f t="shared" si="26"/>
        <v>9.6487218005235534E-2</v>
      </c>
      <c r="AL53">
        <f t="shared" si="27"/>
        <v>0.5160976995536527</v>
      </c>
      <c r="AM53">
        <f t="shared" si="28"/>
        <v>0.26393339475506583</v>
      </c>
      <c r="AN53" s="28">
        <f t="shared" ref="AN53:AT55" si="41">$AU53+$AB$7*SIN(AO53)</f>
        <v>6.7096190266340416</v>
      </c>
      <c r="AO53" s="28">
        <f t="shared" si="41"/>
        <v>6.7096168663108209</v>
      </c>
      <c r="AP53" s="28">
        <f t="shared" si="41"/>
        <v>6.7096047304365092</v>
      </c>
      <c r="AQ53" s="28">
        <f t="shared" si="41"/>
        <v>6.7095365569532932</v>
      </c>
      <c r="AR53" s="28">
        <f t="shared" si="41"/>
        <v>6.709153630457191</v>
      </c>
      <c r="AS53" s="28">
        <f t="shared" si="41"/>
        <v>6.7070039882054022</v>
      </c>
      <c r="AT53" s="28">
        <f t="shared" si="41"/>
        <v>6.6949747106011213</v>
      </c>
      <c r="AU53" s="28">
        <f t="shared" si="30"/>
        <v>6.6287470861953306</v>
      </c>
      <c r="AW53">
        <v>31000</v>
      </c>
      <c r="AX53">
        <f t="shared" si="0"/>
        <v>1.4233887109221792E-2</v>
      </c>
      <c r="AY53">
        <f t="shared" si="1"/>
        <v>-3.1227102553617637E-2</v>
      </c>
      <c r="AZ53" s="28">
        <f t="shared" si="2"/>
        <v>4.5460989662839429E-2</v>
      </c>
      <c r="BA53">
        <f t="shared" si="3"/>
        <v>1.0287673491623766</v>
      </c>
      <c r="BB53">
        <f t="shared" si="4"/>
        <v>0.2476742092185433</v>
      </c>
      <c r="BC53">
        <f t="shared" si="5"/>
        <v>-1.423127840731049</v>
      </c>
      <c r="BD53">
        <f t="shared" si="6"/>
        <v>-0.86225165612654386</v>
      </c>
      <c r="BE53">
        <f t="shared" si="40"/>
        <v>5.0519476400995078</v>
      </c>
      <c r="BF53">
        <f t="shared" si="40"/>
        <v>5.0519476569680251</v>
      </c>
      <c r="BG53">
        <f t="shared" si="40"/>
        <v>5.0519479159970286</v>
      </c>
      <c r="BH53">
        <f t="shared" si="40"/>
        <v>5.0519518935618759</v>
      </c>
      <c r="BI53">
        <f t="shared" si="40"/>
        <v>5.0520129661265178</v>
      </c>
      <c r="BJ53">
        <f t="shared" si="40"/>
        <v>5.0529493683578783</v>
      </c>
      <c r="BK53">
        <f t="shared" si="40"/>
        <v>5.0670094339746239</v>
      </c>
      <c r="BL53">
        <f t="shared" si="8"/>
        <v>5.2363039395995035</v>
      </c>
    </row>
    <row r="54" spans="1:64" x14ac:dyDescent="0.2">
      <c r="A54" s="44" t="s">
        <v>143</v>
      </c>
      <c r="B54" s="43"/>
      <c r="C54" s="44">
        <v>57182.12099999981</v>
      </c>
      <c r="D54" s="44">
        <v>2E-3</v>
      </c>
      <c r="E54">
        <f t="shared" si="12"/>
        <v>54402.428838672335</v>
      </c>
      <c r="F54">
        <f t="shared" si="13"/>
        <v>54402.5</v>
      </c>
      <c r="G54">
        <f t="shared" si="14"/>
        <v>-4.3101725183078088E-2</v>
      </c>
      <c r="I54">
        <f t="shared" si="38"/>
        <v>-4.3101725183078088E-2</v>
      </c>
      <c r="O54">
        <f t="shared" ca="1" si="37"/>
        <v>-4.2759255740956348E-2</v>
      </c>
      <c r="Q54" s="2">
        <f t="shared" si="15"/>
        <v>42163.62099999981</v>
      </c>
      <c r="S54" s="3">
        <f t="shared" si="39"/>
        <v>0.1</v>
      </c>
      <c r="Z54">
        <f t="shared" si="16"/>
        <v>54402.5</v>
      </c>
      <c r="AA54" s="28">
        <f t="shared" si="17"/>
        <v>-4.4343896590381085E-2</v>
      </c>
      <c r="AB54" s="28">
        <f t="shared" si="18"/>
        <v>-0.1350437901713416</v>
      </c>
      <c r="AC54" s="28">
        <f t="shared" si="19"/>
        <v>-4.3101725183078088E-2</v>
      </c>
      <c r="AD54" s="28">
        <f t="shared" si="20"/>
        <v>1.2421714073029971E-3</v>
      </c>
      <c r="AE54" s="28">
        <f t="shared" si="21"/>
        <v>1.5429898051211086E-7</v>
      </c>
      <c r="AF54">
        <f t="shared" si="22"/>
        <v>-4.3101725183078088E-2</v>
      </c>
      <c r="AG54" s="90"/>
      <c r="AH54">
        <f t="shared" si="23"/>
        <v>9.1942064988263503E-2</v>
      </c>
      <c r="AI54">
        <f t="shared" si="24"/>
        <v>1.1694872439191635</v>
      </c>
      <c r="AJ54">
        <f t="shared" si="25"/>
        <v>0.81122541535165582</v>
      </c>
      <c r="AK54">
        <f t="shared" si="26"/>
        <v>9.7479262068362341E-2</v>
      </c>
      <c r="AL54">
        <f t="shared" si="27"/>
        <v>0.52194112138445592</v>
      </c>
      <c r="AM54">
        <f t="shared" si="28"/>
        <v>0.2670610552525553</v>
      </c>
      <c r="AN54" s="28">
        <f t="shared" si="41"/>
        <v>6.7145179697878188</v>
      </c>
      <c r="AO54" s="28">
        <f t="shared" si="41"/>
        <v>6.7145158132365834</v>
      </c>
      <c r="AP54" s="28">
        <f t="shared" si="41"/>
        <v>6.7145036713833628</v>
      </c>
      <c r="AQ54" s="28">
        <f t="shared" si="41"/>
        <v>6.7144353113711128</v>
      </c>
      <c r="AR54" s="28">
        <f t="shared" si="41"/>
        <v>6.714050476856686</v>
      </c>
      <c r="AS54" s="28">
        <f t="shared" si="41"/>
        <v>6.7118853081128433</v>
      </c>
      <c r="AT54" s="28">
        <f t="shared" si="41"/>
        <v>6.6997429945544358</v>
      </c>
      <c r="AU54" s="28">
        <f t="shared" si="30"/>
        <v>6.6327749375943119</v>
      </c>
      <c r="AW54">
        <v>32000</v>
      </c>
      <c r="AX54">
        <f t="shared" si="0"/>
        <v>1.5850039038449976E-2</v>
      </c>
      <c r="AY54">
        <f t="shared" si="1"/>
        <v>-3.5712270020801754E-2</v>
      </c>
      <c r="AZ54" s="28">
        <f t="shared" si="2"/>
        <v>5.1562309059251729E-2</v>
      </c>
      <c r="BA54">
        <f t="shared" si="3"/>
        <v>1.0418045997048864</v>
      </c>
      <c r="BB54">
        <f t="shared" si="4"/>
        <v>0.31274935556934297</v>
      </c>
      <c r="BC54">
        <f t="shared" si="5"/>
        <v>-1.355320554070863</v>
      </c>
      <c r="BD54">
        <f t="shared" si="6"/>
        <v>-0.804798930472306</v>
      </c>
      <c r="BE54">
        <f t="shared" si="40"/>
        <v>5.1161797424128732</v>
      </c>
      <c r="BF54">
        <f t="shared" si="40"/>
        <v>5.1161797843709618</v>
      </c>
      <c r="BG54">
        <f t="shared" si="40"/>
        <v>5.1161803305487004</v>
      </c>
      <c r="BH54">
        <f t="shared" si="40"/>
        <v>5.1161874402018199</v>
      </c>
      <c r="BI54">
        <f t="shared" si="40"/>
        <v>5.1162799765146536</v>
      </c>
      <c r="BJ54">
        <f t="shared" si="40"/>
        <v>5.1174825689578656</v>
      </c>
      <c r="BK54">
        <f t="shared" si="40"/>
        <v>5.1328158815328173</v>
      </c>
      <c r="BL54">
        <f t="shared" si="8"/>
        <v>5.2959758121769971</v>
      </c>
    </row>
    <row r="55" spans="1:64" x14ac:dyDescent="0.2">
      <c r="A55" s="39" t="s">
        <v>144</v>
      </c>
      <c r="B55" s="40" t="s">
        <v>91</v>
      </c>
      <c r="C55" s="39">
        <v>57550.072</v>
      </c>
      <c r="D55" s="39">
        <v>2E-3</v>
      </c>
      <c r="E55">
        <f t="shared" si="12"/>
        <v>55009.91917833122</v>
      </c>
      <c r="F55">
        <f t="shared" si="13"/>
        <v>55010</v>
      </c>
      <c r="G55">
        <f t="shared" si="14"/>
        <v>-4.895290000422392E-2</v>
      </c>
      <c r="I55">
        <f t="shared" si="38"/>
        <v>-4.895290000422392E-2</v>
      </c>
      <c r="O55">
        <f t="shared" ca="1" si="37"/>
        <v>-4.8669147109323185E-2</v>
      </c>
      <c r="Q55" s="2">
        <f t="shared" si="15"/>
        <v>42531.572</v>
      </c>
      <c r="S55" s="3">
        <f t="shared" si="39"/>
        <v>0.1</v>
      </c>
      <c r="Z55">
        <f t="shared" si="16"/>
        <v>55010</v>
      </c>
      <c r="AA55" s="28">
        <f t="shared" si="17"/>
        <v>-4.9541871444940253E-2</v>
      </c>
      <c r="AB55" s="28">
        <f t="shared" si="18"/>
        <v>-0.1384268238324502</v>
      </c>
      <c r="AC55" s="28">
        <f t="shared" si="19"/>
        <v>-4.895290000422392E-2</v>
      </c>
      <c r="AD55" s="28">
        <f t="shared" si="20"/>
        <v>5.8897144071633212E-4</v>
      </c>
      <c r="AE55" s="28">
        <f t="shared" si="21"/>
        <v>3.4688735797947188E-8</v>
      </c>
      <c r="AF55">
        <f t="shared" si="22"/>
        <v>-4.895290000422392E-2</v>
      </c>
      <c r="AG55" s="90"/>
      <c r="AH55">
        <f t="shared" si="23"/>
        <v>8.947392382822629E-2</v>
      </c>
      <c r="AI55">
        <f t="shared" si="24"/>
        <v>1.1641565657478989</v>
      </c>
      <c r="AJ55">
        <f t="shared" si="25"/>
        <v>0.77953034562370582</v>
      </c>
      <c r="AK55">
        <f t="shared" si="26"/>
        <v>0.10621089542303208</v>
      </c>
      <c r="AL55">
        <f t="shared" si="27"/>
        <v>0.57427022505305203</v>
      </c>
      <c r="AM55">
        <f t="shared" si="28"/>
        <v>0.29529543687173015</v>
      </c>
      <c r="AN55" s="28">
        <f t="shared" si="41"/>
        <v>6.7584985890410545</v>
      </c>
      <c r="AO55" s="28">
        <f t="shared" si="41"/>
        <v>6.7584964939965229</v>
      </c>
      <c r="AP55" s="28">
        <f t="shared" si="41"/>
        <v>6.7584844429389266</v>
      </c>
      <c r="AQ55" s="28">
        <f t="shared" si="41"/>
        <v>6.7584151246278719</v>
      </c>
      <c r="AR55" s="28">
        <f t="shared" si="41"/>
        <v>6.7580164500851385</v>
      </c>
      <c r="AS55" s="28">
        <f t="shared" si="41"/>
        <v>6.7557251118511168</v>
      </c>
      <c r="AT55" s="28">
        <f t="shared" si="41"/>
        <v>6.7426072238180197</v>
      </c>
      <c r="AU55" s="28">
        <f t="shared" si="30"/>
        <v>6.6690256001851393</v>
      </c>
      <c r="AW55">
        <v>33000</v>
      </c>
      <c r="AX55">
        <f t="shared" si="0"/>
        <v>1.7326265254972432E-2</v>
      </c>
      <c r="AY55">
        <f t="shared" si="1"/>
        <v>-4.0197798853541945E-2</v>
      </c>
      <c r="AZ55" s="28">
        <f t="shared" si="2"/>
        <v>5.7524064108514378E-2</v>
      </c>
      <c r="BA55">
        <f t="shared" si="3"/>
        <v>1.0549740410719686</v>
      </c>
      <c r="BB55">
        <f t="shared" si="4"/>
        <v>0.3779875310022604</v>
      </c>
      <c r="BC55">
        <f t="shared" si="5"/>
        <v>-1.285785179347597</v>
      </c>
      <c r="BD55">
        <f t="shared" si="6"/>
        <v>-0.74904962250065577</v>
      </c>
      <c r="BE55">
        <f t="shared" si="40"/>
        <v>5.1812251855737665</v>
      </c>
      <c r="BF55">
        <f t="shared" si="40"/>
        <v>5.1812252754961614</v>
      </c>
      <c r="BG55">
        <f t="shared" si="40"/>
        <v>5.1812262933445252</v>
      </c>
      <c r="BH55">
        <f t="shared" si="40"/>
        <v>5.181237814417492</v>
      </c>
      <c r="BI55">
        <f t="shared" si="40"/>
        <v>5.1813682037128697</v>
      </c>
      <c r="BJ55">
        <f t="shared" si="40"/>
        <v>5.1828415480338874</v>
      </c>
      <c r="BK55">
        <f t="shared" si="40"/>
        <v>5.1992031255695821</v>
      </c>
      <c r="BL55">
        <f t="shared" si="8"/>
        <v>5.3556476847544916</v>
      </c>
    </row>
    <row r="56" spans="1:64" x14ac:dyDescent="0.2">
      <c r="AA56" s="28"/>
      <c r="AB56" s="28"/>
      <c r="AC56" s="28"/>
      <c r="AD56" s="28"/>
      <c r="AE56" s="28"/>
      <c r="AG56" s="90"/>
      <c r="AN56" s="28"/>
      <c r="AO56" s="28"/>
      <c r="AP56" s="28"/>
      <c r="AQ56" s="28"/>
      <c r="AR56" s="28"/>
      <c r="AS56" s="28"/>
      <c r="AT56" s="28"/>
      <c r="AU56" s="28"/>
      <c r="AW56">
        <v>34000</v>
      </c>
      <c r="AX56">
        <f t="shared" ref="AX56:AX81" si="42">AB$3+AB$4*AW56+AB$5*AW56^2+AZ56</f>
        <v>1.8629207721211273E-2</v>
      </c>
      <c r="AY56">
        <f t="shared" ref="AY56:AY81" si="43">AB$3+AB$4*AW56+AB$5*AW56^2</f>
        <v>-4.4683689051838275E-2</v>
      </c>
      <c r="AZ56" s="28">
        <f t="shared" ref="AZ56:AZ81" si="44">$AB$6*($AB$11/BA56*BB56+$AB$12)</f>
        <v>6.3312896773049548E-2</v>
      </c>
      <c r="BA56">
        <f t="shared" ref="BA56:BA81" si="45">1+$AB$7*COS(BC56)</f>
        <v>1.0682008796561173</v>
      </c>
      <c r="BB56">
        <f t="shared" ref="BB56:BB81" si="46">SIN(BC56+RADIANS($AB$9))</f>
        <v>0.44297979607993054</v>
      </c>
      <c r="BC56">
        <f t="shared" ref="BC56:BC81" si="47">2*ATAN(BD56)</f>
        <v>-1.214487123482094</v>
      </c>
      <c r="BD56">
        <f t="shared" ref="BD56:BD81" si="48">SQRT((1+$AB$7)/(1-$AB$7))*TAN(BE56/2)</f>
        <v>-0.69482381701747198</v>
      </c>
      <c r="BE56">
        <f t="shared" ref="BE56:BE81" si="49">$BL56+$AB$7*SIN(BF56)</f>
        <v>5.2470899106533686</v>
      </c>
      <c r="BF56">
        <f t="shared" ref="BF56:BF81" si="50">$BL56+$AB$7*SIN(BG56)</f>
        <v>5.2470900821312032</v>
      </c>
      <c r="BG56">
        <f t="shared" ref="BG56:BG81" si="51">$BL56+$AB$7*SIN(BH56)</f>
        <v>5.2470918032075389</v>
      </c>
      <c r="BH56">
        <f t="shared" ref="BH56:BH81" si="52">$BL56+$AB$7*SIN(BI56)</f>
        <v>5.2471090769051578</v>
      </c>
      <c r="BI56">
        <f t="shared" ref="BI56:BI81" si="53">$BL56+$AB$7*SIN(BJ56)</f>
        <v>5.2472824176321646</v>
      </c>
      <c r="BJ56">
        <f t="shared" ref="BJ56:BJ81" si="54">$BL56+$AB$7*SIN(BK56)</f>
        <v>5.2490190848155853</v>
      </c>
      <c r="BK56">
        <f t="shared" ref="BK56:BK81" si="55">$BL56+$AB$7*SIN(BL56)</f>
        <v>5.2661472615387401</v>
      </c>
      <c r="BL56">
        <f t="shared" ref="BL56:BL81" si="56">RADIANS($AB$9)+$AB$18*(AW56-AB$15)</f>
        <v>5.4153195573319852</v>
      </c>
    </row>
    <row r="57" spans="1:64" x14ac:dyDescent="0.2">
      <c r="AA57" s="28"/>
      <c r="AB57" s="28"/>
      <c r="AC57" s="28"/>
      <c r="AD57" s="28"/>
      <c r="AE57" s="28"/>
      <c r="AG57" s="90"/>
      <c r="AN57" s="28"/>
      <c r="AO57" s="28"/>
      <c r="AP57" s="28"/>
      <c r="AQ57" s="28"/>
      <c r="AR57" s="28"/>
      <c r="AS57" s="28"/>
      <c r="AT57" s="28"/>
      <c r="AU57" s="28"/>
      <c r="AW57">
        <v>35000</v>
      </c>
      <c r="AX57">
        <f t="shared" si="42"/>
        <v>1.9724063958803537E-2</v>
      </c>
      <c r="AY57">
        <f t="shared" si="43"/>
        <v>-4.9169940615690702E-2</v>
      </c>
      <c r="AZ57" s="28">
        <f t="shared" si="44"/>
        <v>6.8894004574494239E-2</v>
      </c>
      <c r="BA57">
        <f t="shared" si="45"/>
        <v>1.081398944104035</v>
      </c>
      <c r="BB57">
        <f t="shared" si="46"/>
        <v>0.5072618351893794</v>
      </c>
      <c r="BC57">
        <f t="shared" si="47"/>
        <v>-1.1414022553734384</v>
      </c>
      <c r="BD57">
        <f t="shared" si="48"/>
        <v>-0.64195817607659578</v>
      </c>
      <c r="BE57">
        <f t="shared" si="49"/>
        <v>5.3137748680438799</v>
      </c>
      <c r="BF57">
        <f t="shared" si="50"/>
        <v>5.3137751652175851</v>
      </c>
      <c r="BG57">
        <f t="shared" si="51"/>
        <v>5.3137778515873597</v>
      </c>
      <c r="BH57">
        <f t="shared" si="52"/>
        <v>5.31380213516504</v>
      </c>
      <c r="BI57">
        <f t="shared" si="53"/>
        <v>5.3140216088340511</v>
      </c>
      <c r="BJ57">
        <f t="shared" si="54"/>
        <v>5.3160020278592119</v>
      </c>
      <c r="BK57">
        <f t="shared" si="55"/>
        <v>5.3336224025393113</v>
      </c>
      <c r="BL57">
        <f t="shared" si="56"/>
        <v>5.4749914299094797</v>
      </c>
    </row>
    <row r="58" spans="1:64" x14ac:dyDescent="0.2">
      <c r="AA58" s="28"/>
      <c r="AB58" s="28"/>
      <c r="AC58" s="28"/>
      <c r="AD58" s="28"/>
      <c r="AE58" s="28"/>
      <c r="AG58" s="90"/>
      <c r="AN58" s="28"/>
      <c r="AO58" s="28"/>
      <c r="AP58" s="28"/>
      <c r="AQ58" s="28"/>
      <c r="AR58" s="28"/>
      <c r="AS58" s="28"/>
      <c r="AT58" s="28"/>
      <c r="AU58" s="28"/>
      <c r="AW58">
        <v>36000</v>
      </c>
      <c r="AX58">
        <f t="shared" si="42"/>
        <v>2.057481956831609E-2</v>
      </c>
      <c r="AY58">
        <f t="shared" si="43"/>
        <v>-5.3656553545099205E-2</v>
      </c>
      <c r="AZ58" s="28">
        <f t="shared" si="44"/>
        <v>7.4231373113415294E-2</v>
      </c>
      <c r="BA58">
        <f t="shared" si="45"/>
        <v>1.0944704176149727</v>
      </c>
      <c r="BB58">
        <f t="shared" si="46"/>
        <v>0.57031373193891599</v>
      </c>
      <c r="BC58">
        <f t="shared" si="47"/>
        <v>-1.0665190317281039</v>
      </c>
      <c r="BD58">
        <f t="shared" si="48"/>
        <v>-0.59030390982797321</v>
      </c>
      <c r="BE58">
        <f t="shared" si="49"/>
        <v>5.3812753010796621</v>
      </c>
      <c r="BF58">
        <f t="shared" si="50"/>
        <v>5.3812757758879357</v>
      </c>
      <c r="BG58">
        <f t="shared" si="51"/>
        <v>5.3812796919971211</v>
      </c>
      <c r="BH58">
        <f t="shared" si="52"/>
        <v>5.381311990423014</v>
      </c>
      <c r="BI58">
        <f t="shared" si="53"/>
        <v>5.3815783239867816</v>
      </c>
      <c r="BJ58">
        <f t="shared" si="54"/>
        <v>5.3837711090232938</v>
      </c>
      <c r="BK58">
        <f t="shared" si="55"/>
        <v>5.4016007714644783</v>
      </c>
      <c r="BL58">
        <f t="shared" si="56"/>
        <v>5.5346633024869742</v>
      </c>
    </row>
    <row r="59" spans="1:64" x14ac:dyDescent="0.2">
      <c r="AA59" s="28"/>
      <c r="AB59" s="28"/>
      <c r="AC59" s="28"/>
      <c r="AD59" s="28"/>
      <c r="AE59" s="28"/>
      <c r="AG59" s="90"/>
      <c r="AN59" s="28"/>
      <c r="AO59" s="28"/>
      <c r="AP59" s="28"/>
      <c r="AQ59" s="28"/>
      <c r="AR59" s="28"/>
      <c r="AS59" s="28"/>
      <c r="AT59" s="28"/>
      <c r="AU59" s="28"/>
      <c r="AW59">
        <v>37000</v>
      </c>
      <c r="AX59">
        <f t="shared" si="42"/>
        <v>2.1144557320149346E-2</v>
      </c>
      <c r="AY59">
        <f t="shared" si="43"/>
        <v>-5.8143527840063838E-2</v>
      </c>
      <c r="AZ59" s="28">
        <f t="shared" si="44"/>
        <v>7.9288085160213184E-2</v>
      </c>
      <c r="BA59">
        <f t="shared" si="45"/>
        <v>1.1073059619735865</v>
      </c>
      <c r="BB59">
        <f t="shared" si="46"/>
        <v>0.63156187938055552</v>
      </c>
      <c r="BC59">
        <f t="shared" si="47"/>
        <v>-0.98984072659830302</v>
      </c>
      <c r="BD59">
        <f t="shared" si="48"/>
        <v>-0.53972504974719504</v>
      </c>
      <c r="BE59">
        <f t="shared" si="49"/>
        <v>5.4495800243562318</v>
      </c>
      <c r="BF59">
        <f t="shared" si="50"/>
        <v>5.4495807307641364</v>
      </c>
      <c r="BG59">
        <f t="shared" si="51"/>
        <v>5.4495861054961772</v>
      </c>
      <c r="BH59">
        <f t="shared" si="52"/>
        <v>5.4496269983122758</v>
      </c>
      <c r="BI59">
        <f t="shared" si="53"/>
        <v>5.4499380646868518</v>
      </c>
      <c r="BJ59">
        <f t="shared" si="54"/>
        <v>5.4523008314583592</v>
      </c>
      <c r="BK59">
        <f t="shared" si="55"/>
        <v>5.4700527998790927</v>
      </c>
      <c r="BL59">
        <f t="shared" si="56"/>
        <v>5.5943351750644679</v>
      </c>
    </row>
    <row r="60" spans="1:64" x14ac:dyDescent="0.2">
      <c r="AA60" s="28"/>
      <c r="AB60" s="28"/>
      <c r="AC60" s="28"/>
      <c r="AD60" s="28"/>
      <c r="AE60" s="28"/>
      <c r="AG60" s="90"/>
      <c r="AN60" s="28"/>
      <c r="AO60" s="28"/>
      <c r="AP60" s="28"/>
      <c r="AQ60" s="28"/>
      <c r="AR60" s="28"/>
      <c r="AS60" s="28"/>
      <c r="AT60" s="28"/>
      <c r="AU60" s="28"/>
      <c r="AW60">
        <v>38000</v>
      </c>
      <c r="AX60">
        <f t="shared" si="42"/>
        <v>2.139584932577869E-2</v>
      </c>
      <c r="AY60">
        <f t="shared" si="43"/>
        <v>-6.2630863500584569E-2</v>
      </c>
      <c r="AZ60" s="28">
        <f t="shared" si="44"/>
        <v>8.4026712826363259E-2</v>
      </c>
      <c r="BA60">
        <f t="shared" si="45"/>
        <v>1.1197853417359553</v>
      </c>
      <c r="BB60">
        <f t="shared" si="46"/>
        <v>0.69038354393033474</v>
      </c>
      <c r="BC60">
        <f t="shared" si="47"/>
        <v>-0.91138768859688357</v>
      </c>
      <c r="BD60">
        <f t="shared" si="48"/>
        <v>-0.49009696848267059</v>
      </c>
      <c r="BE60">
        <f t="shared" si="49"/>
        <v>5.5186707244880475</v>
      </c>
      <c r="BF60">
        <f t="shared" si="50"/>
        <v>5.5186717098651021</v>
      </c>
      <c r="BG60">
        <f t="shared" si="51"/>
        <v>5.518678692852153</v>
      </c>
      <c r="BH60">
        <f t="shared" si="52"/>
        <v>5.5187281772476142</v>
      </c>
      <c r="BI60">
        <f t="shared" si="53"/>
        <v>5.5190787773214307</v>
      </c>
      <c r="BJ60">
        <f t="shared" si="54"/>
        <v>5.5215594377102821</v>
      </c>
      <c r="BK60">
        <f t="shared" si="55"/>
        <v>5.5389472332737233</v>
      </c>
      <c r="BL60">
        <f t="shared" si="56"/>
        <v>5.6540070476419624</v>
      </c>
    </row>
    <row r="61" spans="1:64" x14ac:dyDescent="0.2">
      <c r="AA61" s="28"/>
      <c r="AB61" s="28"/>
      <c r="AC61" s="28"/>
      <c r="AD61" s="28"/>
      <c r="AE61" s="28"/>
      <c r="AG61" s="90"/>
      <c r="AN61" s="28"/>
      <c r="AO61" s="28"/>
      <c r="AP61" s="28"/>
      <c r="AQ61" s="28"/>
      <c r="AR61" s="28"/>
      <c r="AS61" s="28"/>
      <c r="AT61" s="28"/>
      <c r="AU61" s="28"/>
      <c r="AW61">
        <v>39000</v>
      </c>
      <c r="AX61">
        <f t="shared" si="42"/>
        <v>2.1291235756825788E-2</v>
      </c>
      <c r="AY61">
        <f t="shared" si="43"/>
        <v>-6.7118560526661389E-2</v>
      </c>
      <c r="AZ61" s="28">
        <f t="shared" si="44"/>
        <v>8.8409796283487177E-2</v>
      </c>
      <c r="BA61">
        <f t="shared" si="45"/>
        <v>1.1317786528044269</v>
      </c>
      <c r="BB61">
        <f t="shared" si="46"/>
        <v>0.74611456048217006</v>
      </c>
      <c r="BC61">
        <f t="shared" si="47"/>
        <v>-0.83119952413536258</v>
      </c>
      <c r="BD61">
        <f t="shared" si="48"/>
        <v>-0.44130509860259626</v>
      </c>
      <c r="BE61">
        <f t="shared" si="49"/>
        <v>5.5885213178114368</v>
      </c>
      <c r="BF61">
        <f t="shared" si="50"/>
        <v>5.5885226123840317</v>
      </c>
      <c r="BG61">
        <f t="shared" si="51"/>
        <v>5.5885312306446799</v>
      </c>
      <c r="BH61">
        <f t="shared" si="52"/>
        <v>5.5885886027650811</v>
      </c>
      <c r="BI61">
        <f t="shared" si="53"/>
        <v>5.5889704615046822</v>
      </c>
      <c r="BJ61">
        <f t="shared" si="54"/>
        <v>5.591508962664629</v>
      </c>
      <c r="BK61">
        <f t="shared" si="55"/>
        <v>5.6082512423205753</v>
      </c>
      <c r="BL61">
        <f t="shared" si="56"/>
        <v>5.7136789202194569</v>
      </c>
    </row>
    <row r="62" spans="1:64" x14ac:dyDescent="0.2">
      <c r="AA62" s="28"/>
      <c r="AB62" s="28"/>
      <c r="AC62" s="28"/>
      <c r="AD62" s="28"/>
      <c r="AE62" s="28"/>
      <c r="AG62" s="90"/>
      <c r="AN62" s="28"/>
      <c r="AO62" s="28"/>
      <c r="AP62" s="28"/>
      <c r="AQ62" s="28"/>
      <c r="AR62" s="28"/>
      <c r="AS62" s="28"/>
      <c r="AT62" s="28"/>
      <c r="AU62" s="28"/>
      <c r="AW62">
        <v>40000</v>
      </c>
      <c r="AX62">
        <f t="shared" si="42"/>
        <v>2.0793789230059395E-2</v>
      </c>
      <c r="AY62">
        <f t="shared" si="43"/>
        <v>-7.1606618918294326E-2</v>
      </c>
      <c r="AZ62" s="28">
        <f t="shared" si="44"/>
        <v>9.2400408148353722E-2</v>
      </c>
      <c r="BA62">
        <f t="shared" si="45"/>
        <v>1.1431482422768593</v>
      </c>
      <c r="BB62">
        <f t="shared" si="46"/>
        <v>0.79806052598573474</v>
      </c>
      <c r="BC62">
        <f t="shared" si="47"/>
        <v>-0.74933707988311582</v>
      </c>
      <c r="BD62">
        <f t="shared" si="48"/>
        <v>-0.39324380874835363</v>
      </c>
      <c r="BE62">
        <f t="shared" si="49"/>
        <v>5.6590974056329983</v>
      </c>
      <c r="BF62">
        <f t="shared" si="50"/>
        <v>5.6590990116743933</v>
      </c>
      <c r="BG62">
        <f t="shared" si="51"/>
        <v>5.65910913391102</v>
      </c>
      <c r="BH62">
        <f t="shared" si="52"/>
        <v>5.6591729286226888</v>
      </c>
      <c r="BI62">
        <f t="shared" si="53"/>
        <v>5.6595749230803394</v>
      </c>
      <c r="BJ62">
        <f t="shared" si="54"/>
        <v>5.6621053744851508</v>
      </c>
      <c r="BK62">
        <f t="shared" si="55"/>
        <v>5.6779305397352609</v>
      </c>
      <c r="BL62">
        <f t="shared" si="56"/>
        <v>5.7733507927969514</v>
      </c>
    </row>
    <row r="63" spans="1:64" x14ac:dyDescent="0.2">
      <c r="AA63" s="28"/>
      <c r="AB63" s="28"/>
      <c r="AC63" s="28"/>
      <c r="AD63" s="28"/>
      <c r="AE63" s="28"/>
      <c r="AG63" s="90"/>
      <c r="AN63" s="28"/>
      <c r="AO63" s="28"/>
      <c r="AP63" s="28"/>
      <c r="AQ63" s="28"/>
      <c r="AR63" s="28"/>
      <c r="AS63" s="28"/>
      <c r="AT63" s="28"/>
      <c r="AU63" s="28"/>
      <c r="AW63">
        <v>41000</v>
      </c>
      <c r="AX63">
        <f t="shared" si="42"/>
        <v>1.9867758319961445E-2</v>
      </c>
      <c r="AY63">
        <f t="shared" si="43"/>
        <v>-7.6095038675483381E-2</v>
      </c>
      <c r="AZ63" s="28">
        <f t="shared" si="44"/>
        <v>9.5962796995444827E-2</v>
      </c>
      <c r="BA63">
        <f t="shared" si="45"/>
        <v>1.1537513728535385</v>
      </c>
      <c r="BB63">
        <f t="shared" si="46"/>
        <v>0.84551166637459696</v>
      </c>
      <c r="BC63">
        <f t="shared" si="47"/>
        <v>-0.66588407632291902</v>
      </c>
      <c r="BD63">
        <f t="shared" si="48"/>
        <v>-0.34581540070681732</v>
      </c>
      <c r="BE63">
        <f t="shared" si="49"/>
        <v>5.7303558720870766</v>
      </c>
      <c r="BF63">
        <f t="shared" si="50"/>
        <v>5.7303577550323936</v>
      </c>
      <c r="BG63">
        <f t="shared" si="51"/>
        <v>5.7303690710352893</v>
      </c>
      <c r="BH63">
        <f t="shared" si="52"/>
        <v>5.7304370755530485</v>
      </c>
      <c r="BI63">
        <f t="shared" si="53"/>
        <v>5.730845694639787</v>
      </c>
      <c r="BJ63">
        <f t="shared" si="54"/>
        <v>5.7332988049583529</v>
      </c>
      <c r="BK63">
        <f t="shared" si="55"/>
        <v>5.7479495023284217</v>
      </c>
      <c r="BL63">
        <f t="shared" si="56"/>
        <v>5.833022665374445</v>
      </c>
    </row>
    <row r="64" spans="1:64" x14ac:dyDescent="0.2">
      <c r="AA64" s="28"/>
      <c r="AB64" s="28"/>
      <c r="AC64" s="28"/>
      <c r="AD64" s="28"/>
      <c r="AE64" s="28"/>
      <c r="AG64" s="90"/>
      <c r="AN64" s="28"/>
      <c r="AO64" s="28"/>
      <c r="AP64" s="28"/>
      <c r="AQ64" s="28"/>
      <c r="AR64" s="28"/>
      <c r="AS64" s="28"/>
      <c r="AT64" s="28"/>
      <c r="AU64" s="28"/>
      <c r="AW64">
        <v>42000</v>
      </c>
      <c r="AX64">
        <f t="shared" si="42"/>
        <v>1.8479276892509153E-2</v>
      </c>
      <c r="AY64">
        <f t="shared" si="43"/>
        <v>-8.0583819798228498E-2</v>
      </c>
      <c r="AZ64" s="28">
        <f t="shared" si="44"/>
        <v>9.9063096690737651E-2</v>
      </c>
      <c r="BA64">
        <f t="shared" si="45"/>
        <v>1.1634436337027618</v>
      </c>
      <c r="BB64">
        <f t="shared" si="46"/>
        <v>0.88776127280605288</v>
      </c>
      <c r="BC64">
        <f t="shared" si="47"/>
        <v>-0.58094823095870074</v>
      </c>
      <c r="BD64">
        <f t="shared" si="48"/>
        <v>-0.29892919522414912</v>
      </c>
      <c r="BE64">
        <f t="shared" si="49"/>
        <v>5.8022446713993396</v>
      </c>
      <c r="BF64">
        <f t="shared" si="50"/>
        <v>5.8022467551893859</v>
      </c>
      <c r="BG64">
        <f t="shared" si="51"/>
        <v>5.8022587765152824</v>
      </c>
      <c r="BH64">
        <f t="shared" si="52"/>
        <v>5.8023281257325028</v>
      </c>
      <c r="BI64">
        <f t="shared" si="53"/>
        <v>5.8027281419480232</v>
      </c>
      <c r="BJ64">
        <f t="shared" si="54"/>
        <v>5.8050338687914476</v>
      </c>
      <c r="BK64">
        <f t="shared" si="55"/>
        <v>5.81827129781274</v>
      </c>
      <c r="BL64">
        <f t="shared" si="56"/>
        <v>5.8926945379519395</v>
      </c>
    </row>
    <row r="65" spans="27:64" x14ac:dyDescent="0.2">
      <c r="AA65" s="28"/>
      <c r="AB65" s="28"/>
      <c r="AC65" s="28"/>
      <c r="AD65" s="28"/>
      <c r="AE65" s="28"/>
      <c r="AG65" s="90"/>
      <c r="AN65" s="28"/>
      <c r="AO65" s="28"/>
      <c r="AP65" s="28"/>
      <c r="AQ65" s="28"/>
      <c r="AR65" s="28"/>
      <c r="AS65" s="28"/>
      <c r="AT65" s="28"/>
      <c r="AU65" s="28"/>
      <c r="AW65">
        <v>43000</v>
      </c>
      <c r="AX65">
        <f t="shared" si="42"/>
        <v>1.6597118514688078E-2</v>
      </c>
      <c r="AY65">
        <f t="shared" si="43"/>
        <v>-8.5072962286529746E-2</v>
      </c>
      <c r="AZ65" s="28">
        <f t="shared" si="44"/>
        <v>0.10167008080121782</v>
      </c>
      <c r="BA65">
        <f t="shared" si="45"/>
        <v>1.172083031672984</v>
      </c>
      <c r="BB65">
        <f t="shared" si="46"/>
        <v>0.92412724768093457</v>
      </c>
      <c r="BC65">
        <f t="shared" si="47"/>
        <v>-0.49466170895031136</v>
      </c>
      <c r="BD65">
        <f t="shared" si="48"/>
        <v>-0.25250067843802948</v>
      </c>
      <c r="BE65">
        <f t="shared" si="49"/>
        <v>5.8747028492659972</v>
      </c>
      <c r="BF65">
        <f t="shared" si="50"/>
        <v>5.8747050178058737</v>
      </c>
      <c r="BG65">
        <f t="shared" si="51"/>
        <v>5.8747171032306813</v>
      </c>
      <c r="BH65">
        <f t="shared" si="52"/>
        <v>5.8747844549928914</v>
      </c>
      <c r="BI65">
        <f t="shared" si="53"/>
        <v>5.8751597686960721</v>
      </c>
      <c r="BJ65">
        <f t="shared" si="54"/>
        <v>5.8772500694729395</v>
      </c>
      <c r="BK65">
        <f t="shared" si="55"/>
        <v>5.8888580159139412</v>
      </c>
      <c r="BL65">
        <f t="shared" si="56"/>
        <v>5.952366410529434</v>
      </c>
    </row>
    <row r="66" spans="27:64" x14ac:dyDescent="0.2">
      <c r="AA66" s="28"/>
      <c r="AB66" s="28"/>
      <c r="AC66" s="28"/>
      <c r="AD66" s="28"/>
      <c r="AE66" s="28"/>
      <c r="AG66" s="90"/>
      <c r="AN66" s="28"/>
      <c r="AO66" s="28"/>
      <c r="AP66" s="28"/>
      <c r="AQ66" s="28"/>
      <c r="AR66" s="28"/>
      <c r="AS66" s="28"/>
      <c r="AT66" s="28"/>
      <c r="AU66" s="28"/>
      <c r="AW66">
        <v>44000</v>
      </c>
      <c r="AX66">
        <f t="shared" si="42"/>
        <v>1.4193467785452843E-2</v>
      </c>
      <c r="AY66">
        <f t="shared" si="43"/>
        <v>-8.9562466140387112E-2</v>
      </c>
      <c r="AZ66" s="28">
        <f t="shared" si="44"/>
        <v>0.10375593392583995</v>
      </c>
      <c r="BA66">
        <f t="shared" si="45"/>
        <v>1.1795346168891876</v>
      </c>
      <c r="BB66">
        <f t="shared" si="46"/>
        <v>0.95397589748086198</v>
      </c>
      <c r="BC66">
        <f t="shared" si="47"/>
        <v>-0.40718075481782257</v>
      </c>
      <c r="BD66">
        <f t="shared" si="48"/>
        <v>-0.20645068494152716</v>
      </c>
      <c r="BE66">
        <f t="shared" si="49"/>
        <v>5.9476608362768628</v>
      </c>
      <c r="BF66">
        <f t="shared" si="50"/>
        <v>5.9476629419372342</v>
      </c>
      <c r="BG66">
        <f t="shared" si="51"/>
        <v>5.9476743474349378</v>
      </c>
      <c r="BH66">
        <f t="shared" si="52"/>
        <v>5.9477361255449956</v>
      </c>
      <c r="BI66">
        <f t="shared" si="53"/>
        <v>5.9480707248205116</v>
      </c>
      <c r="BJ66">
        <f t="shared" si="54"/>
        <v>5.9498822873492498</v>
      </c>
      <c r="BK66">
        <f t="shared" si="55"/>
        <v>5.9596708033190842</v>
      </c>
      <c r="BL66">
        <f t="shared" si="56"/>
        <v>6.0120382831069277</v>
      </c>
    </row>
    <row r="67" spans="27:64" x14ac:dyDescent="0.2">
      <c r="AA67" s="28"/>
      <c r="AB67" s="28"/>
      <c r="AC67" s="28"/>
      <c r="AD67" s="28"/>
      <c r="AE67" s="28"/>
      <c r="AG67" s="90"/>
      <c r="AN67" s="28"/>
      <c r="AO67" s="28"/>
      <c r="AP67" s="28"/>
      <c r="AQ67" s="28"/>
      <c r="AR67" s="28"/>
      <c r="AS67" s="28"/>
      <c r="AT67" s="28"/>
      <c r="AU67" s="28"/>
      <c r="AW67">
        <v>45000</v>
      </c>
      <c r="AX67">
        <f t="shared" si="42"/>
        <v>1.1244673979892997E-2</v>
      </c>
      <c r="AY67">
        <f t="shared" si="43"/>
        <v>-9.4052331359800539E-2</v>
      </c>
      <c r="AZ67" s="28">
        <f t="shared" si="44"/>
        <v>0.10529700533969354</v>
      </c>
      <c r="BA67">
        <f t="shared" si="45"/>
        <v>1.1856754139359578</v>
      </c>
      <c r="BB67">
        <f t="shared" si="46"/>
        <v>0.97674670653956985</v>
      </c>
      <c r="BC67">
        <f t="shared" si="47"/>
        <v>-0.31868439403836346</v>
      </c>
      <c r="BD67">
        <f t="shared" si="48"/>
        <v>-0.16070459791738434</v>
      </c>
      <c r="BE67">
        <f t="shared" si="49"/>
        <v>6.0210410394230767</v>
      </c>
      <c r="BF67">
        <f t="shared" si="50"/>
        <v>6.0210429181572689</v>
      </c>
      <c r="BG67">
        <f t="shared" si="51"/>
        <v>6.0210528669270937</v>
      </c>
      <c r="BH67">
        <f t="shared" si="52"/>
        <v>6.0211055498397883</v>
      </c>
      <c r="BI67">
        <f t="shared" si="53"/>
        <v>6.0213845155730432</v>
      </c>
      <c r="BJ67">
        <f t="shared" si="54"/>
        <v>6.0228613436556389</v>
      </c>
      <c r="BK67">
        <f t="shared" si="55"/>
        <v>6.0306700019817736</v>
      </c>
      <c r="BL67">
        <f t="shared" si="56"/>
        <v>6.0717101556844222</v>
      </c>
    </row>
    <row r="68" spans="27:64" x14ac:dyDescent="0.2">
      <c r="AA68" s="28"/>
      <c r="AB68" s="28"/>
      <c r="AC68" s="28"/>
      <c r="AD68" s="28"/>
      <c r="AE68" s="28"/>
      <c r="AG68" s="90"/>
      <c r="AN68" s="28"/>
      <c r="AO68" s="28"/>
      <c r="AP68" s="28"/>
      <c r="AQ68" s="28"/>
      <c r="AR68" s="28"/>
      <c r="AS68" s="28"/>
      <c r="AT68" s="28"/>
      <c r="AU68" s="28"/>
      <c r="AW68">
        <v>46000</v>
      </c>
      <c r="AX68">
        <f t="shared" si="42"/>
        <v>7.7319479412524539E-3</v>
      </c>
      <c r="AY68">
        <f t="shared" si="43"/>
        <v>-9.8542557944770098E-2</v>
      </c>
      <c r="AZ68" s="28">
        <f t="shared" si="44"/>
        <v>0.10627450588602255</v>
      </c>
      <c r="BA68">
        <f t="shared" si="45"/>
        <v>1.1903993563673967</v>
      </c>
      <c r="BB68">
        <f t="shared" si="46"/>
        <v>0.99197648777698411</v>
      </c>
      <c r="BC68">
        <f t="shared" si="47"/>
        <v>-0.22937214799893924</v>
      </c>
      <c r="BD68">
        <f t="shared" si="48"/>
        <v>-0.11519155154835822</v>
      </c>
      <c r="BE68">
        <f t="shared" si="49"/>
        <v>6.094758741008615</v>
      </c>
      <c r="BF68">
        <f t="shared" si="50"/>
        <v>6.0947602321884355</v>
      </c>
      <c r="BG68">
        <f t="shared" si="51"/>
        <v>6.0947679963365244</v>
      </c>
      <c r="BH68">
        <f t="shared" si="52"/>
        <v>6.0948084218558192</v>
      </c>
      <c r="BI68">
        <f t="shared" si="53"/>
        <v>6.0950189000074619</v>
      </c>
      <c r="BJ68">
        <f t="shared" si="54"/>
        <v>6.0961146324249853</v>
      </c>
      <c r="BK68">
        <f t="shared" si="55"/>
        <v>6.1018152902919418</v>
      </c>
      <c r="BL68">
        <f t="shared" si="56"/>
        <v>6.1313820282619167</v>
      </c>
    </row>
    <row r="69" spans="27:64" x14ac:dyDescent="0.2">
      <c r="AA69" s="28"/>
      <c r="AB69" s="28"/>
      <c r="AC69" s="28"/>
      <c r="AD69" s="28"/>
      <c r="AE69" s="28"/>
      <c r="AG69" s="90"/>
      <c r="AN69" s="28"/>
      <c r="AO69" s="28"/>
      <c r="AP69" s="28"/>
      <c r="AQ69" s="28"/>
      <c r="AR69" s="28"/>
      <c r="AS69" s="28"/>
      <c r="AT69" s="28"/>
      <c r="AU69" s="28"/>
      <c r="AW69">
        <v>47000</v>
      </c>
      <c r="AX69">
        <f t="shared" si="42"/>
        <v>3.6419616851334768E-3</v>
      </c>
      <c r="AY69">
        <f t="shared" si="43"/>
        <v>-0.10303314589529576</v>
      </c>
      <c r="AZ69" s="28">
        <f t="shared" si="44"/>
        <v>0.10667510758042924</v>
      </c>
      <c r="BA69">
        <f t="shared" si="45"/>
        <v>1.1936218722885734</v>
      </c>
      <c r="BB69">
        <f t="shared" si="46"/>
        <v>0.99932110335135216</v>
      </c>
      <c r="BC69">
        <f t="shared" si="47"/>
        <v>-0.13946077667994394</v>
      </c>
      <c r="BD69">
        <f t="shared" si="48"/>
        <v>-6.9843625902295564E-2</v>
      </c>
      <c r="BE69">
        <f t="shared" si="49"/>
        <v>6.1687232938220697</v>
      </c>
      <c r="BF69">
        <f t="shared" si="50"/>
        <v>6.1687242616685314</v>
      </c>
      <c r="BG69">
        <f t="shared" si="51"/>
        <v>6.1687292443824537</v>
      </c>
      <c r="BH69">
        <f t="shared" si="52"/>
        <v>6.1687548965858774</v>
      </c>
      <c r="BI69">
        <f t="shared" si="53"/>
        <v>6.1688869590700355</v>
      </c>
      <c r="BJ69">
        <f t="shared" si="54"/>
        <v>6.1695668105421673</v>
      </c>
      <c r="BK69">
        <f t="shared" si="55"/>
        <v>6.1730658266077185</v>
      </c>
      <c r="BL69">
        <f t="shared" si="56"/>
        <v>6.1910539008394103</v>
      </c>
    </row>
    <row r="70" spans="27:64" x14ac:dyDescent="0.2">
      <c r="AA70" s="28"/>
      <c r="AB70" s="28"/>
      <c r="AC70" s="28"/>
      <c r="AD70" s="28"/>
      <c r="AE70" s="28"/>
      <c r="AG70" s="90"/>
      <c r="AN70" s="28"/>
      <c r="AO70" s="28"/>
      <c r="AP70" s="28"/>
      <c r="AQ70" s="28"/>
      <c r="AR70" s="28"/>
      <c r="AS70" s="28"/>
      <c r="AT70" s="28"/>
      <c r="AU70" s="28"/>
      <c r="AW70">
        <v>48000</v>
      </c>
      <c r="AX70">
        <f t="shared" si="42"/>
        <v>-1.0326875735642005E-3</v>
      </c>
      <c r="AY70">
        <f t="shared" si="43"/>
        <v>-0.10752409521137751</v>
      </c>
      <c r="AZ70" s="28">
        <f t="shared" si="44"/>
        <v>0.10649140763781331</v>
      </c>
      <c r="BA70">
        <f t="shared" si="45"/>
        <v>1.1952837551780142</v>
      </c>
      <c r="BB70">
        <f t="shared" si="46"/>
        <v>0.99857294101597927</v>
      </c>
      <c r="BC70">
        <f t="shared" si="47"/>
        <v>-4.9180143869753001E-2</v>
      </c>
      <c r="BD70">
        <f t="shared" si="48"/>
        <v>-2.4595029440301643E-2</v>
      </c>
      <c r="BE70">
        <f t="shared" si="49"/>
        <v>6.2428395791245768</v>
      </c>
      <c r="BF70">
        <f t="shared" si="50"/>
        <v>6.2428399319682395</v>
      </c>
      <c r="BG70">
        <f t="shared" si="51"/>
        <v>6.242841738078762</v>
      </c>
      <c r="BH70">
        <f t="shared" si="52"/>
        <v>6.2428509830640957</v>
      </c>
      <c r="BI70">
        <f t="shared" si="53"/>
        <v>6.2428983055591862</v>
      </c>
      <c r="BJ70">
        <f t="shared" si="54"/>
        <v>6.2431405347691973</v>
      </c>
      <c r="BK70">
        <f t="shared" si="55"/>
        <v>6.2443803946384451</v>
      </c>
      <c r="BL70">
        <f t="shared" si="56"/>
        <v>6.2507257734169048</v>
      </c>
    </row>
    <row r="71" spans="27:64" x14ac:dyDescent="0.2">
      <c r="AA71" s="28"/>
      <c r="AB71" s="28"/>
      <c r="AC71" s="28"/>
      <c r="AD71" s="28"/>
      <c r="AE71" s="28"/>
      <c r="AG71" s="90"/>
      <c r="AN71" s="28"/>
      <c r="AO71" s="28"/>
      <c r="AP71" s="28"/>
      <c r="AQ71" s="28"/>
      <c r="AR71" s="28"/>
      <c r="AS71" s="28"/>
      <c r="AT71" s="28"/>
      <c r="AU71" s="28"/>
      <c r="AW71">
        <v>49000</v>
      </c>
      <c r="AX71">
        <f t="shared" si="42"/>
        <v>-6.2931810281535161E-3</v>
      </c>
      <c r="AY71">
        <f t="shared" si="43"/>
        <v>-0.11201540589301538</v>
      </c>
      <c r="AZ71" s="28">
        <f t="shared" si="44"/>
        <v>0.10572222486486187</v>
      </c>
      <c r="BA71">
        <f t="shared" si="45"/>
        <v>1.1953539853763355</v>
      </c>
      <c r="BB71">
        <f t="shared" si="46"/>
        <v>0.98967255532317999</v>
      </c>
      <c r="BC71">
        <f t="shared" si="47"/>
        <v>4.1231620061480546E-2</v>
      </c>
      <c r="BD71">
        <f t="shared" si="48"/>
        <v>2.061873118031203E-2</v>
      </c>
      <c r="BE71">
        <f t="shared" si="49"/>
        <v>6.3170096723862024</v>
      </c>
      <c r="BF71">
        <f t="shared" si="50"/>
        <v>6.3170093761553643</v>
      </c>
      <c r="BG71">
        <f t="shared" si="51"/>
        <v>6.3170078601972772</v>
      </c>
      <c r="BH71">
        <f t="shared" si="52"/>
        <v>6.3170001022994979</v>
      </c>
      <c r="BI71">
        <f t="shared" si="53"/>
        <v>6.316960401380225</v>
      </c>
      <c r="BJ71">
        <f t="shared" si="54"/>
        <v>6.3167572333855597</v>
      </c>
      <c r="BK71">
        <f t="shared" si="55"/>
        <v>6.3157175501613034</v>
      </c>
      <c r="BL71">
        <f t="shared" si="56"/>
        <v>6.3103976459943993</v>
      </c>
    </row>
    <row r="72" spans="27:64" x14ac:dyDescent="0.2">
      <c r="AA72" s="28"/>
      <c r="AB72" s="28"/>
      <c r="AC72" s="28"/>
      <c r="AD72" s="28"/>
      <c r="AE72" s="28"/>
      <c r="AG72" s="90"/>
      <c r="AN72" s="28"/>
      <c r="AO72" s="28"/>
      <c r="AP72" s="28"/>
      <c r="AQ72" s="28"/>
      <c r="AR72" s="28"/>
      <c r="AS72" s="28"/>
      <c r="AT72" s="28"/>
      <c r="AU72" s="28"/>
      <c r="AW72">
        <v>50000</v>
      </c>
      <c r="AX72">
        <f t="shared" si="42"/>
        <v>-1.2134371686253587E-2</v>
      </c>
      <c r="AY72">
        <f t="shared" si="43"/>
        <v>-0.11650707794020936</v>
      </c>
      <c r="AZ72" s="28">
        <f t="shared" si="44"/>
        <v>0.10437270625395577</v>
      </c>
      <c r="BA72">
        <f t="shared" si="45"/>
        <v>1.1938312446750408</v>
      </c>
      <c r="BB72">
        <f t="shared" si="46"/>
        <v>0.97271333137614457</v>
      </c>
      <c r="BC72">
        <f t="shared" si="47"/>
        <v>0.13153341394129336</v>
      </c>
      <c r="BD72">
        <f t="shared" si="48"/>
        <v>6.5861690669122841E-2</v>
      </c>
      <c r="BE72">
        <f t="shared" si="49"/>
        <v>6.3911346435093135</v>
      </c>
      <c r="BF72">
        <f t="shared" si="50"/>
        <v>6.3911337268319315</v>
      </c>
      <c r="BG72">
        <f t="shared" si="51"/>
        <v>6.3911290109797836</v>
      </c>
      <c r="BH72">
        <f t="shared" si="52"/>
        <v>6.3911047502889442</v>
      </c>
      <c r="BI72">
        <f t="shared" si="53"/>
        <v>6.3909799422266493</v>
      </c>
      <c r="BJ72">
        <f t="shared" si="54"/>
        <v>6.3903378992096114</v>
      </c>
      <c r="BK72">
        <f t="shared" si="55"/>
        <v>6.3870357685493246</v>
      </c>
      <c r="BL72">
        <f t="shared" si="56"/>
        <v>6.370069518571893</v>
      </c>
    </row>
    <row r="73" spans="27:64" x14ac:dyDescent="0.2">
      <c r="AA73" s="28"/>
      <c r="AB73" s="28"/>
      <c r="AC73" s="28"/>
      <c r="AD73" s="28"/>
      <c r="AE73" s="28"/>
      <c r="AG73" s="90"/>
      <c r="AN73" s="28"/>
      <c r="AO73" s="28"/>
      <c r="AP73" s="28"/>
      <c r="AQ73" s="28"/>
      <c r="AR73" s="28"/>
      <c r="AS73" s="28"/>
      <c r="AT73" s="28"/>
      <c r="AU73" s="28"/>
      <c r="AW73">
        <v>51000</v>
      </c>
      <c r="AX73">
        <f t="shared" si="42"/>
        <v>-1.8544877123541623E-2</v>
      </c>
      <c r="AY73">
        <f t="shared" si="43"/>
        <v>-0.1209991113529594</v>
      </c>
      <c r="AZ73" s="28">
        <f t="shared" si="44"/>
        <v>0.10245423422941778</v>
      </c>
      <c r="BA73">
        <f t="shared" si="45"/>
        <v>1.1907439812311804</v>
      </c>
      <c r="BB73">
        <f t="shared" si="46"/>
        <v>0.94793865226431273</v>
      </c>
      <c r="BC73">
        <f t="shared" si="47"/>
        <v>0.22148662924300741</v>
      </c>
      <c r="BD73">
        <f t="shared" si="48"/>
        <v>0.11119826827474383</v>
      </c>
      <c r="BE73">
        <f t="shared" si="49"/>
        <v>6.4651164060182875</v>
      </c>
      <c r="BF73">
        <f t="shared" si="50"/>
        <v>6.4651149559321102</v>
      </c>
      <c r="BG73">
        <f t="shared" si="51"/>
        <v>6.4651074149276475</v>
      </c>
      <c r="BH73">
        <f t="shared" si="52"/>
        <v>6.4650681989799219</v>
      </c>
      <c r="BI73">
        <f t="shared" si="53"/>
        <v>6.464864266441726</v>
      </c>
      <c r="BJ73">
        <f t="shared" si="54"/>
        <v>6.4638038902207011</v>
      </c>
      <c r="BK73">
        <f t="shared" si="55"/>
        <v>6.4582935925856058</v>
      </c>
      <c r="BL73">
        <f t="shared" si="56"/>
        <v>6.4297413911493875</v>
      </c>
    </row>
    <row r="74" spans="27:64" x14ac:dyDescent="0.2">
      <c r="AA74" s="28"/>
      <c r="AB74" s="28"/>
      <c r="AC74" s="28"/>
      <c r="AD74" s="28"/>
      <c r="AE74" s="28"/>
      <c r="AG74" s="90"/>
      <c r="AN74" s="28"/>
      <c r="AO74" s="28"/>
      <c r="AP74" s="28"/>
      <c r="AQ74" s="28"/>
      <c r="AR74" s="28"/>
      <c r="AS74" s="28"/>
      <c r="AT74" s="28"/>
      <c r="AU74" s="28"/>
      <c r="AW74">
        <v>52000</v>
      </c>
      <c r="AX74">
        <f t="shared" si="42"/>
        <v>-2.5507367229353095E-2</v>
      </c>
      <c r="AY74">
        <f t="shared" si="43"/>
        <v>-0.12549150613126558</v>
      </c>
      <c r="AZ74" s="28">
        <f t="shared" si="44"/>
        <v>9.9984138901912489E-2</v>
      </c>
      <c r="BA74">
        <f t="shared" si="45"/>
        <v>1.1861490186200778</v>
      </c>
      <c r="BB74">
        <f t="shared" si="46"/>
        <v>0.91573176108233068</v>
      </c>
      <c r="BC74">
        <f t="shared" si="47"/>
        <v>0.31086047274956452</v>
      </c>
      <c r="BD74">
        <f t="shared" si="48"/>
        <v>0.15669410792026342</v>
      </c>
      <c r="BE74">
        <f t="shared" si="49"/>
        <v>6.5388595251415866</v>
      </c>
      <c r="BF74">
        <f t="shared" si="50"/>
        <v>6.5388576742585514</v>
      </c>
      <c r="BG74">
        <f t="shared" si="51"/>
        <v>6.5388478897541287</v>
      </c>
      <c r="BH74">
        <f t="shared" si="52"/>
        <v>6.5387961653850502</v>
      </c>
      <c r="BI74">
        <f t="shared" si="53"/>
        <v>6.5385227435934938</v>
      </c>
      <c r="BJ74">
        <f t="shared" si="54"/>
        <v>6.5370777238068367</v>
      </c>
      <c r="BK74">
        <f t="shared" si="55"/>
        <v>6.5294497800375613</v>
      </c>
      <c r="BL74">
        <f t="shared" si="56"/>
        <v>6.489413263726882</v>
      </c>
    </row>
    <row r="75" spans="27:64" x14ac:dyDescent="0.2">
      <c r="AA75" s="28"/>
      <c r="AB75" s="28"/>
      <c r="AC75" s="28"/>
      <c r="AD75" s="28"/>
      <c r="AE75" s="28"/>
      <c r="AG75" s="90"/>
      <c r="AN75" s="28"/>
      <c r="AO75" s="28"/>
      <c r="AP75" s="28"/>
      <c r="AQ75" s="28"/>
      <c r="AR75" s="28"/>
      <c r="AS75" s="28"/>
      <c r="AT75" s="28"/>
      <c r="AU75" s="28"/>
      <c r="AW75">
        <v>53000</v>
      </c>
      <c r="AX75">
        <f t="shared" si="42"/>
        <v>-3.2999029077030242E-2</v>
      </c>
      <c r="AY75">
        <f t="shared" si="43"/>
        <v>-0.12998426227512788</v>
      </c>
      <c r="AZ75" s="28">
        <f t="shared" si="44"/>
        <v>9.698523319809764E-2</v>
      </c>
      <c r="BA75">
        <f t="shared" si="45"/>
        <v>1.1801288403823365</v>
      </c>
      <c r="BB75">
        <f t="shared" si="46"/>
        <v>0.87659919571775036</v>
      </c>
      <c r="BC75">
        <f t="shared" si="47"/>
        <v>0.39943685474516843</v>
      </c>
      <c r="BD75">
        <f t="shared" si="48"/>
        <v>0.2024169094026681</v>
      </c>
      <c r="BE75">
        <f t="shared" si="49"/>
        <v>6.6122728985379871</v>
      </c>
      <c r="BF75">
        <f t="shared" si="50"/>
        <v>6.6122708061559363</v>
      </c>
      <c r="BG75">
        <f t="shared" si="51"/>
        <v>6.6122594977290081</v>
      </c>
      <c r="BH75">
        <f t="shared" si="52"/>
        <v>6.6121983812908107</v>
      </c>
      <c r="BI75">
        <f t="shared" si="53"/>
        <v>6.6118680993207066</v>
      </c>
      <c r="BJ75">
        <f t="shared" si="54"/>
        <v>6.6100838508261885</v>
      </c>
      <c r="BK75">
        <f t="shared" si="55"/>
        <v>6.6004634504659068</v>
      </c>
      <c r="BL75">
        <f t="shared" si="56"/>
        <v>6.5490851363043756</v>
      </c>
    </row>
    <row r="76" spans="27:64" x14ac:dyDescent="0.2">
      <c r="AA76" s="28"/>
      <c r="AB76" s="28"/>
      <c r="AC76" s="28"/>
      <c r="AD76" s="28"/>
      <c r="AE76" s="28"/>
      <c r="AG76" s="90"/>
      <c r="AN76" s="28"/>
      <c r="AO76" s="28"/>
      <c r="AP76" s="28"/>
      <c r="AQ76" s="28"/>
      <c r="AR76" s="28"/>
      <c r="AS76" s="28"/>
      <c r="AT76" s="28"/>
      <c r="AU76" s="28"/>
      <c r="AW76">
        <v>54000</v>
      </c>
      <c r="AX76">
        <f t="shared" si="42"/>
        <v>-4.099217956044747E-2</v>
      </c>
      <c r="AY76">
        <f t="shared" si="43"/>
        <v>-0.13447737978454624</v>
      </c>
      <c r="AZ76" s="28">
        <f t="shared" si="44"/>
        <v>9.3485200224098772E-2</v>
      </c>
      <c r="BA76">
        <f t="shared" si="45"/>
        <v>1.1727877988691169</v>
      </c>
      <c r="BB76">
        <f t="shared" si="46"/>
        <v>0.83114923463724544</v>
      </c>
      <c r="BC76">
        <f t="shared" si="47"/>
        <v>0.48701459370127376</v>
      </c>
      <c r="BD76">
        <f t="shared" si="48"/>
        <v>0.24843724704926143</v>
      </c>
      <c r="BE76">
        <f t="shared" si="49"/>
        <v>6.6852712350573169</v>
      </c>
      <c r="BF76">
        <f t="shared" si="50"/>
        <v>6.6852690657655396</v>
      </c>
      <c r="BG76">
        <f t="shared" si="51"/>
        <v>6.6852570092821999</v>
      </c>
      <c r="BH76">
        <f t="shared" si="52"/>
        <v>6.6851900029215612</v>
      </c>
      <c r="BI76">
        <f t="shared" si="53"/>
        <v>6.6848176362028431</v>
      </c>
      <c r="BJ76">
        <f t="shared" si="54"/>
        <v>6.6827493961865283</v>
      </c>
      <c r="BK76">
        <f t="shared" si="55"/>
        <v>6.6712942307457848</v>
      </c>
      <c r="BL76">
        <f t="shared" si="56"/>
        <v>6.6087570088818701</v>
      </c>
    </row>
    <row r="77" spans="27:64" x14ac:dyDescent="0.2">
      <c r="AA77" s="28"/>
      <c r="AB77" s="28"/>
      <c r="AC77" s="28"/>
      <c r="AD77" s="28"/>
      <c r="AE77" s="28"/>
      <c r="AG77" s="90"/>
      <c r="AN77" s="28"/>
      <c r="AO77" s="28"/>
      <c r="AP77" s="28"/>
      <c r="AQ77" s="28"/>
      <c r="AR77" s="28"/>
      <c r="AS77" s="28"/>
      <c r="AT77" s="28"/>
      <c r="AU77" s="28"/>
      <c r="AW77">
        <v>55000</v>
      </c>
      <c r="AX77">
        <f t="shared" si="42"/>
        <v>-4.9454988239045233E-2</v>
      </c>
      <c r="AY77">
        <f t="shared" si="43"/>
        <v>-0.13897085865952072</v>
      </c>
      <c r="AZ77" s="28">
        <f t="shared" si="44"/>
        <v>8.9515870420475485E-2</v>
      </c>
      <c r="BA77">
        <f t="shared" si="45"/>
        <v>1.164247577970466</v>
      </c>
      <c r="BB77">
        <f t="shared" si="46"/>
        <v>0.78006714727868143</v>
      </c>
      <c r="BC77">
        <f t="shared" si="47"/>
        <v>0.57341275575374995</v>
      </c>
      <c r="BD77">
        <f t="shared" si="48"/>
        <v>0.29482937579635199</v>
      </c>
      <c r="BE77">
        <f t="shared" si="49"/>
        <v>6.7577762746909738</v>
      </c>
      <c r="BF77">
        <f t="shared" si="50"/>
        <v>6.7577741782546035</v>
      </c>
      <c r="BG77">
        <f t="shared" si="51"/>
        <v>6.7577621236690195</v>
      </c>
      <c r="BH77">
        <f t="shared" si="52"/>
        <v>6.7576928108109149</v>
      </c>
      <c r="BI77">
        <f t="shared" si="53"/>
        <v>6.7572943155462273</v>
      </c>
      <c r="BJ77">
        <f t="shared" si="54"/>
        <v>6.7550048534971703</v>
      </c>
      <c r="BK77">
        <f t="shared" si="55"/>
        <v>6.7419023987819902</v>
      </c>
      <c r="BL77">
        <f t="shared" si="56"/>
        <v>6.6684288814593646</v>
      </c>
    </row>
    <row r="78" spans="27:64" x14ac:dyDescent="0.2">
      <c r="AA78" s="28"/>
      <c r="AB78" s="28"/>
      <c r="AC78" s="28"/>
      <c r="AD78" s="28"/>
      <c r="AE78" s="28"/>
      <c r="AG78" s="90"/>
      <c r="AN78" s="28"/>
      <c r="AO78" s="28"/>
      <c r="AP78" s="28"/>
      <c r="AQ78" s="28"/>
      <c r="AR78" s="28"/>
      <c r="AS78" s="28"/>
      <c r="AT78" s="28"/>
      <c r="AU78" s="28"/>
      <c r="AW78">
        <v>56000</v>
      </c>
      <c r="AX78">
        <f t="shared" si="42"/>
        <v>-5.8352268636362239E-2</v>
      </c>
      <c r="AY78">
        <f t="shared" si="43"/>
        <v>-0.14346469890005134</v>
      </c>
      <c r="AZ78" s="28">
        <f t="shared" si="44"/>
        <v>8.5112430263689101E-2</v>
      </c>
      <c r="BA78">
        <f t="shared" si="45"/>
        <v>1.1546422746788536</v>
      </c>
      <c r="BB78">
        <f t="shared" si="46"/>
        <v>0.724089158507223</v>
      </c>
      <c r="BC78">
        <f t="shared" si="47"/>
        <v>0.65847302695032728</v>
      </c>
      <c r="BD78">
        <f t="shared" si="48"/>
        <v>0.34167202912087391</v>
      </c>
      <c r="BE78">
        <f t="shared" si="49"/>
        <v>6.8297177142998535</v>
      </c>
      <c r="BF78">
        <f t="shared" si="50"/>
        <v>6.8297158100311455</v>
      </c>
      <c r="BG78">
        <f t="shared" si="51"/>
        <v>6.8297044099464221</v>
      </c>
      <c r="BH78">
        <f t="shared" si="52"/>
        <v>6.8296361639142615</v>
      </c>
      <c r="BI78">
        <f t="shared" si="53"/>
        <v>6.8292276717001199</v>
      </c>
      <c r="BJ78">
        <f t="shared" si="54"/>
        <v>6.8267847225036364</v>
      </c>
      <c r="BK78">
        <f t="shared" si="55"/>
        <v>6.8122490249067669</v>
      </c>
      <c r="BL78">
        <f t="shared" si="56"/>
        <v>6.7281007540368583</v>
      </c>
    </row>
    <row r="79" spans="27:64" x14ac:dyDescent="0.2">
      <c r="AA79" s="28"/>
      <c r="AB79" s="28"/>
      <c r="AC79" s="28"/>
      <c r="AD79" s="28"/>
      <c r="AE79" s="28"/>
      <c r="AG79" s="90"/>
      <c r="AN79" s="28"/>
      <c r="AO79" s="28"/>
      <c r="AP79" s="28"/>
      <c r="AQ79" s="28"/>
      <c r="AR79" s="28"/>
      <c r="AS79" s="28"/>
      <c r="AT79" s="28"/>
      <c r="AU79" s="28"/>
      <c r="AW79">
        <v>57000</v>
      </c>
      <c r="AX79">
        <f t="shared" si="42"/>
        <v>-6.7646296111828388E-2</v>
      </c>
      <c r="AY79">
        <f t="shared" si="43"/>
        <v>-0.147958900506138</v>
      </c>
      <c r="AZ79" s="28">
        <f t="shared" si="44"/>
        <v>8.0312604394309609E-2</v>
      </c>
      <c r="BA79">
        <f t="shared" si="45"/>
        <v>1.1441134545612144</v>
      </c>
      <c r="BB79">
        <f t="shared" si="46"/>
        <v>0.66397692385515894</v>
      </c>
      <c r="BC79">
        <f t="shared" si="47"/>
        <v>0.74206109707908907</v>
      </c>
      <c r="BD79">
        <f t="shared" si="48"/>
        <v>0.38904921818431176</v>
      </c>
      <c r="BE79">
        <f t="shared" si="49"/>
        <v>6.9010338260556736</v>
      </c>
      <c r="BF79">
        <f t="shared" si="50"/>
        <v>6.9010321936922967</v>
      </c>
      <c r="BG79">
        <f t="shared" si="51"/>
        <v>6.9010219513774747</v>
      </c>
      <c r="BH79">
        <f t="shared" si="52"/>
        <v>6.9009576873555663</v>
      </c>
      <c r="BI79">
        <f t="shared" si="53"/>
        <v>6.9005545383620781</v>
      </c>
      <c r="BJ79">
        <f t="shared" si="54"/>
        <v>6.8980280794365765</v>
      </c>
      <c r="BK79">
        <f t="shared" si="55"/>
        <v>6.8822961104568101</v>
      </c>
      <c r="BL79">
        <f t="shared" si="56"/>
        <v>6.7877726266143528</v>
      </c>
    </row>
    <row r="80" spans="27:64" x14ac:dyDescent="0.2">
      <c r="AA80" s="28"/>
      <c r="AB80" s="28"/>
      <c r="AC80" s="28"/>
      <c r="AD80" s="28"/>
      <c r="AE80" s="28"/>
      <c r="AG80" s="90"/>
      <c r="AN80" s="28"/>
      <c r="AO80" s="28"/>
      <c r="AP80" s="28"/>
      <c r="AQ80" s="28"/>
      <c r="AR80" s="28"/>
      <c r="AS80" s="28"/>
      <c r="AT80" s="28"/>
      <c r="AU80" s="28"/>
      <c r="AW80">
        <v>58000</v>
      </c>
      <c r="AX80">
        <f t="shared" si="42"/>
        <v>-7.7297613867271284E-2</v>
      </c>
      <c r="AY80">
        <f t="shared" si="43"/>
        <v>-0.15245346347778083</v>
      </c>
      <c r="AZ80" s="28">
        <f t="shared" si="44"/>
        <v>7.5155849610509542E-2</v>
      </c>
      <c r="BA80">
        <f t="shared" si="45"/>
        <v>1.1328054889426562</v>
      </c>
      <c r="BB80">
        <f t="shared" si="46"/>
        <v>0.60049401929917845</v>
      </c>
      <c r="BC80">
        <f t="shared" si="47"/>
        <v>0.82406710595758759</v>
      </c>
      <c r="BD80">
        <f t="shared" si="48"/>
        <v>0.43705104655037902</v>
      </c>
      <c r="BE80">
        <f t="shared" si="49"/>
        <v>6.9716717762431255</v>
      </c>
      <c r="BF80">
        <f t="shared" si="50"/>
        <v>6.9716704538898817</v>
      </c>
      <c r="BG80">
        <f t="shared" si="51"/>
        <v>6.9716616956002904</v>
      </c>
      <c r="BH80">
        <f t="shared" si="52"/>
        <v>6.9716036887627419</v>
      </c>
      <c r="BI80">
        <f t="shared" si="53"/>
        <v>6.9712195747852244</v>
      </c>
      <c r="BJ80">
        <f t="shared" si="54"/>
        <v>6.9686790720457177</v>
      </c>
      <c r="BK80">
        <f t="shared" si="55"/>
        <v>6.9520067230361846</v>
      </c>
      <c r="BL80">
        <f t="shared" si="56"/>
        <v>6.8474444991918473</v>
      </c>
    </row>
    <row r="81" spans="27:64" x14ac:dyDescent="0.2">
      <c r="AA81" s="28"/>
      <c r="AB81" s="28"/>
      <c r="AC81" s="28"/>
      <c r="AD81" s="28"/>
      <c r="AE81" s="28"/>
      <c r="AG81" s="90"/>
      <c r="AN81" s="28"/>
      <c r="AO81" s="28"/>
      <c r="AP81" s="28"/>
      <c r="AQ81" s="28"/>
      <c r="AR81" s="28"/>
      <c r="AS81" s="28"/>
      <c r="AT81" s="28"/>
      <c r="AU81" s="28"/>
      <c r="AW81">
        <v>59000</v>
      </c>
      <c r="AX81">
        <f t="shared" si="42"/>
        <v>-8.7265794746820849E-2</v>
      </c>
      <c r="AY81">
        <f t="shared" si="43"/>
        <v>-0.15694838781497972</v>
      </c>
      <c r="AZ81" s="28">
        <f t="shared" si="44"/>
        <v>6.9682593068158868E-2</v>
      </c>
      <c r="BA81">
        <f t="shared" si="45"/>
        <v>1.1208614096349632</v>
      </c>
      <c r="BB81">
        <f t="shared" si="46"/>
        <v>0.53438554602215227</v>
      </c>
      <c r="BC81">
        <f t="shared" si="47"/>
        <v>0.90440525931371596</v>
      </c>
      <c r="BD81">
        <f t="shared" si="48"/>
        <v>0.48577455963169025</v>
      </c>
      <c r="BE81">
        <f t="shared" si="49"/>
        <v>7.0415876691771651</v>
      </c>
      <c r="BF81">
        <f t="shared" si="50"/>
        <v>7.0415866574897255</v>
      </c>
      <c r="BG81">
        <f t="shared" si="51"/>
        <v>7.0415795297019423</v>
      </c>
      <c r="BH81">
        <f t="shared" si="52"/>
        <v>7.0415293126322664</v>
      </c>
      <c r="BI81">
        <f t="shared" si="53"/>
        <v>7.0411755883331768</v>
      </c>
      <c r="BJ81">
        <f t="shared" si="54"/>
        <v>7.0386873328926729</v>
      </c>
      <c r="BK81">
        <f t="shared" si="55"/>
        <v>7.0213451279836949</v>
      </c>
      <c r="BL81">
        <f t="shared" si="56"/>
        <v>6.9071163717693409</v>
      </c>
    </row>
    <row r="82" spans="27:64" x14ac:dyDescent="0.2">
      <c r="AA82" s="28"/>
      <c r="AB82" s="28"/>
      <c r="AC82" s="28"/>
      <c r="AD82" s="28"/>
      <c r="AE82" s="28"/>
      <c r="AG82" s="90"/>
      <c r="AN82" s="28"/>
      <c r="AO82" s="28"/>
      <c r="AP82" s="28"/>
      <c r="AQ82" s="28"/>
      <c r="AR82" s="28"/>
      <c r="AS82" s="28"/>
      <c r="AT82" s="28"/>
      <c r="AU82" s="28"/>
      <c r="AZ82" s="28"/>
    </row>
    <row r="83" spans="27:64" x14ac:dyDescent="0.2">
      <c r="AA83" s="28"/>
      <c r="AB83" s="28"/>
      <c r="AC83" s="28"/>
      <c r="AD83" s="28"/>
      <c r="AE83" s="28"/>
      <c r="AG83" s="90"/>
      <c r="AN83" s="28"/>
      <c r="AO83" s="28"/>
      <c r="AP83" s="28"/>
      <c r="AQ83" s="28"/>
      <c r="AR83" s="28"/>
      <c r="AS83" s="28"/>
      <c r="AT83" s="28"/>
      <c r="AU83" s="28"/>
      <c r="AZ83" s="28"/>
    </row>
    <row r="84" spans="27:64" x14ac:dyDescent="0.2">
      <c r="AA84" s="28"/>
      <c r="AB84" s="28"/>
      <c r="AC84" s="28"/>
      <c r="AD84" s="28"/>
      <c r="AE84" s="28"/>
      <c r="AG84" s="90"/>
      <c r="AN84" s="28"/>
      <c r="AO84" s="28"/>
      <c r="AP84" s="28"/>
      <c r="AQ84" s="28"/>
      <c r="AR84" s="28"/>
      <c r="AS84" s="28"/>
      <c r="AT84" s="28"/>
      <c r="AU84" s="28"/>
      <c r="AZ84" s="28"/>
    </row>
    <row r="85" spans="27:64" x14ac:dyDescent="0.2">
      <c r="AA85" s="28"/>
      <c r="AB85" s="28"/>
      <c r="AC85" s="28"/>
      <c r="AD85" s="28"/>
      <c r="AE85" s="28"/>
      <c r="AG85" s="90"/>
      <c r="AN85" s="28"/>
      <c r="AO85" s="28"/>
      <c r="AP85" s="28"/>
      <c r="AQ85" s="28"/>
      <c r="AR85" s="28"/>
      <c r="AS85" s="28"/>
      <c r="AT85" s="28"/>
      <c r="AU85" s="28"/>
      <c r="AZ85" s="28"/>
    </row>
    <row r="86" spans="27:64" x14ac:dyDescent="0.2">
      <c r="AA86" s="28"/>
      <c r="AB86" s="28"/>
      <c r="AC86" s="28"/>
      <c r="AD86" s="28"/>
      <c r="AE86" s="28"/>
      <c r="AG86" s="90"/>
      <c r="AN86" s="28"/>
      <c r="AO86" s="28"/>
      <c r="AP86" s="28"/>
      <c r="AQ86" s="28"/>
      <c r="AR86" s="28"/>
      <c r="AS86" s="28"/>
      <c r="AT86" s="28"/>
      <c r="AU86" s="28"/>
      <c r="AZ86" s="28"/>
    </row>
    <row r="87" spans="27:64" x14ac:dyDescent="0.2">
      <c r="AA87" s="28"/>
      <c r="AB87" s="28"/>
      <c r="AC87" s="28"/>
      <c r="AD87" s="28"/>
      <c r="AE87" s="28"/>
      <c r="AG87" s="90"/>
      <c r="AN87" s="28"/>
      <c r="AO87" s="28"/>
      <c r="AP87" s="28"/>
      <c r="AQ87" s="28"/>
      <c r="AR87" s="28"/>
      <c r="AS87" s="28"/>
      <c r="AT87" s="28"/>
      <c r="AU87" s="28"/>
      <c r="AZ87" s="28"/>
    </row>
    <row r="88" spans="27:64" x14ac:dyDescent="0.2">
      <c r="AA88" s="28"/>
      <c r="AB88" s="28"/>
      <c r="AC88" s="28"/>
      <c r="AD88" s="28"/>
      <c r="AE88" s="28"/>
      <c r="AG88" s="90"/>
      <c r="AN88" s="28"/>
      <c r="AO88" s="28"/>
      <c r="AP88" s="28"/>
      <c r="AQ88" s="28"/>
      <c r="AR88" s="28"/>
      <c r="AS88" s="28"/>
      <c r="AT88" s="28"/>
      <c r="AU88" s="28"/>
      <c r="AZ88" s="28"/>
    </row>
    <row r="89" spans="27:64" x14ac:dyDescent="0.2">
      <c r="AA89" s="28"/>
      <c r="AB89" s="28"/>
      <c r="AC89" s="28"/>
      <c r="AD89" s="28"/>
      <c r="AE89" s="28"/>
      <c r="AG89" s="90"/>
      <c r="AN89" s="28"/>
      <c r="AO89" s="28"/>
      <c r="AP89" s="28"/>
      <c r="AQ89" s="28"/>
      <c r="AR89" s="28"/>
      <c r="AS89" s="28"/>
      <c r="AT89" s="28"/>
      <c r="AU89" s="28"/>
      <c r="AZ89" s="28"/>
    </row>
    <row r="90" spans="27:64" x14ac:dyDescent="0.2">
      <c r="AA90" s="28"/>
      <c r="AB90" s="28"/>
      <c r="AC90" s="28"/>
      <c r="AD90" s="28"/>
      <c r="AE90" s="28"/>
      <c r="AG90" s="90"/>
      <c r="AN90" s="28"/>
      <c r="AO90" s="28"/>
      <c r="AP90" s="28"/>
      <c r="AQ90" s="28"/>
      <c r="AR90" s="28"/>
      <c r="AS90" s="28"/>
      <c r="AT90" s="28"/>
      <c r="AU90" s="28"/>
      <c r="AZ90" s="28"/>
    </row>
    <row r="91" spans="27:64" x14ac:dyDescent="0.2">
      <c r="AA91" s="28"/>
      <c r="AB91" s="28"/>
      <c r="AC91" s="28"/>
      <c r="AD91" s="28"/>
      <c r="AE91" s="28"/>
      <c r="AG91" s="90"/>
      <c r="AN91" s="28"/>
      <c r="AO91" s="28"/>
      <c r="AP91" s="28"/>
      <c r="AQ91" s="28"/>
      <c r="AR91" s="28"/>
      <c r="AS91" s="28"/>
      <c r="AT91" s="28"/>
      <c r="AU91" s="28"/>
      <c r="AZ91" s="28"/>
    </row>
    <row r="92" spans="27:64" x14ac:dyDescent="0.2">
      <c r="AA92" s="28"/>
      <c r="AB92" s="28"/>
      <c r="AC92" s="28"/>
      <c r="AD92" s="28"/>
      <c r="AE92" s="28"/>
      <c r="AG92" s="90"/>
      <c r="AN92" s="28"/>
      <c r="AO92" s="28"/>
      <c r="AP92" s="28"/>
      <c r="AQ92" s="28"/>
      <c r="AR92" s="28"/>
      <c r="AS92" s="28"/>
      <c r="AT92" s="28"/>
      <c r="AU92" s="28"/>
      <c r="AZ92" s="28"/>
    </row>
    <row r="93" spans="27:64" x14ac:dyDescent="0.2">
      <c r="AA93" s="28"/>
      <c r="AB93" s="28"/>
      <c r="AC93" s="28"/>
      <c r="AD93" s="28"/>
      <c r="AE93" s="28"/>
      <c r="AG93" s="90"/>
      <c r="AN93" s="28"/>
      <c r="AO93" s="28"/>
      <c r="AP93" s="28"/>
      <c r="AQ93" s="28"/>
      <c r="AR93" s="28"/>
      <c r="AS93" s="28"/>
      <c r="AT93" s="28"/>
      <c r="AU93" s="28"/>
      <c r="AZ93" s="28"/>
    </row>
    <row r="94" spans="27:64" x14ac:dyDescent="0.2">
      <c r="AA94" s="28"/>
      <c r="AB94" s="28"/>
      <c r="AC94" s="28"/>
      <c r="AD94" s="28"/>
      <c r="AE94" s="28"/>
      <c r="AG94" s="90"/>
      <c r="AN94" s="28"/>
      <c r="AO94" s="28"/>
      <c r="AP94" s="28"/>
      <c r="AQ94" s="28"/>
      <c r="AR94" s="28"/>
      <c r="AS94" s="28"/>
      <c r="AT94" s="28"/>
      <c r="AU94" s="28"/>
      <c r="AZ94" s="28"/>
    </row>
    <row r="95" spans="27:64" x14ac:dyDescent="0.2">
      <c r="AA95" s="28"/>
      <c r="AB95" s="28"/>
      <c r="AC95" s="28"/>
      <c r="AD95" s="28"/>
      <c r="AE95" s="28"/>
      <c r="AG95" s="90"/>
      <c r="AN95" s="28"/>
      <c r="AO95" s="28"/>
      <c r="AP95" s="28"/>
      <c r="AQ95" s="28"/>
      <c r="AR95" s="28"/>
      <c r="AS95" s="28"/>
      <c r="AT95" s="28"/>
      <c r="AU95" s="28"/>
      <c r="AZ95" s="28"/>
    </row>
    <row r="96" spans="27:64" x14ac:dyDescent="0.2">
      <c r="AA96" s="28"/>
      <c r="AB96" s="28"/>
      <c r="AC96" s="28"/>
      <c r="AD96" s="28"/>
      <c r="AE96" s="28"/>
      <c r="AG96" s="90"/>
      <c r="AN96" s="28"/>
      <c r="AO96" s="28"/>
      <c r="AP96" s="28"/>
      <c r="AQ96" s="28"/>
      <c r="AR96" s="28"/>
      <c r="AS96" s="28"/>
      <c r="AT96" s="28"/>
      <c r="AU96" s="28"/>
      <c r="AZ96" s="28"/>
    </row>
    <row r="97" spans="27:52" x14ac:dyDescent="0.2">
      <c r="AA97" s="28"/>
      <c r="AB97" s="28"/>
      <c r="AC97" s="28"/>
      <c r="AD97" s="28"/>
      <c r="AE97" s="28"/>
      <c r="AG97" s="90"/>
      <c r="AN97" s="28"/>
      <c r="AO97" s="28"/>
      <c r="AP97" s="28"/>
      <c r="AQ97" s="28"/>
      <c r="AR97" s="28"/>
      <c r="AS97" s="28"/>
      <c r="AT97" s="28"/>
      <c r="AU97" s="28"/>
      <c r="AZ97" s="28"/>
    </row>
    <row r="98" spans="27:52" x14ac:dyDescent="0.2">
      <c r="AA98" s="28"/>
      <c r="AB98" s="28"/>
      <c r="AC98" s="28"/>
      <c r="AD98" s="28"/>
      <c r="AE98" s="28"/>
      <c r="AG98" s="90"/>
      <c r="AN98" s="28"/>
      <c r="AO98" s="28"/>
      <c r="AP98" s="28"/>
      <c r="AQ98" s="28"/>
      <c r="AR98" s="28"/>
      <c r="AS98" s="28"/>
      <c r="AT98" s="28"/>
      <c r="AU98" s="28"/>
      <c r="AZ98" s="28"/>
    </row>
    <row r="99" spans="27:52" x14ac:dyDescent="0.2">
      <c r="AA99" s="28"/>
      <c r="AB99" s="28"/>
      <c r="AC99" s="28"/>
      <c r="AD99" s="28"/>
      <c r="AE99" s="28"/>
      <c r="AG99" s="90"/>
      <c r="AN99" s="28"/>
      <c r="AO99" s="28"/>
      <c r="AP99" s="28"/>
      <c r="AQ99" s="28"/>
      <c r="AR99" s="28"/>
      <c r="AS99" s="28"/>
      <c r="AT99" s="28"/>
      <c r="AU99" s="28"/>
      <c r="AZ99" s="28"/>
    </row>
    <row r="100" spans="27:52" x14ac:dyDescent="0.2">
      <c r="AA100" s="28"/>
      <c r="AB100" s="28"/>
      <c r="AC100" s="28"/>
      <c r="AD100" s="28"/>
      <c r="AE100" s="28"/>
      <c r="AG100" s="90"/>
      <c r="AN100" s="28"/>
      <c r="AO100" s="28"/>
      <c r="AP100" s="28"/>
      <c r="AQ100" s="28"/>
      <c r="AR100" s="28"/>
      <c r="AS100" s="28"/>
      <c r="AT100" s="28"/>
      <c r="AU100" s="28"/>
      <c r="AZ100" s="28"/>
    </row>
    <row r="101" spans="27:52" x14ac:dyDescent="0.2">
      <c r="AA101" s="28"/>
      <c r="AB101" s="28"/>
      <c r="AC101" s="28"/>
      <c r="AD101" s="28"/>
      <c r="AE101" s="28"/>
      <c r="AG101" s="90"/>
      <c r="AN101" s="28"/>
      <c r="AO101" s="28"/>
      <c r="AP101" s="28"/>
      <c r="AQ101" s="28"/>
      <c r="AR101" s="28"/>
      <c r="AS101" s="28"/>
      <c r="AT101" s="28"/>
      <c r="AU101" s="28"/>
      <c r="AZ101" s="28"/>
    </row>
    <row r="102" spans="27:52" x14ac:dyDescent="0.2">
      <c r="AA102" s="28"/>
      <c r="AB102" s="28"/>
      <c r="AC102" s="28"/>
      <c r="AD102" s="28"/>
      <c r="AE102" s="28"/>
      <c r="AG102" s="90"/>
      <c r="AN102" s="28"/>
      <c r="AO102" s="28"/>
      <c r="AP102" s="28"/>
      <c r="AQ102" s="28"/>
      <c r="AR102" s="28"/>
      <c r="AS102" s="28"/>
      <c r="AT102" s="28"/>
      <c r="AU102" s="28"/>
      <c r="AZ102" s="28"/>
    </row>
    <row r="103" spans="27:52" x14ac:dyDescent="0.2">
      <c r="AA103" s="28"/>
      <c r="AB103" s="28"/>
      <c r="AC103" s="28"/>
      <c r="AD103" s="28"/>
      <c r="AE103" s="28"/>
      <c r="AG103" s="90"/>
      <c r="AN103" s="28"/>
      <c r="AO103" s="28"/>
      <c r="AP103" s="28"/>
      <c r="AQ103" s="28"/>
      <c r="AR103" s="28"/>
      <c r="AS103" s="28"/>
      <c r="AT103" s="28"/>
      <c r="AU103" s="28"/>
      <c r="AZ103" s="28"/>
    </row>
    <row r="104" spans="27:52" x14ac:dyDescent="0.2">
      <c r="AA104" s="28"/>
      <c r="AB104" s="28"/>
      <c r="AC104" s="28"/>
      <c r="AD104" s="28"/>
      <c r="AE104" s="28"/>
      <c r="AG104" s="90"/>
      <c r="AN104" s="28"/>
      <c r="AO104" s="28"/>
      <c r="AP104" s="28"/>
      <c r="AQ104" s="28"/>
      <c r="AR104" s="28"/>
      <c r="AS104" s="28"/>
      <c r="AT104" s="28"/>
      <c r="AU104" s="28"/>
      <c r="AZ104" s="28"/>
    </row>
    <row r="105" spans="27:52" x14ac:dyDescent="0.2">
      <c r="AA105" s="28"/>
      <c r="AB105" s="28"/>
      <c r="AC105" s="28"/>
      <c r="AD105" s="28"/>
      <c r="AE105" s="28"/>
      <c r="AG105" s="90"/>
      <c r="AN105" s="28"/>
      <c r="AO105" s="28"/>
      <c r="AP105" s="28"/>
      <c r="AQ105" s="28"/>
      <c r="AR105" s="28"/>
      <c r="AS105" s="28"/>
      <c r="AT105" s="28"/>
      <c r="AU105" s="28"/>
      <c r="AZ105" s="28"/>
    </row>
    <row r="106" spans="27:52" x14ac:dyDescent="0.2">
      <c r="AA106" s="28"/>
      <c r="AB106" s="28"/>
      <c r="AC106" s="28"/>
      <c r="AD106" s="28"/>
      <c r="AE106" s="28"/>
      <c r="AG106" s="90"/>
      <c r="AN106" s="28"/>
      <c r="AO106" s="28"/>
      <c r="AP106" s="28"/>
      <c r="AQ106" s="28"/>
      <c r="AR106" s="28"/>
      <c r="AS106" s="28"/>
      <c r="AT106" s="28"/>
      <c r="AU106" s="28"/>
      <c r="AZ106" s="28"/>
    </row>
    <row r="107" spans="27:52" x14ac:dyDescent="0.2">
      <c r="AA107" s="28"/>
      <c r="AB107" s="28"/>
      <c r="AC107" s="28"/>
      <c r="AD107" s="28"/>
      <c r="AE107" s="28"/>
      <c r="AG107" s="90"/>
      <c r="AN107" s="28"/>
      <c r="AO107" s="28"/>
      <c r="AP107" s="28"/>
      <c r="AQ107" s="28"/>
      <c r="AR107" s="28"/>
      <c r="AS107" s="28"/>
      <c r="AT107" s="28"/>
      <c r="AU107" s="28"/>
      <c r="AZ107" s="28"/>
    </row>
    <row r="108" spans="27:52" x14ac:dyDescent="0.2">
      <c r="AA108" s="28"/>
      <c r="AB108" s="28"/>
      <c r="AC108" s="28"/>
      <c r="AD108" s="28"/>
      <c r="AE108" s="28"/>
      <c r="AG108" s="90"/>
      <c r="AN108" s="28"/>
      <c r="AO108" s="28"/>
      <c r="AP108" s="28"/>
      <c r="AQ108" s="28"/>
      <c r="AR108" s="28"/>
      <c r="AS108" s="28"/>
      <c r="AT108" s="28"/>
      <c r="AU108" s="28"/>
      <c r="AZ108" s="28"/>
    </row>
    <row r="109" spans="27:52" x14ac:dyDescent="0.2">
      <c r="AA109" s="28"/>
      <c r="AB109" s="28"/>
      <c r="AC109" s="28"/>
      <c r="AD109" s="28"/>
      <c r="AE109" s="28"/>
      <c r="AG109" s="90"/>
      <c r="AN109" s="28"/>
      <c r="AO109" s="28"/>
      <c r="AP109" s="28"/>
      <c r="AQ109" s="28"/>
      <c r="AR109" s="28"/>
      <c r="AS109" s="28"/>
      <c r="AT109" s="28"/>
      <c r="AU109" s="28"/>
      <c r="AZ109" s="28"/>
    </row>
    <row r="110" spans="27:52" x14ac:dyDescent="0.2">
      <c r="AA110" s="28"/>
      <c r="AB110" s="28"/>
      <c r="AC110" s="28"/>
      <c r="AD110" s="28"/>
      <c r="AE110" s="28"/>
      <c r="AG110" s="90"/>
      <c r="AN110" s="28"/>
      <c r="AO110" s="28"/>
      <c r="AP110" s="28"/>
      <c r="AQ110" s="28"/>
      <c r="AR110" s="28"/>
      <c r="AS110" s="28"/>
      <c r="AT110" s="28"/>
      <c r="AU110" s="28"/>
      <c r="AZ110" s="28"/>
    </row>
    <row r="111" spans="27:52" x14ac:dyDescent="0.2">
      <c r="AA111" s="28"/>
      <c r="AB111" s="28"/>
      <c r="AC111" s="28"/>
      <c r="AD111" s="28"/>
      <c r="AE111" s="28"/>
      <c r="AG111" s="90"/>
      <c r="AN111" s="28"/>
      <c r="AO111" s="28"/>
      <c r="AP111" s="28"/>
      <c r="AQ111" s="28"/>
      <c r="AR111" s="28"/>
      <c r="AS111" s="28"/>
      <c r="AT111" s="28"/>
      <c r="AU111" s="28"/>
      <c r="AZ111" s="28"/>
    </row>
    <row r="112" spans="27:52" x14ac:dyDescent="0.2">
      <c r="AA112" s="28"/>
      <c r="AB112" s="28"/>
      <c r="AC112" s="28"/>
      <c r="AD112" s="28"/>
      <c r="AE112" s="28"/>
      <c r="AG112" s="90"/>
      <c r="AN112" s="28"/>
      <c r="AO112" s="28"/>
      <c r="AP112" s="28"/>
      <c r="AQ112" s="28"/>
      <c r="AR112" s="28"/>
      <c r="AS112" s="28"/>
      <c r="AT112" s="28"/>
      <c r="AU112" s="28"/>
      <c r="AZ112" s="28"/>
    </row>
    <row r="113" spans="27:52" x14ac:dyDescent="0.2">
      <c r="AA113" s="28"/>
      <c r="AB113" s="28"/>
      <c r="AC113" s="28"/>
      <c r="AD113" s="28"/>
      <c r="AE113" s="28"/>
      <c r="AG113" s="90"/>
      <c r="AN113" s="28"/>
      <c r="AO113" s="28"/>
      <c r="AP113" s="28"/>
      <c r="AQ113" s="28"/>
      <c r="AR113" s="28"/>
      <c r="AS113" s="28"/>
      <c r="AT113" s="28"/>
      <c r="AU113" s="28"/>
      <c r="AZ113" s="28"/>
    </row>
    <row r="114" spans="27:52" x14ac:dyDescent="0.2">
      <c r="AA114" s="28"/>
      <c r="AB114" s="28"/>
      <c r="AC114" s="28"/>
      <c r="AD114" s="28"/>
      <c r="AE114" s="28"/>
      <c r="AG114" s="90"/>
      <c r="AN114" s="28"/>
      <c r="AO114" s="28"/>
      <c r="AP114" s="28"/>
      <c r="AQ114" s="28"/>
      <c r="AR114" s="28"/>
      <c r="AS114" s="28"/>
      <c r="AT114" s="28"/>
      <c r="AU114" s="28"/>
      <c r="AZ114" s="28"/>
    </row>
    <row r="115" spans="27:52" x14ac:dyDescent="0.2">
      <c r="AA115" s="28"/>
      <c r="AB115" s="28"/>
      <c r="AC115" s="28"/>
      <c r="AD115" s="28"/>
      <c r="AE115" s="28"/>
      <c r="AG115" s="90"/>
      <c r="AN115" s="28"/>
      <c r="AO115" s="28"/>
      <c r="AP115" s="28"/>
      <c r="AQ115" s="28"/>
      <c r="AR115" s="28"/>
      <c r="AS115" s="28"/>
      <c r="AT115" s="28"/>
      <c r="AU115" s="28"/>
      <c r="AZ115" s="28"/>
    </row>
    <row r="116" spans="27:52" x14ac:dyDescent="0.2">
      <c r="AA116" s="28"/>
      <c r="AB116" s="28"/>
      <c r="AC116" s="28"/>
      <c r="AD116" s="28"/>
      <c r="AE116" s="28"/>
      <c r="AG116" s="90"/>
      <c r="AN116" s="28"/>
      <c r="AO116" s="28"/>
      <c r="AP116" s="28"/>
      <c r="AQ116" s="28"/>
      <c r="AR116" s="28"/>
      <c r="AS116" s="28"/>
      <c r="AT116" s="28"/>
      <c r="AU116" s="28"/>
      <c r="AZ116" s="28"/>
    </row>
    <row r="117" spans="27:52" x14ac:dyDescent="0.2">
      <c r="AA117" s="28"/>
      <c r="AB117" s="28"/>
      <c r="AC117" s="28"/>
      <c r="AD117" s="28"/>
      <c r="AE117" s="28"/>
      <c r="AG117" s="90"/>
      <c r="AN117" s="28"/>
      <c r="AO117" s="28"/>
      <c r="AP117" s="28"/>
      <c r="AQ117" s="28"/>
      <c r="AR117" s="28"/>
      <c r="AS117" s="28"/>
      <c r="AT117" s="28"/>
      <c r="AU117" s="28"/>
      <c r="AZ117" s="28"/>
    </row>
    <row r="118" spans="27:52" x14ac:dyDescent="0.2">
      <c r="AA118" s="28"/>
      <c r="AB118" s="28"/>
      <c r="AC118" s="28"/>
      <c r="AD118" s="28"/>
      <c r="AE118" s="28"/>
      <c r="AG118" s="90"/>
      <c r="AN118" s="28"/>
      <c r="AO118" s="28"/>
      <c r="AP118" s="28"/>
      <c r="AQ118" s="28"/>
      <c r="AR118" s="28"/>
      <c r="AS118" s="28"/>
      <c r="AT118" s="28"/>
      <c r="AU118" s="28"/>
      <c r="AZ118" s="28"/>
    </row>
    <row r="119" spans="27:52" x14ac:dyDescent="0.2">
      <c r="AA119" s="28"/>
      <c r="AB119" s="28"/>
      <c r="AC119" s="28"/>
      <c r="AD119" s="28"/>
      <c r="AE119" s="28"/>
      <c r="AG119" s="90"/>
      <c r="AN119" s="28"/>
      <c r="AO119" s="28"/>
      <c r="AP119" s="28"/>
      <c r="AQ119" s="28"/>
      <c r="AR119" s="28"/>
      <c r="AS119" s="28"/>
      <c r="AT119" s="28"/>
      <c r="AU119" s="28"/>
      <c r="AZ119" s="28"/>
    </row>
    <row r="120" spans="27:52" x14ac:dyDescent="0.2">
      <c r="AA120" s="28"/>
      <c r="AB120" s="28"/>
      <c r="AC120" s="28"/>
      <c r="AD120" s="28"/>
      <c r="AE120" s="28"/>
      <c r="AG120" s="90"/>
      <c r="AN120" s="28"/>
      <c r="AO120" s="28"/>
      <c r="AP120" s="28"/>
      <c r="AQ120" s="28"/>
      <c r="AR120" s="28"/>
      <c r="AS120" s="28"/>
      <c r="AT120" s="28"/>
      <c r="AU120" s="28"/>
      <c r="AZ120" s="28"/>
    </row>
    <row r="121" spans="27:52" x14ac:dyDescent="0.2">
      <c r="AA121" s="28"/>
      <c r="AB121" s="28"/>
      <c r="AC121" s="28"/>
      <c r="AD121" s="28"/>
      <c r="AE121" s="28"/>
      <c r="AG121" s="90"/>
      <c r="AN121" s="28"/>
      <c r="AO121" s="28"/>
      <c r="AP121" s="28"/>
      <c r="AQ121" s="28"/>
      <c r="AR121" s="28"/>
      <c r="AS121" s="28"/>
      <c r="AT121" s="28"/>
      <c r="AU121" s="28"/>
      <c r="AZ121" s="28"/>
    </row>
    <row r="122" spans="27:52" x14ac:dyDescent="0.2">
      <c r="AA122" s="28"/>
      <c r="AB122" s="28"/>
      <c r="AC122" s="28"/>
      <c r="AD122" s="28"/>
      <c r="AE122" s="28"/>
      <c r="AG122" s="90"/>
      <c r="AN122" s="28"/>
      <c r="AO122" s="28"/>
      <c r="AP122" s="28"/>
      <c r="AQ122" s="28"/>
      <c r="AR122" s="28"/>
      <c r="AS122" s="28"/>
      <c r="AT122" s="28"/>
      <c r="AU122" s="28"/>
      <c r="AZ122" s="28"/>
    </row>
    <row r="123" spans="27:52" x14ac:dyDescent="0.2">
      <c r="AA123" s="28"/>
      <c r="AB123" s="28"/>
      <c r="AC123" s="28"/>
      <c r="AD123" s="28"/>
      <c r="AE123" s="28"/>
      <c r="AG123" s="90"/>
      <c r="AN123" s="28"/>
      <c r="AO123" s="28"/>
      <c r="AP123" s="28"/>
      <c r="AQ123" s="28"/>
      <c r="AR123" s="28"/>
      <c r="AS123" s="28"/>
      <c r="AT123" s="28"/>
      <c r="AU123" s="28"/>
      <c r="AZ123" s="28"/>
    </row>
    <row r="124" spans="27:52" x14ac:dyDescent="0.2">
      <c r="AA124" s="28"/>
      <c r="AB124" s="28"/>
      <c r="AC124" s="28"/>
      <c r="AD124" s="28"/>
      <c r="AE124" s="28"/>
      <c r="AG124" s="90"/>
      <c r="AN124" s="28"/>
      <c r="AO124" s="28"/>
      <c r="AP124" s="28"/>
      <c r="AQ124" s="28"/>
      <c r="AR124" s="28"/>
      <c r="AS124" s="28"/>
      <c r="AT124" s="28"/>
      <c r="AU124" s="28"/>
      <c r="AZ124" s="28"/>
    </row>
    <row r="125" spans="27:52" x14ac:dyDescent="0.2">
      <c r="AA125" s="28"/>
      <c r="AB125" s="28"/>
      <c r="AC125" s="28"/>
      <c r="AD125" s="28"/>
      <c r="AE125" s="28"/>
      <c r="AG125" s="90"/>
      <c r="AN125" s="28"/>
      <c r="AO125" s="28"/>
      <c r="AP125" s="28"/>
      <c r="AQ125" s="28"/>
      <c r="AR125" s="28"/>
      <c r="AS125" s="28"/>
      <c r="AT125" s="28"/>
      <c r="AU125" s="28"/>
      <c r="AZ125" s="28"/>
    </row>
    <row r="126" spans="27:52" x14ac:dyDescent="0.2">
      <c r="AA126" s="28"/>
      <c r="AB126" s="28"/>
      <c r="AC126" s="28"/>
      <c r="AD126" s="28"/>
      <c r="AE126" s="28"/>
      <c r="AG126" s="90"/>
      <c r="AN126" s="28"/>
      <c r="AO126" s="28"/>
      <c r="AP126" s="28"/>
      <c r="AQ126" s="28"/>
      <c r="AR126" s="28"/>
      <c r="AS126" s="28"/>
      <c r="AT126" s="28"/>
      <c r="AU126" s="28"/>
      <c r="AZ126" s="28"/>
    </row>
    <row r="127" spans="27:52" x14ac:dyDescent="0.2">
      <c r="AA127" s="28"/>
      <c r="AB127" s="28"/>
      <c r="AC127" s="28"/>
      <c r="AD127" s="28"/>
      <c r="AE127" s="28"/>
      <c r="AG127" s="90"/>
      <c r="AN127" s="28"/>
      <c r="AO127" s="28"/>
      <c r="AP127" s="28"/>
      <c r="AQ127" s="28"/>
      <c r="AR127" s="28"/>
      <c r="AS127" s="28"/>
      <c r="AT127" s="28"/>
      <c r="AU127" s="28"/>
      <c r="AZ127" s="28"/>
    </row>
    <row r="128" spans="27:52" x14ac:dyDescent="0.2">
      <c r="AA128" s="28"/>
      <c r="AB128" s="28"/>
      <c r="AC128" s="28"/>
      <c r="AD128" s="28"/>
      <c r="AE128" s="28"/>
      <c r="AG128" s="90"/>
      <c r="AN128" s="28"/>
      <c r="AO128" s="28"/>
      <c r="AP128" s="28"/>
      <c r="AQ128" s="28"/>
      <c r="AR128" s="28"/>
      <c r="AS128" s="28"/>
      <c r="AT128" s="28"/>
      <c r="AU128" s="28"/>
      <c r="AZ128" s="28"/>
    </row>
    <row r="129" spans="27:52" x14ac:dyDescent="0.2">
      <c r="AA129" s="28"/>
      <c r="AB129" s="28"/>
      <c r="AC129" s="28"/>
      <c r="AD129" s="28"/>
      <c r="AE129" s="28"/>
      <c r="AG129" s="90"/>
      <c r="AN129" s="28"/>
      <c r="AO129" s="28"/>
      <c r="AP129" s="28"/>
      <c r="AQ129" s="28"/>
      <c r="AR129" s="28"/>
      <c r="AS129" s="28"/>
      <c r="AT129" s="28"/>
      <c r="AU129" s="28"/>
      <c r="AZ129" s="28"/>
    </row>
    <row r="130" spans="27:52" x14ac:dyDescent="0.2">
      <c r="AA130" s="28"/>
      <c r="AB130" s="28"/>
      <c r="AC130" s="28"/>
      <c r="AD130" s="28"/>
      <c r="AE130" s="28"/>
      <c r="AG130" s="90"/>
      <c r="AN130" s="28"/>
      <c r="AO130" s="28"/>
      <c r="AP130" s="28"/>
      <c r="AQ130" s="28"/>
      <c r="AR130" s="28"/>
      <c r="AS130" s="28"/>
      <c r="AT130" s="28"/>
      <c r="AU130" s="28"/>
      <c r="AZ130" s="28"/>
    </row>
    <row r="131" spans="27:52" x14ac:dyDescent="0.2">
      <c r="AA131" s="28"/>
      <c r="AB131" s="28"/>
      <c r="AC131" s="28"/>
      <c r="AD131" s="28"/>
      <c r="AE131" s="28"/>
      <c r="AG131" s="90"/>
      <c r="AN131" s="28"/>
      <c r="AO131" s="28"/>
      <c r="AP131" s="28"/>
      <c r="AQ131" s="28"/>
      <c r="AR131" s="28"/>
      <c r="AS131" s="28"/>
      <c r="AT131" s="28"/>
      <c r="AU131" s="28"/>
      <c r="AZ131" s="28"/>
    </row>
    <row r="132" spans="27:52" x14ac:dyDescent="0.2">
      <c r="AA132" s="28"/>
      <c r="AB132" s="28"/>
      <c r="AC132" s="28"/>
      <c r="AD132" s="28"/>
      <c r="AE132" s="28"/>
      <c r="AG132" s="90"/>
      <c r="AN132" s="28"/>
      <c r="AO132" s="28"/>
      <c r="AP132" s="28"/>
      <c r="AQ132" s="28"/>
      <c r="AR132" s="28"/>
      <c r="AS132" s="28"/>
      <c r="AT132" s="28"/>
      <c r="AU132" s="28"/>
      <c r="AZ132" s="28"/>
    </row>
    <row r="133" spans="27:52" x14ac:dyDescent="0.2">
      <c r="AA133" s="28"/>
      <c r="AB133" s="28"/>
      <c r="AC133" s="28"/>
      <c r="AD133" s="28"/>
      <c r="AE133" s="28"/>
      <c r="AG133" s="90"/>
      <c r="AN133" s="28"/>
      <c r="AO133" s="28"/>
      <c r="AP133" s="28"/>
      <c r="AQ133" s="28"/>
      <c r="AR133" s="28"/>
      <c r="AS133" s="28"/>
      <c r="AT133" s="28"/>
      <c r="AU133" s="28"/>
      <c r="AZ133" s="28"/>
    </row>
    <row r="134" spans="27:52" x14ac:dyDescent="0.2">
      <c r="AA134" s="28"/>
      <c r="AB134" s="28"/>
      <c r="AC134" s="28"/>
      <c r="AD134" s="28"/>
      <c r="AE134" s="28"/>
      <c r="AG134" s="90"/>
      <c r="AN134" s="28"/>
      <c r="AO134" s="28"/>
      <c r="AP134" s="28"/>
      <c r="AQ134" s="28"/>
      <c r="AR134" s="28"/>
      <c r="AS134" s="28"/>
      <c r="AT134" s="28"/>
      <c r="AU134" s="28"/>
      <c r="AZ134" s="28"/>
    </row>
    <row r="135" spans="27:52" x14ac:dyDescent="0.2">
      <c r="AA135" s="28"/>
      <c r="AB135" s="28"/>
      <c r="AC135" s="28"/>
      <c r="AD135" s="28"/>
      <c r="AE135" s="28"/>
      <c r="AG135" s="90"/>
      <c r="AN135" s="28"/>
      <c r="AO135" s="28"/>
      <c r="AP135" s="28"/>
      <c r="AQ135" s="28"/>
      <c r="AR135" s="28"/>
      <c r="AS135" s="28"/>
      <c r="AT135" s="28"/>
      <c r="AU135" s="28"/>
      <c r="AZ135" s="28"/>
    </row>
    <row r="136" spans="27:52" x14ac:dyDescent="0.2">
      <c r="AA136" s="28"/>
      <c r="AB136" s="28"/>
      <c r="AC136" s="28"/>
      <c r="AD136" s="28"/>
      <c r="AE136" s="28"/>
      <c r="AG136" s="90"/>
      <c r="AN136" s="28"/>
      <c r="AO136" s="28"/>
      <c r="AP136" s="28"/>
      <c r="AQ136" s="28"/>
      <c r="AR136" s="28"/>
      <c r="AS136" s="28"/>
      <c r="AT136" s="28"/>
      <c r="AU136" s="28"/>
      <c r="AZ136" s="28"/>
    </row>
    <row r="137" spans="27:52" x14ac:dyDescent="0.2">
      <c r="AA137" s="28"/>
      <c r="AB137" s="28"/>
      <c r="AC137" s="28"/>
      <c r="AD137" s="28"/>
      <c r="AE137" s="28"/>
      <c r="AG137" s="90"/>
      <c r="AN137" s="28"/>
      <c r="AO137" s="28"/>
      <c r="AP137" s="28"/>
      <c r="AQ137" s="28"/>
      <c r="AR137" s="28"/>
      <c r="AS137" s="28"/>
      <c r="AT137" s="28"/>
      <c r="AU137" s="28"/>
      <c r="AZ137" s="28"/>
    </row>
    <row r="138" spans="27:52" x14ac:dyDescent="0.2">
      <c r="AA138" s="28"/>
      <c r="AB138" s="28"/>
      <c r="AC138" s="28"/>
      <c r="AD138" s="28"/>
      <c r="AE138" s="28"/>
      <c r="AG138" s="90"/>
      <c r="AN138" s="28"/>
      <c r="AO138" s="28"/>
      <c r="AP138" s="28"/>
      <c r="AQ138" s="28"/>
      <c r="AR138" s="28"/>
      <c r="AS138" s="28"/>
      <c r="AT138" s="28"/>
      <c r="AU138" s="28"/>
      <c r="AZ138" s="28"/>
    </row>
    <row r="139" spans="27:52" x14ac:dyDescent="0.2">
      <c r="AA139" s="28"/>
      <c r="AB139" s="28"/>
      <c r="AC139" s="28"/>
      <c r="AD139" s="28"/>
      <c r="AE139" s="28"/>
      <c r="AG139" s="90"/>
      <c r="AN139" s="28"/>
      <c r="AO139" s="28"/>
      <c r="AP139" s="28"/>
      <c r="AQ139" s="28"/>
      <c r="AR139" s="28"/>
      <c r="AS139" s="28"/>
      <c r="AT139" s="28"/>
      <c r="AU139" s="28"/>
      <c r="AZ139" s="28"/>
    </row>
    <row r="140" spans="27:52" x14ac:dyDescent="0.2">
      <c r="AA140" s="28"/>
      <c r="AB140" s="28"/>
      <c r="AC140" s="28"/>
      <c r="AD140" s="28"/>
      <c r="AE140" s="28"/>
      <c r="AG140" s="90"/>
      <c r="AN140" s="28"/>
      <c r="AO140" s="28"/>
      <c r="AP140" s="28"/>
      <c r="AQ140" s="28"/>
      <c r="AR140" s="28"/>
      <c r="AS140" s="28"/>
      <c r="AT140" s="28"/>
      <c r="AU140" s="28"/>
      <c r="AZ140" s="28"/>
    </row>
    <row r="141" spans="27:52" x14ac:dyDescent="0.2">
      <c r="AA141" s="28"/>
      <c r="AB141" s="28"/>
      <c r="AC141" s="28"/>
      <c r="AD141" s="28"/>
      <c r="AE141" s="28"/>
      <c r="AG141" s="90"/>
      <c r="AN141" s="28"/>
      <c r="AO141" s="28"/>
      <c r="AP141" s="28"/>
      <c r="AQ141" s="28"/>
      <c r="AR141" s="28"/>
      <c r="AS141" s="28"/>
      <c r="AT141" s="28"/>
      <c r="AU141" s="28"/>
      <c r="AZ141" s="28"/>
    </row>
    <row r="142" spans="27:52" x14ac:dyDescent="0.2">
      <c r="AA142" s="28"/>
      <c r="AB142" s="28"/>
      <c r="AC142" s="28"/>
      <c r="AD142" s="28"/>
      <c r="AE142" s="28"/>
      <c r="AG142" s="90"/>
      <c r="AN142" s="28"/>
      <c r="AO142" s="28"/>
      <c r="AP142" s="28"/>
      <c r="AQ142" s="28"/>
      <c r="AR142" s="28"/>
      <c r="AS142" s="28"/>
      <c r="AT142" s="28"/>
      <c r="AU142" s="28"/>
    </row>
    <row r="143" spans="27:52" x14ac:dyDescent="0.2">
      <c r="AA143" s="28"/>
      <c r="AB143" s="28"/>
      <c r="AC143" s="28"/>
      <c r="AD143" s="28"/>
      <c r="AE143" s="28"/>
      <c r="AG143" s="90"/>
      <c r="AN143" s="28"/>
      <c r="AO143" s="28"/>
      <c r="AP143" s="28"/>
      <c r="AQ143" s="28"/>
      <c r="AR143" s="28"/>
      <c r="AS143" s="28"/>
      <c r="AT143" s="28"/>
      <c r="AU143" s="28"/>
    </row>
    <row r="144" spans="27:52" x14ac:dyDescent="0.2">
      <c r="AA144" s="28"/>
      <c r="AB144" s="28"/>
      <c r="AC144" s="28"/>
      <c r="AD144" s="28"/>
      <c r="AE144" s="28"/>
      <c r="AG144" s="90"/>
      <c r="AN144" s="28"/>
      <c r="AO144" s="28"/>
      <c r="AP144" s="28"/>
      <c r="AQ144" s="28"/>
      <c r="AR144" s="28"/>
      <c r="AS144" s="28"/>
      <c r="AT144" s="28"/>
      <c r="AU144" s="28"/>
    </row>
    <row r="145" spans="27:47" x14ac:dyDescent="0.2">
      <c r="AA145" s="28"/>
      <c r="AB145" s="28"/>
      <c r="AC145" s="28"/>
      <c r="AD145" s="28"/>
      <c r="AE145" s="28"/>
      <c r="AG145" s="90"/>
      <c r="AN145" s="28"/>
      <c r="AO145" s="28"/>
      <c r="AP145" s="28"/>
      <c r="AQ145" s="28"/>
      <c r="AR145" s="28"/>
      <c r="AS145" s="28"/>
      <c r="AT145" s="28"/>
      <c r="AU145" s="28"/>
    </row>
    <row r="146" spans="27:47" x14ac:dyDescent="0.2">
      <c r="AA146" s="28"/>
      <c r="AB146" s="28"/>
      <c r="AC146" s="28"/>
      <c r="AD146" s="28"/>
      <c r="AE146" s="28"/>
      <c r="AG146" s="90"/>
      <c r="AN146" s="28"/>
      <c r="AO146" s="28"/>
      <c r="AP146" s="28"/>
      <c r="AQ146" s="28"/>
      <c r="AR146" s="28"/>
      <c r="AS146" s="28"/>
      <c r="AT146" s="28"/>
      <c r="AU146" s="28"/>
    </row>
    <row r="147" spans="27:47" x14ac:dyDescent="0.2">
      <c r="AA147" s="28"/>
      <c r="AB147" s="28"/>
      <c r="AC147" s="28"/>
      <c r="AD147" s="28"/>
      <c r="AE147" s="28"/>
      <c r="AG147" s="90"/>
      <c r="AN147" s="28"/>
      <c r="AO147" s="28"/>
      <c r="AP147" s="28"/>
      <c r="AQ147" s="28"/>
      <c r="AR147" s="28"/>
      <c r="AS147" s="28"/>
      <c r="AT147" s="28"/>
      <c r="AU147" s="28"/>
    </row>
    <row r="148" spans="27:47" x14ac:dyDescent="0.2">
      <c r="AA148" s="28"/>
      <c r="AB148" s="28"/>
      <c r="AC148" s="28"/>
      <c r="AD148" s="28"/>
      <c r="AE148" s="28"/>
      <c r="AG148" s="90"/>
      <c r="AN148" s="28"/>
      <c r="AO148" s="28"/>
      <c r="AP148" s="28"/>
      <c r="AQ148" s="28"/>
      <c r="AR148" s="28"/>
      <c r="AS148" s="28"/>
      <c r="AT148" s="28"/>
      <c r="AU148" s="28"/>
    </row>
    <row r="149" spans="27:47" x14ac:dyDescent="0.2">
      <c r="AA149" s="28"/>
      <c r="AB149" s="28"/>
      <c r="AC149" s="28"/>
      <c r="AD149" s="28"/>
      <c r="AE149" s="28"/>
      <c r="AG149" s="90"/>
      <c r="AN149" s="28"/>
      <c r="AO149" s="28"/>
      <c r="AP149" s="28"/>
      <c r="AQ149" s="28"/>
      <c r="AR149" s="28"/>
      <c r="AS149" s="28"/>
      <c r="AT149" s="28"/>
      <c r="AU149" s="28"/>
    </row>
    <row r="150" spans="27:47" x14ac:dyDescent="0.2">
      <c r="AA150" s="28"/>
      <c r="AB150" s="28"/>
      <c r="AC150" s="28"/>
      <c r="AD150" s="28"/>
      <c r="AE150" s="28"/>
      <c r="AG150" s="90"/>
      <c r="AN150" s="28"/>
      <c r="AO150" s="28"/>
      <c r="AP150" s="28"/>
      <c r="AQ150" s="28"/>
      <c r="AR150" s="28"/>
      <c r="AS150" s="28"/>
      <c r="AT150" s="28"/>
      <c r="AU150" s="28"/>
    </row>
    <row r="151" spans="27:47" x14ac:dyDescent="0.2">
      <c r="AA151" s="28"/>
      <c r="AB151" s="28"/>
      <c r="AC151" s="28"/>
      <c r="AD151" s="28"/>
      <c r="AE151" s="28"/>
      <c r="AG151" s="90"/>
      <c r="AN151" s="28"/>
      <c r="AO151" s="28"/>
      <c r="AP151" s="28"/>
      <c r="AQ151" s="28"/>
      <c r="AR151" s="28"/>
      <c r="AS151" s="28"/>
      <c r="AT151" s="28"/>
      <c r="AU151" s="28"/>
    </row>
    <row r="152" spans="27:47" x14ac:dyDescent="0.2">
      <c r="AA152" s="28"/>
      <c r="AB152" s="28"/>
      <c r="AC152" s="28"/>
      <c r="AD152" s="28"/>
      <c r="AE152" s="28"/>
      <c r="AG152" s="90"/>
      <c r="AN152" s="28"/>
      <c r="AO152" s="28"/>
      <c r="AP152" s="28"/>
      <c r="AQ152" s="28"/>
      <c r="AR152" s="28"/>
      <c r="AS152" s="28"/>
      <c r="AT152" s="28"/>
      <c r="AU152" s="28"/>
    </row>
    <row r="153" spans="27:47" x14ac:dyDescent="0.2">
      <c r="AA153" s="28"/>
      <c r="AB153" s="28"/>
      <c r="AC153" s="28"/>
      <c r="AD153" s="28"/>
      <c r="AE153" s="28"/>
      <c r="AG153" s="90"/>
      <c r="AN153" s="28"/>
      <c r="AO153" s="28"/>
      <c r="AP153" s="28"/>
      <c r="AQ153" s="28"/>
      <c r="AR153" s="28"/>
      <c r="AS153" s="28"/>
      <c r="AT153" s="28"/>
      <c r="AU153" s="28"/>
    </row>
    <row r="154" spans="27:47" x14ac:dyDescent="0.2">
      <c r="AA154" s="28"/>
      <c r="AB154" s="28"/>
      <c r="AC154" s="28"/>
      <c r="AD154" s="28"/>
      <c r="AE154" s="28"/>
      <c r="AG154" s="90"/>
      <c r="AN154" s="28"/>
      <c r="AO154" s="28"/>
      <c r="AP154" s="28"/>
      <c r="AQ154" s="28"/>
      <c r="AR154" s="28"/>
      <c r="AS154" s="28"/>
      <c r="AT154" s="28"/>
      <c r="AU154" s="28"/>
    </row>
    <row r="155" spans="27:47" x14ac:dyDescent="0.2">
      <c r="AA155" s="28"/>
      <c r="AB155" s="28"/>
      <c r="AC155" s="28"/>
      <c r="AD155" s="28"/>
      <c r="AE155" s="28"/>
      <c r="AG155" s="90"/>
      <c r="AN155" s="28"/>
      <c r="AO155" s="28"/>
      <c r="AP155" s="28"/>
      <c r="AQ155" s="28"/>
      <c r="AR155" s="28"/>
      <c r="AS155" s="28"/>
      <c r="AT155" s="28"/>
      <c r="AU155" s="28"/>
    </row>
    <row r="156" spans="27:47" x14ac:dyDescent="0.2">
      <c r="AA156" s="28"/>
      <c r="AB156" s="28"/>
      <c r="AC156" s="28"/>
      <c r="AD156" s="28"/>
      <c r="AE156" s="28"/>
      <c r="AG156" s="90"/>
      <c r="AN156" s="28"/>
      <c r="AO156" s="28"/>
      <c r="AP156" s="28"/>
      <c r="AQ156" s="28"/>
      <c r="AR156" s="28"/>
      <c r="AS156" s="28"/>
      <c r="AT156" s="28"/>
      <c r="AU156" s="28"/>
    </row>
    <row r="157" spans="27:47" x14ac:dyDescent="0.2">
      <c r="AA157" s="28"/>
      <c r="AB157" s="28"/>
      <c r="AC157" s="28"/>
      <c r="AD157" s="28"/>
      <c r="AE157" s="28"/>
      <c r="AG157" s="90"/>
      <c r="AN157" s="28"/>
      <c r="AO157" s="28"/>
      <c r="AP157" s="28"/>
      <c r="AQ157" s="28"/>
      <c r="AR157" s="28"/>
      <c r="AS157" s="28"/>
      <c r="AT157" s="28"/>
      <c r="AU157" s="28"/>
    </row>
    <row r="158" spans="27:47" x14ac:dyDescent="0.2">
      <c r="AA158" s="28"/>
      <c r="AB158" s="28"/>
      <c r="AC158" s="28"/>
      <c r="AD158" s="28"/>
      <c r="AE158" s="28"/>
      <c r="AG158" s="90"/>
      <c r="AN158" s="28"/>
      <c r="AO158" s="28"/>
      <c r="AP158" s="28"/>
      <c r="AQ158" s="28"/>
      <c r="AR158" s="28"/>
      <c r="AS158" s="28"/>
      <c r="AT158" s="28"/>
      <c r="AU158" s="28"/>
    </row>
    <row r="159" spans="27:47" x14ac:dyDescent="0.2">
      <c r="AA159" s="28"/>
      <c r="AB159" s="28"/>
      <c r="AC159" s="28"/>
      <c r="AD159" s="28"/>
      <c r="AE159" s="28"/>
      <c r="AG159" s="90"/>
      <c r="AN159" s="28"/>
      <c r="AO159" s="28"/>
      <c r="AP159" s="28"/>
      <c r="AQ159" s="28"/>
      <c r="AR159" s="28"/>
      <c r="AS159" s="28"/>
      <c r="AT159" s="28"/>
      <c r="AU159" s="28"/>
    </row>
    <row r="160" spans="27:47" x14ac:dyDescent="0.2">
      <c r="AA160" s="28"/>
      <c r="AB160" s="28"/>
      <c r="AC160" s="28"/>
      <c r="AD160" s="28"/>
      <c r="AE160" s="28"/>
      <c r="AG160" s="90"/>
      <c r="AN160" s="28"/>
      <c r="AO160" s="28"/>
      <c r="AP160" s="28"/>
      <c r="AQ160" s="28"/>
      <c r="AR160" s="28"/>
      <c r="AS160" s="28"/>
      <c r="AT160" s="28"/>
      <c r="AU160" s="28"/>
    </row>
    <row r="161" spans="26:48" x14ac:dyDescent="0.2">
      <c r="Z161" s="42"/>
      <c r="AA161" s="42"/>
      <c r="AB161" s="28"/>
      <c r="AC161" s="42"/>
      <c r="AD161" s="42"/>
      <c r="AE161" s="42"/>
      <c r="AF161" s="42"/>
      <c r="AG161" s="43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</row>
    <row r="162" spans="26:48" x14ac:dyDescent="0.2">
      <c r="Z162" s="42"/>
      <c r="AA162" s="42"/>
      <c r="AB162" s="28"/>
      <c r="AC162" s="42"/>
      <c r="AD162" s="42"/>
      <c r="AE162" s="42"/>
      <c r="AF162" s="42"/>
      <c r="AG162" s="43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</row>
    <row r="163" spans="26:48" x14ac:dyDescent="0.2">
      <c r="Z163" s="42"/>
      <c r="AA163" s="42"/>
      <c r="AB163" s="28"/>
      <c r="AC163" s="42"/>
      <c r="AD163" s="42"/>
      <c r="AE163" s="42"/>
      <c r="AF163" s="42"/>
      <c r="AG163" s="43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</row>
    <row r="164" spans="26:48" x14ac:dyDescent="0.2">
      <c r="Z164" s="42"/>
      <c r="AA164" s="42"/>
      <c r="AB164" s="28"/>
      <c r="AC164" s="42"/>
      <c r="AD164" s="42"/>
      <c r="AE164" s="42"/>
      <c r="AF164" s="42"/>
      <c r="AG164" s="43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</row>
    <row r="165" spans="26:48" x14ac:dyDescent="0.2">
      <c r="Z165" s="42"/>
      <c r="AA165" s="42"/>
      <c r="AB165" s="28"/>
      <c r="AC165" s="42"/>
      <c r="AD165" s="42"/>
      <c r="AE165" s="42"/>
      <c r="AF165" s="42"/>
      <c r="AG165" s="43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</row>
    <row r="166" spans="26:48" x14ac:dyDescent="0.2">
      <c r="Z166" s="42"/>
      <c r="AA166" s="42"/>
      <c r="AB166" s="28"/>
      <c r="AC166" s="42"/>
      <c r="AD166" s="42"/>
      <c r="AE166" s="42"/>
      <c r="AF166" s="42"/>
      <c r="AG166" s="43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</row>
    <row r="167" spans="26:48" x14ac:dyDescent="0.2">
      <c r="AA167" s="28"/>
      <c r="AB167" s="28"/>
      <c r="AC167" s="28"/>
      <c r="AD167" s="28"/>
      <c r="AE167" s="28"/>
      <c r="AG167" s="90"/>
      <c r="AN167" s="28"/>
      <c r="AO167" s="28"/>
      <c r="AP167" s="28"/>
      <c r="AQ167" s="28"/>
      <c r="AR167" s="28"/>
      <c r="AS167" s="28"/>
      <c r="AT167" s="28"/>
      <c r="AU167" s="28"/>
    </row>
    <row r="168" spans="26:48" x14ac:dyDescent="0.2">
      <c r="Z168" s="42"/>
      <c r="AA168" s="42"/>
      <c r="AB168" s="28"/>
      <c r="AC168" s="42"/>
      <c r="AD168" s="42"/>
      <c r="AE168" s="42"/>
      <c r="AF168" s="42"/>
      <c r="AG168" s="43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</row>
    <row r="169" spans="26:48" x14ac:dyDescent="0.2">
      <c r="AA169" s="28"/>
      <c r="AB169" s="28"/>
      <c r="AC169" s="28"/>
      <c r="AD169" s="28"/>
      <c r="AE169" s="28"/>
      <c r="AG169" s="90"/>
      <c r="AN169" s="28"/>
      <c r="AO169" s="28"/>
      <c r="AP169" s="28"/>
      <c r="AQ169" s="28"/>
      <c r="AR169" s="28"/>
      <c r="AS169" s="28"/>
      <c r="AT169" s="28"/>
      <c r="AU169" s="28"/>
    </row>
    <row r="170" spans="26:48" x14ac:dyDescent="0.2">
      <c r="Z170" s="42"/>
      <c r="AA170" s="42"/>
      <c r="AB170" s="28"/>
      <c r="AC170" s="42"/>
      <c r="AD170" s="42"/>
      <c r="AE170" s="42"/>
      <c r="AF170" s="42"/>
      <c r="AG170" s="43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</row>
    <row r="171" spans="26:48" x14ac:dyDescent="0.2">
      <c r="AA171" s="28"/>
      <c r="AB171" s="28"/>
      <c r="AC171" s="28"/>
      <c r="AD171" s="28"/>
      <c r="AE171" s="28"/>
      <c r="AG171" s="90"/>
      <c r="AN171" s="28"/>
      <c r="AO171" s="28"/>
      <c r="AP171" s="28"/>
      <c r="AQ171" s="28"/>
      <c r="AR171" s="28"/>
      <c r="AS171" s="28"/>
      <c r="AT171" s="28"/>
      <c r="AU171" s="28"/>
      <c r="AV171" s="28"/>
    </row>
    <row r="172" spans="26:48" x14ac:dyDescent="0.2">
      <c r="Z172" s="42"/>
      <c r="AA172" s="42"/>
      <c r="AB172" s="28"/>
      <c r="AC172" s="42"/>
      <c r="AD172" s="42"/>
      <c r="AE172" s="42"/>
      <c r="AF172" s="42"/>
      <c r="AG172" s="43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</row>
    <row r="173" spans="26:48" x14ac:dyDescent="0.2">
      <c r="Z173" s="42"/>
      <c r="AA173" s="42"/>
      <c r="AB173" s="28"/>
      <c r="AC173" s="42"/>
      <c r="AD173" s="42"/>
      <c r="AE173" s="42"/>
      <c r="AF173" s="42"/>
      <c r="AG173" s="43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</row>
    <row r="174" spans="26:48" x14ac:dyDescent="0.2">
      <c r="AA174" s="28"/>
      <c r="AB174" s="28"/>
      <c r="AC174" s="28"/>
      <c r="AD174" s="28"/>
      <c r="AE174" s="28"/>
      <c r="AG174" s="90"/>
      <c r="AN174" s="28"/>
      <c r="AO174" s="28"/>
      <c r="AP174" s="28"/>
      <c r="AQ174" s="28"/>
      <c r="AR174" s="28"/>
      <c r="AS174" s="28"/>
      <c r="AT174" s="28"/>
      <c r="AU174" s="28"/>
      <c r="AV174" s="28"/>
    </row>
    <row r="175" spans="26:48" x14ac:dyDescent="0.2">
      <c r="AA175" s="28"/>
      <c r="AB175" s="28"/>
      <c r="AC175" s="28"/>
      <c r="AD175" s="28"/>
      <c r="AE175" s="28"/>
      <c r="AG175" s="90"/>
      <c r="AN175" s="28"/>
      <c r="AO175" s="28"/>
      <c r="AP175" s="28"/>
      <c r="AQ175" s="28"/>
      <c r="AR175" s="28"/>
      <c r="AS175" s="28"/>
      <c r="AT175" s="28"/>
      <c r="AU175" s="28"/>
    </row>
    <row r="176" spans="26:48" x14ac:dyDescent="0.2">
      <c r="Z176" s="42"/>
      <c r="AA176" s="42"/>
      <c r="AB176" s="28"/>
      <c r="AC176" s="42"/>
      <c r="AD176" s="42"/>
      <c r="AE176" s="42"/>
      <c r="AF176" s="42"/>
      <c r="AG176" s="43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28"/>
    </row>
    <row r="177" spans="26:48" x14ac:dyDescent="0.2">
      <c r="Z177" s="42"/>
      <c r="AA177" s="42"/>
      <c r="AB177" s="28"/>
      <c r="AC177" s="42"/>
      <c r="AD177" s="42"/>
      <c r="AE177" s="42"/>
      <c r="AF177" s="42"/>
      <c r="AG177" s="43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</row>
    <row r="178" spans="26:48" x14ac:dyDescent="0.2">
      <c r="Z178" s="42"/>
      <c r="AA178" s="42"/>
      <c r="AB178" s="28"/>
      <c r="AC178" s="42"/>
      <c r="AD178" s="42"/>
      <c r="AE178" s="42"/>
      <c r="AF178" s="42"/>
      <c r="AG178" s="43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</row>
    <row r="179" spans="26:48" x14ac:dyDescent="0.2">
      <c r="AA179" s="28"/>
      <c r="AB179" s="28"/>
      <c r="AC179" s="28"/>
      <c r="AD179" s="28"/>
      <c r="AE179" s="28"/>
      <c r="AG179" s="90"/>
      <c r="AN179" s="28"/>
      <c r="AO179" s="28"/>
      <c r="AP179" s="28"/>
      <c r="AQ179" s="28"/>
      <c r="AR179" s="28"/>
      <c r="AS179" s="28"/>
      <c r="AT179" s="28"/>
      <c r="AU179" s="28"/>
    </row>
    <row r="180" spans="26:48" x14ac:dyDescent="0.2">
      <c r="AA180" s="28"/>
      <c r="AB180" s="28"/>
      <c r="AC180" s="28"/>
      <c r="AD180" s="28"/>
      <c r="AE180" s="28"/>
      <c r="AG180" s="90"/>
      <c r="AN180" s="28"/>
      <c r="AO180" s="28"/>
      <c r="AP180" s="28"/>
      <c r="AQ180" s="28"/>
      <c r="AR180" s="28"/>
      <c r="AS180" s="28"/>
      <c r="AT180" s="28"/>
      <c r="AU180" s="28"/>
    </row>
    <row r="181" spans="26:48" x14ac:dyDescent="0.2">
      <c r="AA181" s="28"/>
      <c r="AB181" s="28"/>
      <c r="AC181" s="28"/>
      <c r="AD181" s="28"/>
      <c r="AE181" s="28"/>
      <c r="AG181" s="90"/>
      <c r="AN181" s="28"/>
      <c r="AO181" s="28"/>
      <c r="AP181" s="28"/>
      <c r="AQ181" s="28"/>
      <c r="AR181" s="28"/>
      <c r="AS181" s="28"/>
      <c r="AT181" s="28"/>
      <c r="AU181" s="28"/>
    </row>
    <row r="182" spans="26:48" x14ac:dyDescent="0.2">
      <c r="AA182" s="28"/>
      <c r="AB182" s="28"/>
      <c r="AC182" s="28"/>
      <c r="AD182" s="28"/>
      <c r="AE182" s="28"/>
      <c r="AG182" s="90"/>
      <c r="AN182" s="28"/>
      <c r="AO182" s="28"/>
      <c r="AP182" s="28"/>
      <c r="AQ182" s="28"/>
      <c r="AR182" s="28"/>
      <c r="AS182" s="28"/>
      <c r="AT182" s="28"/>
      <c r="AU182" s="28"/>
    </row>
    <row r="183" spans="26:48" x14ac:dyDescent="0.2">
      <c r="AA183" s="28"/>
      <c r="AB183" s="28"/>
      <c r="AC183" s="28"/>
      <c r="AD183" s="28"/>
      <c r="AE183" s="28"/>
      <c r="AG183" s="90"/>
      <c r="AN183" s="28"/>
      <c r="AO183" s="28"/>
      <c r="AP183" s="28"/>
      <c r="AQ183" s="28"/>
      <c r="AR183" s="28"/>
      <c r="AS183" s="28"/>
      <c r="AT183" s="28"/>
      <c r="AU183" s="28"/>
    </row>
    <row r="184" spans="26:48" x14ac:dyDescent="0.2">
      <c r="AA184" s="28"/>
      <c r="AB184" s="28"/>
      <c r="AC184" s="28"/>
      <c r="AD184" s="28"/>
      <c r="AE184" s="28"/>
      <c r="AG184" s="90"/>
      <c r="AN184" s="28"/>
      <c r="AO184" s="28"/>
      <c r="AP184" s="28"/>
      <c r="AQ184" s="28"/>
      <c r="AR184" s="28"/>
      <c r="AS184" s="28"/>
      <c r="AT184" s="28"/>
      <c r="AU184" s="28"/>
    </row>
    <row r="185" spans="26:48" x14ac:dyDescent="0.2">
      <c r="AA185" s="28"/>
      <c r="AB185" s="28"/>
      <c r="AC185" s="28"/>
      <c r="AD185" s="28"/>
      <c r="AE185" s="28"/>
      <c r="AG185" s="90"/>
      <c r="AN185" s="28"/>
      <c r="AO185" s="28"/>
      <c r="AP185" s="28"/>
      <c r="AQ185" s="28"/>
      <c r="AR185" s="28"/>
      <c r="AS185" s="28"/>
      <c r="AT185" s="28"/>
      <c r="AU185" s="28"/>
      <c r="AV185" s="28"/>
    </row>
    <row r="186" spans="26:48" x14ac:dyDescent="0.2">
      <c r="AA186" s="28"/>
      <c r="AB186" s="28"/>
      <c r="AC186" s="28"/>
      <c r="AD186" s="28"/>
      <c r="AE186" s="28"/>
      <c r="AG186" s="90"/>
      <c r="AN186" s="28"/>
      <c r="AO186" s="28"/>
      <c r="AP186" s="28"/>
      <c r="AQ186" s="28"/>
      <c r="AR186" s="28"/>
      <c r="AS186" s="28"/>
      <c r="AT186" s="28"/>
      <c r="AU186" s="28"/>
    </row>
    <row r="187" spans="26:48" x14ac:dyDescent="0.2">
      <c r="AA187" s="28"/>
      <c r="AB187" s="28"/>
      <c r="AC187" s="28"/>
      <c r="AD187" s="28"/>
      <c r="AE187" s="28"/>
      <c r="AG187" s="90"/>
      <c r="AN187" s="28"/>
      <c r="AO187" s="28"/>
      <c r="AP187" s="28"/>
      <c r="AQ187" s="28"/>
      <c r="AR187" s="28"/>
      <c r="AS187" s="28"/>
      <c r="AT187" s="28"/>
      <c r="AU187" s="28"/>
    </row>
    <row r="188" spans="26:48" x14ac:dyDescent="0.2">
      <c r="AA188" s="28"/>
      <c r="AB188" s="28"/>
      <c r="AC188" s="28"/>
      <c r="AD188" s="28"/>
      <c r="AE188" s="28"/>
      <c r="AG188" s="90"/>
      <c r="AN188" s="28"/>
      <c r="AO188" s="28"/>
      <c r="AP188" s="28"/>
      <c r="AQ188" s="28"/>
      <c r="AR188" s="28"/>
      <c r="AS188" s="28"/>
      <c r="AT188" s="28"/>
      <c r="AU188" s="28"/>
    </row>
    <row r="189" spans="26:48" x14ac:dyDescent="0.2">
      <c r="AA189" s="28"/>
      <c r="AB189" s="28"/>
      <c r="AC189" s="28"/>
      <c r="AD189" s="28"/>
      <c r="AE189" s="28"/>
      <c r="AG189" s="90"/>
      <c r="AN189" s="28"/>
      <c r="AO189" s="28"/>
      <c r="AP189" s="28"/>
      <c r="AQ189" s="28"/>
      <c r="AR189" s="28"/>
      <c r="AS189" s="28"/>
      <c r="AT189" s="28"/>
      <c r="AU189" s="28"/>
    </row>
    <row r="190" spans="26:48" x14ac:dyDescent="0.2">
      <c r="AA190" s="28"/>
      <c r="AB190" s="28"/>
      <c r="AC190" s="28"/>
      <c r="AD190" s="28"/>
      <c r="AE190" s="28"/>
      <c r="AG190" s="90"/>
      <c r="AN190" s="28"/>
      <c r="AO190" s="28"/>
      <c r="AP190" s="28"/>
      <c r="AQ190" s="28"/>
      <c r="AR190" s="28"/>
      <c r="AS190" s="28"/>
      <c r="AT190" s="28"/>
      <c r="AU190" s="28"/>
    </row>
    <row r="191" spans="26:48" x14ac:dyDescent="0.2">
      <c r="AA191" s="28"/>
      <c r="AB191" s="28"/>
      <c r="AC191" s="28"/>
      <c r="AD191" s="28"/>
      <c r="AE191" s="28"/>
      <c r="AG191" s="90"/>
      <c r="AN191" s="28"/>
      <c r="AO191" s="28"/>
      <c r="AP191" s="28"/>
      <c r="AQ191" s="28"/>
      <c r="AR191" s="28"/>
      <c r="AS191" s="28"/>
      <c r="AT191" s="28"/>
      <c r="AU191" s="28"/>
      <c r="AV191" s="28"/>
    </row>
    <row r="192" spans="26:48" x14ac:dyDescent="0.2">
      <c r="AA192" s="28"/>
      <c r="AB192" s="28"/>
      <c r="AC192" s="28"/>
      <c r="AD192" s="28"/>
      <c r="AE192" s="28"/>
      <c r="AG192" s="90"/>
      <c r="AN192" s="28"/>
      <c r="AO192" s="28"/>
      <c r="AP192" s="28"/>
      <c r="AQ192" s="28"/>
      <c r="AR192" s="28"/>
      <c r="AS192" s="28"/>
      <c r="AT192" s="28"/>
      <c r="AU192" s="28"/>
    </row>
    <row r="193" spans="27:48" x14ac:dyDescent="0.2">
      <c r="AA193" s="28"/>
      <c r="AB193" s="28"/>
      <c r="AC193" s="28"/>
      <c r="AD193" s="28"/>
      <c r="AE193" s="28"/>
      <c r="AG193" s="90"/>
      <c r="AN193" s="28"/>
      <c r="AO193" s="28"/>
      <c r="AP193" s="28"/>
      <c r="AQ193" s="28"/>
      <c r="AR193" s="28"/>
      <c r="AS193" s="28"/>
      <c r="AT193" s="28"/>
      <c r="AU193" s="28"/>
    </row>
    <row r="194" spans="27:48" x14ac:dyDescent="0.2">
      <c r="AA194" s="28"/>
      <c r="AB194" s="28"/>
      <c r="AC194" s="28"/>
      <c r="AD194" s="28"/>
      <c r="AE194" s="28"/>
      <c r="AG194" s="90"/>
      <c r="AN194" s="28"/>
      <c r="AO194" s="28"/>
      <c r="AP194" s="28"/>
      <c r="AQ194" s="28"/>
      <c r="AR194" s="28"/>
      <c r="AS194" s="28"/>
      <c r="AT194" s="28"/>
      <c r="AU194" s="28"/>
      <c r="AV194" s="28"/>
    </row>
    <row r="195" spans="27:48" x14ac:dyDescent="0.2">
      <c r="AA195" s="28"/>
      <c r="AB195" s="28"/>
      <c r="AC195" s="28"/>
      <c r="AD195" s="28"/>
      <c r="AE195" s="28"/>
      <c r="AG195" s="90"/>
      <c r="AN195" s="28"/>
      <c r="AO195" s="28"/>
      <c r="AP195" s="28"/>
      <c r="AQ195" s="28"/>
      <c r="AR195" s="28"/>
      <c r="AS195" s="28"/>
      <c r="AT195" s="28"/>
      <c r="AU195" s="28"/>
    </row>
    <row r="196" spans="27:48" x14ac:dyDescent="0.2">
      <c r="AA196" s="28"/>
      <c r="AB196" s="28"/>
      <c r="AC196" s="28"/>
      <c r="AD196" s="28"/>
      <c r="AE196" s="28"/>
      <c r="AG196" s="90"/>
      <c r="AN196" s="28"/>
      <c r="AO196" s="28"/>
      <c r="AP196" s="28"/>
      <c r="AQ196" s="28"/>
      <c r="AR196" s="28"/>
      <c r="AS196" s="28"/>
      <c r="AT196" s="28"/>
      <c r="AU196" s="28"/>
    </row>
    <row r="197" spans="27:48" x14ac:dyDescent="0.2">
      <c r="AA197" s="28"/>
      <c r="AB197" s="28"/>
      <c r="AC197" s="28"/>
      <c r="AD197" s="28"/>
      <c r="AE197" s="28"/>
      <c r="AG197" s="90"/>
      <c r="AN197" s="28"/>
      <c r="AO197" s="28"/>
      <c r="AP197" s="28"/>
      <c r="AQ197" s="28"/>
      <c r="AR197" s="28"/>
      <c r="AS197" s="28"/>
      <c r="AT197" s="28"/>
      <c r="AU197" s="28"/>
    </row>
    <row r="198" spans="27:48" x14ac:dyDescent="0.2">
      <c r="AA198" s="28"/>
      <c r="AB198" s="28"/>
      <c r="AC198" s="28"/>
      <c r="AD198" s="28"/>
      <c r="AE198" s="28"/>
      <c r="AG198" s="90"/>
      <c r="AN198" s="28"/>
      <c r="AO198" s="28"/>
      <c r="AP198" s="28"/>
      <c r="AQ198" s="28"/>
      <c r="AR198" s="28"/>
      <c r="AS198" s="28"/>
      <c r="AT198" s="28"/>
      <c r="AU198" s="28"/>
    </row>
    <row r="199" spans="27:48" x14ac:dyDescent="0.2">
      <c r="AA199" s="28"/>
      <c r="AB199" s="28"/>
      <c r="AC199" s="28"/>
      <c r="AD199" s="28"/>
      <c r="AE199" s="28"/>
      <c r="AG199" s="90"/>
      <c r="AN199" s="28"/>
      <c r="AO199" s="28"/>
      <c r="AP199" s="28"/>
      <c r="AQ199" s="28"/>
      <c r="AR199" s="28"/>
      <c r="AS199" s="28"/>
      <c r="AT199" s="28"/>
      <c r="AU199" s="28"/>
    </row>
    <row r="200" spans="27:48" x14ac:dyDescent="0.2">
      <c r="AA200" s="28"/>
      <c r="AB200" s="28"/>
      <c r="AC200" s="28"/>
      <c r="AD200" s="28"/>
      <c r="AE200" s="28"/>
      <c r="AG200" s="90"/>
      <c r="AN200" s="28"/>
      <c r="AO200" s="28"/>
      <c r="AP200" s="28"/>
      <c r="AQ200" s="28"/>
      <c r="AR200" s="28"/>
      <c r="AS200" s="28"/>
      <c r="AT200" s="28"/>
      <c r="AU200" s="28"/>
    </row>
    <row r="201" spans="27:48" x14ac:dyDescent="0.2">
      <c r="AA201" s="28"/>
      <c r="AB201" s="28"/>
      <c r="AC201" s="28"/>
      <c r="AD201" s="28"/>
      <c r="AE201" s="28"/>
      <c r="AG201" s="90"/>
      <c r="AN201" s="28"/>
      <c r="AO201" s="28"/>
      <c r="AP201" s="28"/>
      <c r="AQ201" s="28"/>
      <c r="AR201" s="28"/>
      <c r="AS201" s="28"/>
      <c r="AT201" s="28"/>
      <c r="AU201" s="28"/>
    </row>
    <row r="202" spans="27:48" x14ac:dyDescent="0.2">
      <c r="AA202" s="28"/>
      <c r="AB202" s="28"/>
      <c r="AC202" s="28"/>
      <c r="AD202" s="28"/>
      <c r="AE202" s="28"/>
      <c r="AG202" s="90"/>
      <c r="AN202" s="28"/>
      <c r="AO202" s="28"/>
      <c r="AP202" s="28"/>
      <c r="AQ202" s="28"/>
      <c r="AR202" s="28"/>
      <c r="AS202" s="28"/>
      <c r="AT202" s="28"/>
      <c r="AU202" s="28"/>
    </row>
    <row r="203" spans="27:48" x14ac:dyDescent="0.2">
      <c r="AA203" s="28"/>
      <c r="AB203" s="28"/>
      <c r="AC203" s="28"/>
      <c r="AD203" s="28"/>
      <c r="AE203" s="28"/>
      <c r="AG203" s="90"/>
      <c r="AN203" s="28"/>
      <c r="AO203" s="28"/>
      <c r="AP203" s="28"/>
      <c r="AQ203" s="28"/>
      <c r="AR203" s="28"/>
      <c r="AS203" s="28"/>
      <c r="AT203" s="28"/>
      <c r="AU203" s="28"/>
    </row>
    <row r="204" spans="27:48" x14ac:dyDescent="0.2">
      <c r="AA204" s="28"/>
      <c r="AB204" s="28"/>
      <c r="AC204" s="28"/>
      <c r="AD204" s="28"/>
      <c r="AE204" s="28"/>
      <c r="AG204" s="90"/>
      <c r="AN204" s="28"/>
      <c r="AO204" s="28"/>
      <c r="AP204" s="28"/>
      <c r="AQ204" s="28"/>
      <c r="AR204" s="28"/>
      <c r="AS204" s="28"/>
      <c r="AT204" s="28"/>
      <c r="AU204" s="28"/>
    </row>
    <row r="205" spans="27:48" x14ac:dyDescent="0.2">
      <c r="AA205" s="28"/>
      <c r="AB205" s="28"/>
      <c r="AC205" s="28"/>
      <c r="AD205" s="28"/>
      <c r="AE205" s="28"/>
      <c r="AG205" s="90"/>
      <c r="AN205" s="28"/>
      <c r="AO205" s="28"/>
      <c r="AP205" s="28"/>
      <c r="AQ205" s="28"/>
      <c r="AR205" s="28"/>
      <c r="AS205" s="28"/>
      <c r="AT205" s="28"/>
      <c r="AU205" s="28"/>
    </row>
    <row r="206" spans="27:48" x14ac:dyDescent="0.2">
      <c r="AA206" s="28"/>
      <c r="AB206" s="28"/>
      <c r="AC206" s="28"/>
      <c r="AD206" s="28"/>
      <c r="AE206" s="28"/>
      <c r="AG206" s="90"/>
      <c r="AN206" s="28"/>
      <c r="AO206" s="28"/>
      <c r="AP206" s="28"/>
      <c r="AQ206" s="28"/>
      <c r="AR206" s="28"/>
      <c r="AS206" s="28"/>
      <c r="AT206" s="28"/>
      <c r="AU206" s="28"/>
    </row>
    <row r="207" spans="27:48" x14ac:dyDescent="0.2">
      <c r="AA207" s="28"/>
      <c r="AB207" s="28"/>
      <c r="AC207" s="28"/>
      <c r="AD207" s="28"/>
      <c r="AE207" s="28"/>
      <c r="AG207" s="90"/>
      <c r="AN207" s="28"/>
      <c r="AO207" s="28"/>
      <c r="AP207" s="28"/>
      <c r="AQ207" s="28"/>
      <c r="AR207" s="28"/>
      <c r="AS207" s="28"/>
      <c r="AT207" s="28"/>
      <c r="AU207" s="28"/>
    </row>
    <row r="208" spans="27:48" x14ac:dyDescent="0.2">
      <c r="AA208" s="28"/>
      <c r="AB208" s="28"/>
      <c r="AC208" s="28"/>
      <c r="AD208" s="28"/>
      <c r="AE208" s="28"/>
      <c r="AG208" s="90"/>
      <c r="AN208" s="28"/>
      <c r="AO208" s="28"/>
      <c r="AP208" s="28"/>
      <c r="AQ208" s="28"/>
      <c r="AR208" s="28"/>
      <c r="AS208" s="28"/>
      <c r="AT208" s="28"/>
      <c r="AU208" s="28"/>
      <c r="AV208" s="28"/>
    </row>
    <row r="209" spans="27:48" x14ac:dyDescent="0.2">
      <c r="AA209" s="28"/>
      <c r="AB209" s="28"/>
      <c r="AC209" s="28"/>
      <c r="AD209" s="28"/>
      <c r="AE209" s="28"/>
      <c r="AG209" s="90"/>
      <c r="AN209" s="28"/>
      <c r="AO209" s="28"/>
      <c r="AP209" s="28"/>
      <c r="AQ209" s="28"/>
      <c r="AR209" s="28"/>
      <c r="AS209" s="28"/>
      <c r="AT209" s="28"/>
      <c r="AU209" s="28"/>
      <c r="AV209" s="28"/>
    </row>
    <row r="210" spans="27:48" x14ac:dyDescent="0.2">
      <c r="AA210" s="28"/>
      <c r="AB210" s="28"/>
      <c r="AC210" s="28"/>
      <c r="AD210" s="28"/>
      <c r="AE210" s="28"/>
      <c r="AG210" s="90"/>
      <c r="AN210" s="28"/>
      <c r="AO210" s="28"/>
      <c r="AP210" s="28"/>
      <c r="AQ210" s="28"/>
      <c r="AR210" s="28"/>
      <c r="AS210" s="28"/>
      <c r="AT210" s="28"/>
      <c r="AU210" s="28"/>
      <c r="AV210" s="28"/>
    </row>
    <row r="211" spans="27:48" x14ac:dyDescent="0.2">
      <c r="AA211" s="28"/>
      <c r="AB211" s="28"/>
      <c r="AC211" s="28"/>
      <c r="AD211" s="28"/>
      <c r="AE211" s="28"/>
      <c r="AG211" s="90"/>
      <c r="AN211" s="28"/>
      <c r="AO211" s="28"/>
      <c r="AP211" s="28"/>
      <c r="AQ211" s="28"/>
      <c r="AR211" s="28"/>
      <c r="AS211" s="28"/>
      <c r="AT211" s="28"/>
      <c r="AU211" s="28"/>
    </row>
    <row r="212" spans="27:48" x14ac:dyDescent="0.2">
      <c r="AA212" s="28"/>
      <c r="AB212" s="28"/>
      <c r="AC212" s="28"/>
      <c r="AD212" s="28"/>
      <c r="AE212" s="28"/>
      <c r="AG212" s="90"/>
      <c r="AN212" s="28"/>
      <c r="AO212" s="28"/>
      <c r="AP212" s="28"/>
      <c r="AQ212" s="28"/>
      <c r="AR212" s="28"/>
      <c r="AS212" s="28"/>
      <c r="AT212" s="28"/>
      <c r="AU212" s="28"/>
    </row>
    <row r="213" spans="27:48" x14ac:dyDescent="0.2">
      <c r="AA213" s="28"/>
      <c r="AB213" s="28"/>
      <c r="AC213" s="28"/>
      <c r="AD213" s="28"/>
      <c r="AE213" s="28"/>
      <c r="AG213" s="90"/>
      <c r="AN213" s="28"/>
      <c r="AO213" s="28"/>
      <c r="AP213" s="28"/>
      <c r="AQ213" s="28"/>
      <c r="AR213" s="28"/>
      <c r="AS213" s="28"/>
      <c r="AT213" s="28"/>
      <c r="AU213" s="28"/>
    </row>
    <row r="214" spans="27:48" x14ac:dyDescent="0.2">
      <c r="AA214" s="28"/>
      <c r="AB214" s="28"/>
      <c r="AC214" s="28"/>
      <c r="AD214" s="28"/>
      <c r="AE214" s="28"/>
      <c r="AG214" s="90"/>
      <c r="AN214" s="28"/>
      <c r="AO214" s="28"/>
      <c r="AP214" s="28"/>
      <c r="AQ214" s="28"/>
      <c r="AR214" s="28"/>
      <c r="AS214" s="28"/>
      <c r="AT214" s="28"/>
      <c r="AU214" s="28"/>
    </row>
    <row r="215" spans="27:48" x14ac:dyDescent="0.2">
      <c r="AA215" s="28"/>
      <c r="AB215" s="28"/>
      <c r="AC215" s="28"/>
      <c r="AD215" s="28"/>
      <c r="AE215" s="28"/>
      <c r="AG215" s="90"/>
      <c r="AN215" s="28"/>
      <c r="AO215" s="28"/>
      <c r="AP215" s="28"/>
      <c r="AQ215" s="28"/>
      <c r="AR215" s="28"/>
      <c r="AS215" s="28"/>
      <c r="AT215" s="28"/>
      <c r="AU215" s="28"/>
    </row>
    <row r="216" spans="27:48" x14ac:dyDescent="0.2">
      <c r="AA216" s="28"/>
      <c r="AB216" s="28"/>
      <c r="AC216" s="28"/>
      <c r="AD216" s="28"/>
      <c r="AE216" s="28"/>
      <c r="AG216" s="90"/>
      <c r="AN216" s="28"/>
      <c r="AO216" s="28"/>
      <c r="AP216" s="28"/>
      <c r="AQ216" s="28"/>
      <c r="AR216" s="28"/>
      <c r="AS216" s="28"/>
      <c r="AT216" s="28"/>
      <c r="AU216" s="28"/>
    </row>
    <row r="217" spans="27:48" x14ac:dyDescent="0.2">
      <c r="AA217" s="28"/>
      <c r="AB217" s="28"/>
      <c r="AC217" s="28"/>
      <c r="AD217" s="28"/>
      <c r="AE217" s="28"/>
      <c r="AG217" s="90"/>
      <c r="AN217" s="28"/>
      <c r="AO217" s="28"/>
      <c r="AP217" s="28"/>
      <c r="AQ217" s="28"/>
      <c r="AR217" s="28"/>
      <c r="AS217" s="28"/>
      <c r="AT217" s="28"/>
      <c r="AU217" s="28"/>
    </row>
    <row r="218" spans="27:48" x14ac:dyDescent="0.2">
      <c r="AA218" s="28"/>
      <c r="AB218" s="28"/>
      <c r="AC218" s="28"/>
      <c r="AD218" s="28"/>
      <c r="AE218" s="28"/>
      <c r="AG218" s="90"/>
      <c r="AN218" s="28"/>
      <c r="AO218" s="28"/>
      <c r="AP218" s="28"/>
      <c r="AQ218" s="28"/>
      <c r="AR218" s="28"/>
      <c r="AS218" s="28"/>
      <c r="AT218" s="28"/>
      <c r="AU218" s="28"/>
    </row>
    <row r="219" spans="27:48" x14ac:dyDescent="0.2">
      <c r="AA219" s="28"/>
      <c r="AB219" s="28"/>
      <c r="AC219" s="28"/>
      <c r="AD219" s="28"/>
      <c r="AE219" s="28"/>
      <c r="AG219" s="90"/>
      <c r="AN219" s="28"/>
      <c r="AO219" s="28"/>
      <c r="AP219" s="28"/>
      <c r="AQ219" s="28"/>
      <c r="AR219" s="28"/>
      <c r="AS219" s="28"/>
      <c r="AT219" s="28"/>
      <c r="AU219" s="28"/>
    </row>
    <row r="220" spans="27:48" x14ac:dyDescent="0.2">
      <c r="AA220" s="28"/>
      <c r="AB220" s="28"/>
      <c r="AC220" s="28"/>
      <c r="AD220" s="28"/>
      <c r="AE220" s="28"/>
      <c r="AG220" s="90"/>
      <c r="AN220" s="28"/>
      <c r="AO220" s="28"/>
      <c r="AP220" s="28"/>
      <c r="AQ220" s="28"/>
      <c r="AR220" s="28"/>
      <c r="AS220" s="28"/>
      <c r="AT220" s="28"/>
      <c r="AU220" s="28"/>
    </row>
    <row r="221" spans="27:48" x14ac:dyDescent="0.2">
      <c r="AA221" s="28"/>
      <c r="AB221" s="28"/>
      <c r="AC221" s="28"/>
      <c r="AD221" s="28"/>
      <c r="AE221" s="28"/>
      <c r="AG221" s="90"/>
      <c r="AN221" s="28"/>
      <c r="AO221" s="28"/>
      <c r="AP221" s="28"/>
      <c r="AQ221" s="28"/>
      <c r="AR221" s="28"/>
      <c r="AS221" s="28"/>
      <c r="AT221" s="28"/>
      <c r="AU221" s="28"/>
    </row>
    <row r="222" spans="27:48" x14ac:dyDescent="0.2">
      <c r="AA222" s="28"/>
      <c r="AB222" s="28"/>
      <c r="AC222" s="28"/>
      <c r="AD222" s="28"/>
      <c r="AE222" s="28"/>
      <c r="AG222" s="90"/>
      <c r="AN222" s="28"/>
      <c r="AO222" s="28"/>
      <c r="AP222" s="28"/>
      <c r="AQ222" s="28"/>
      <c r="AR222" s="28"/>
      <c r="AS222" s="28"/>
      <c r="AT222" s="28"/>
      <c r="AU222" s="28"/>
    </row>
    <row r="223" spans="27:48" x14ac:dyDescent="0.2">
      <c r="AA223" s="28"/>
      <c r="AB223" s="28"/>
      <c r="AC223" s="28"/>
      <c r="AD223" s="28"/>
      <c r="AE223" s="28"/>
      <c r="AG223" s="90"/>
      <c r="AN223" s="28"/>
      <c r="AO223" s="28"/>
      <c r="AP223" s="28"/>
      <c r="AQ223" s="28"/>
      <c r="AR223" s="28"/>
      <c r="AS223" s="28"/>
      <c r="AT223" s="28"/>
      <c r="AU223" s="28"/>
    </row>
    <row r="224" spans="27:48" x14ac:dyDescent="0.2">
      <c r="AA224" s="28"/>
      <c r="AB224" s="28"/>
      <c r="AC224" s="28"/>
      <c r="AD224" s="28"/>
      <c r="AE224" s="28"/>
      <c r="AG224" s="90"/>
      <c r="AN224" s="28"/>
      <c r="AO224" s="28"/>
      <c r="AP224" s="28"/>
      <c r="AQ224" s="28"/>
      <c r="AR224" s="28"/>
      <c r="AS224" s="28"/>
      <c r="AT224" s="28"/>
      <c r="AU224" s="28"/>
    </row>
    <row r="225" spans="27:48" x14ac:dyDescent="0.2">
      <c r="AA225" s="28"/>
      <c r="AB225" s="28"/>
      <c r="AC225" s="28"/>
      <c r="AD225" s="28"/>
      <c r="AE225" s="28"/>
      <c r="AG225" s="90"/>
      <c r="AN225" s="28"/>
      <c r="AO225" s="28"/>
      <c r="AP225" s="28"/>
      <c r="AQ225" s="28"/>
      <c r="AR225" s="28"/>
      <c r="AS225" s="28"/>
      <c r="AT225" s="28"/>
      <c r="AU225" s="28"/>
    </row>
    <row r="226" spans="27:48" x14ac:dyDescent="0.2">
      <c r="AA226" s="28"/>
      <c r="AB226" s="28"/>
      <c r="AC226" s="28"/>
      <c r="AD226" s="28"/>
      <c r="AE226" s="28"/>
      <c r="AG226" s="90"/>
      <c r="AN226" s="28"/>
      <c r="AO226" s="28"/>
      <c r="AP226" s="28"/>
      <c r="AQ226" s="28"/>
      <c r="AR226" s="28"/>
      <c r="AS226" s="28"/>
      <c r="AT226" s="28"/>
      <c r="AU226" s="28"/>
    </row>
    <row r="227" spans="27:48" x14ac:dyDescent="0.2">
      <c r="AA227" s="28"/>
      <c r="AB227" s="28"/>
      <c r="AC227" s="28"/>
      <c r="AD227" s="28"/>
      <c r="AE227" s="28"/>
      <c r="AG227" s="90"/>
      <c r="AN227" s="28"/>
      <c r="AO227" s="28"/>
      <c r="AP227" s="28"/>
      <c r="AQ227" s="28"/>
      <c r="AR227" s="28"/>
      <c r="AS227" s="28"/>
      <c r="AT227" s="28"/>
      <c r="AU227" s="28"/>
    </row>
    <row r="228" spans="27:48" x14ac:dyDescent="0.2">
      <c r="AA228" s="28"/>
      <c r="AB228" s="28"/>
      <c r="AC228" s="28"/>
      <c r="AD228" s="28"/>
      <c r="AE228" s="28"/>
      <c r="AG228" s="90"/>
      <c r="AN228" s="28"/>
      <c r="AO228" s="28"/>
      <c r="AP228" s="28"/>
      <c r="AQ228" s="28"/>
      <c r="AR228" s="28"/>
      <c r="AS228" s="28"/>
      <c r="AT228" s="28"/>
      <c r="AU228" s="28"/>
    </row>
    <row r="229" spans="27:48" x14ac:dyDescent="0.2">
      <c r="AA229" s="28"/>
      <c r="AB229" s="28"/>
      <c r="AC229" s="28"/>
      <c r="AD229" s="28"/>
      <c r="AE229" s="28"/>
      <c r="AG229" s="90"/>
      <c r="AN229" s="28"/>
      <c r="AO229" s="28"/>
      <c r="AP229" s="28"/>
      <c r="AQ229" s="28"/>
      <c r="AR229" s="28"/>
      <c r="AS229" s="28"/>
      <c r="AT229" s="28"/>
      <c r="AU229" s="28"/>
    </row>
    <row r="230" spans="27:48" x14ac:dyDescent="0.2">
      <c r="AA230" s="28"/>
      <c r="AB230" s="28"/>
      <c r="AC230" s="28"/>
      <c r="AD230" s="28"/>
      <c r="AE230" s="28"/>
      <c r="AG230" s="90"/>
      <c r="AN230" s="28"/>
      <c r="AO230" s="28"/>
      <c r="AP230" s="28"/>
      <c r="AQ230" s="28"/>
      <c r="AR230" s="28"/>
      <c r="AS230" s="28"/>
      <c r="AT230" s="28"/>
      <c r="AU230" s="28"/>
    </row>
    <row r="231" spans="27:48" x14ac:dyDescent="0.2">
      <c r="AA231" s="28"/>
      <c r="AB231" s="28"/>
      <c r="AC231" s="28"/>
      <c r="AD231" s="28"/>
      <c r="AE231" s="28"/>
      <c r="AG231" s="90"/>
      <c r="AN231" s="28"/>
      <c r="AO231" s="28"/>
      <c r="AP231" s="28"/>
      <c r="AQ231" s="28"/>
      <c r="AR231" s="28"/>
      <c r="AS231" s="28"/>
      <c r="AT231" s="28"/>
      <c r="AU231" s="28"/>
    </row>
    <row r="232" spans="27:48" x14ac:dyDescent="0.2">
      <c r="AA232" s="28"/>
      <c r="AB232" s="28"/>
      <c r="AC232" s="28"/>
      <c r="AD232" s="28"/>
      <c r="AE232" s="28"/>
      <c r="AG232" s="90"/>
      <c r="AN232" s="28"/>
      <c r="AO232" s="28"/>
      <c r="AP232" s="28"/>
      <c r="AQ232" s="28"/>
      <c r="AR232" s="28"/>
      <c r="AS232" s="28"/>
      <c r="AT232" s="28"/>
      <c r="AU232" s="28"/>
      <c r="AV232" s="28"/>
    </row>
    <row r="233" spans="27:48" x14ac:dyDescent="0.2">
      <c r="AA233" s="28"/>
      <c r="AB233" s="28"/>
      <c r="AC233" s="28"/>
      <c r="AD233" s="28"/>
      <c r="AE233" s="28"/>
      <c r="AG233" s="90"/>
      <c r="AN233" s="28"/>
      <c r="AO233" s="28"/>
      <c r="AP233" s="28"/>
      <c r="AQ233" s="28"/>
      <c r="AR233" s="28"/>
      <c r="AS233" s="28"/>
      <c r="AT233" s="28"/>
      <c r="AU233" s="28"/>
    </row>
    <row r="234" spans="27:48" x14ac:dyDescent="0.2">
      <c r="AA234" s="28"/>
      <c r="AB234" s="28"/>
      <c r="AC234" s="28"/>
      <c r="AD234" s="28"/>
      <c r="AE234" s="28"/>
      <c r="AG234" s="90"/>
      <c r="AN234" s="28"/>
      <c r="AO234" s="28"/>
      <c r="AP234" s="28"/>
      <c r="AQ234" s="28"/>
      <c r="AR234" s="28"/>
      <c r="AS234" s="28"/>
      <c r="AT234" s="28"/>
      <c r="AU234" s="28"/>
    </row>
    <row r="235" spans="27:48" x14ac:dyDescent="0.2">
      <c r="AA235" s="28"/>
      <c r="AB235" s="28"/>
      <c r="AC235" s="28"/>
      <c r="AD235" s="28"/>
      <c r="AE235" s="28"/>
      <c r="AG235" s="90"/>
      <c r="AN235" s="28"/>
      <c r="AO235" s="28"/>
      <c r="AP235" s="28"/>
      <c r="AQ235" s="28"/>
      <c r="AR235" s="28"/>
      <c r="AS235" s="28"/>
      <c r="AT235" s="28"/>
      <c r="AU235" s="28"/>
    </row>
    <row r="236" spans="27:48" x14ac:dyDescent="0.2">
      <c r="AA236" s="28"/>
      <c r="AB236" s="28"/>
      <c r="AC236" s="28"/>
      <c r="AD236" s="28"/>
      <c r="AE236" s="28"/>
      <c r="AG236" s="90"/>
      <c r="AN236" s="28"/>
      <c r="AO236" s="28"/>
      <c r="AP236" s="28"/>
      <c r="AQ236" s="28"/>
      <c r="AR236" s="28"/>
      <c r="AS236" s="28"/>
      <c r="AT236" s="28"/>
      <c r="AU236" s="28"/>
    </row>
    <row r="237" spans="27:48" x14ac:dyDescent="0.2">
      <c r="AA237" s="28"/>
      <c r="AB237" s="28"/>
      <c r="AC237" s="28"/>
      <c r="AD237" s="28"/>
      <c r="AE237" s="28"/>
      <c r="AG237" s="90"/>
      <c r="AN237" s="28"/>
      <c r="AO237" s="28"/>
      <c r="AP237" s="28"/>
      <c r="AQ237" s="28"/>
      <c r="AR237" s="28"/>
      <c r="AS237" s="28"/>
      <c r="AT237" s="28"/>
      <c r="AU237" s="28"/>
    </row>
    <row r="238" spans="27:48" x14ac:dyDescent="0.2">
      <c r="AA238" s="28"/>
      <c r="AB238" s="28"/>
      <c r="AC238" s="28"/>
      <c r="AD238" s="28"/>
      <c r="AE238" s="28"/>
      <c r="AG238" s="90"/>
      <c r="AN238" s="28"/>
      <c r="AO238" s="28"/>
      <c r="AP238" s="28"/>
      <c r="AQ238" s="28"/>
      <c r="AR238" s="28"/>
      <c r="AS238" s="28"/>
      <c r="AT238" s="28"/>
      <c r="AU238" s="28"/>
    </row>
    <row r="239" spans="27:48" x14ac:dyDescent="0.2">
      <c r="AA239" s="28"/>
      <c r="AB239" s="28"/>
      <c r="AC239" s="28"/>
      <c r="AD239" s="28"/>
      <c r="AE239" s="28"/>
      <c r="AG239" s="90"/>
      <c r="AN239" s="28"/>
      <c r="AO239" s="28"/>
      <c r="AP239" s="28"/>
      <c r="AQ239" s="28"/>
      <c r="AR239" s="28"/>
      <c r="AS239" s="28"/>
      <c r="AT239" s="28"/>
      <c r="AU239" s="28"/>
    </row>
    <row r="240" spans="27:48" x14ac:dyDescent="0.2">
      <c r="AA240" s="28"/>
      <c r="AB240" s="28"/>
      <c r="AC240" s="28"/>
      <c r="AD240" s="28"/>
      <c r="AE240" s="28"/>
      <c r="AG240" s="90"/>
      <c r="AN240" s="28"/>
      <c r="AO240" s="28"/>
      <c r="AP240" s="28"/>
      <c r="AQ240" s="28"/>
      <c r="AR240" s="28"/>
      <c r="AS240" s="28"/>
      <c r="AT240" s="28"/>
      <c r="AU240" s="28"/>
    </row>
    <row r="241" spans="27:48" x14ac:dyDescent="0.2">
      <c r="AA241" s="28"/>
      <c r="AB241" s="28"/>
      <c r="AC241" s="28"/>
      <c r="AD241" s="28"/>
      <c r="AE241" s="28"/>
      <c r="AG241" s="90"/>
      <c r="AN241" s="28"/>
      <c r="AO241" s="28"/>
      <c r="AP241" s="28"/>
      <c r="AQ241" s="28"/>
      <c r="AR241" s="28"/>
      <c r="AS241" s="28"/>
      <c r="AT241" s="28"/>
      <c r="AU241" s="28"/>
    </row>
    <row r="242" spans="27:48" x14ac:dyDescent="0.2">
      <c r="AA242" s="28"/>
      <c r="AB242" s="28"/>
      <c r="AC242" s="28"/>
      <c r="AD242" s="28"/>
      <c r="AE242" s="28"/>
      <c r="AG242" s="90"/>
      <c r="AN242" s="28"/>
      <c r="AO242" s="28"/>
      <c r="AP242" s="28"/>
      <c r="AQ242" s="28"/>
      <c r="AR242" s="28"/>
      <c r="AS242" s="28"/>
      <c r="AT242" s="28"/>
      <c r="AU242" s="28"/>
    </row>
    <row r="243" spans="27:48" x14ac:dyDescent="0.2">
      <c r="AA243" s="28"/>
      <c r="AB243" s="28"/>
      <c r="AC243" s="28"/>
      <c r="AD243" s="28"/>
      <c r="AE243" s="28"/>
      <c r="AG243" s="90"/>
      <c r="AN243" s="28"/>
      <c r="AO243" s="28"/>
      <c r="AP243" s="28"/>
      <c r="AQ243" s="28"/>
      <c r="AR243" s="28"/>
      <c r="AS243" s="28"/>
      <c r="AT243" s="28"/>
      <c r="AU243" s="28"/>
    </row>
    <row r="244" spans="27:48" x14ac:dyDescent="0.2">
      <c r="AA244" s="28"/>
      <c r="AB244" s="28"/>
      <c r="AC244" s="28"/>
      <c r="AD244" s="28"/>
      <c r="AE244" s="28"/>
      <c r="AG244" s="90"/>
      <c r="AN244" s="28"/>
      <c r="AO244" s="28"/>
      <c r="AP244" s="28"/>
      <c r="AQ244" s="28"/>
      <c r="AR244" s="28"/>
      <c r="AS244" s="28"/>
      <c r="AT244" s="28"/>
      <c r="AU244" s="28"/>
    </row>
    <row r="245" spans="27:48" x14ac:dyDescent="0.2">
      <c r="AA245" s="28"/>
      <c r="AB245" s="28"/>
      <c r="AC245" s="28"/>
      <c r="AD245" s="28"/>
      <c r="AE245" s="28"/>
      <c r="AG245" s="90"/>
      <c r="AN245" s="28"/>
      <c r="AO245" s="28"/>
      <c r="AP245" s="28"/>
      <c r="AQ245" s="28"/>
      <c r="AR245" s="28"/>
      <c r="AS245" s="28"/>
      <c r="AT245" s="28"/>
      <c r="AU245" s="28"/>
    </row>
    <row r="246" spans="27:48" x14ac:dyDescent="0.2">
      <c r="AA246" s="28"/>
      <c r="AB246" s="28"/>
      <c r="AC246" s="28"/>
      <c r="AD246" s="28"/>
      <c r="AE246" s="28"/>
      <c r="AG246" s="90"/>
      <c r="AN246" s="28"/>
      <c r="AO246" s="28"/>
      <c r="AP246" s="28"/>
      <c r="AQ246" s="28"/>
      <c r="AR246" s="28"/>
      <c r="AS246" s="28"/>
      <c r="AT246" s="28"/>
      <c r="AU246" s="28"/>
    </row>
    <row r="247" spans="27:48" x14ac:dyDescent="0.2">
      <c r="AA247" s="28"/>
      <c r="AB247" s="28"/>
      <c r="AC247" s="28"/>
      <c r="AD247" s="28"/>
      <c r="AE247" s="28"/>
      <c r="AG247" s="90"/>
      <c r="AN247" s="28"/>
      <c r="AO247" s="28"/>
      <c r="AP247" s="28"/>
      <c r="AQ247" s="28"/>
      <c r="AR247" s="28"/>
      <c r="AS247" s="28"/>
      <c r="AT247" s="28"/>
      <c r="AU247" s="28"/>
    </row>
    <row r="248" spans="27:48" x14ac:dyDescent="0.2">
      <c r="AA248" s="28"/>
      <c r="AB248" s="28"/>
      <c r="AC248" s="28"/>
      <c r="AD248" s="28"/>
      <c r="AE248" s="28"/>
      <c r="AG248" s="90"/>
      <c r="AN248" s="28"/>
      <c r="AO248" s="28"/>
      <c r="AP248" s="28"/>
      <c r="AQ248" s="28"/>
      <c r="AR248" s="28"/>
      <c r="AS248" s="28"/>
      <c r="AT248" s="28"/>
      <c r="AU248" s="28"/>
    </row>
    <row r="249" spans="27:48" x14ac:dyDescent="0.2">
      <c r="AA249" s="28"/>
      <c r="AB249" s="28"/>
      <c r="AC249" s="28"/>
      <c r="AD249" s="28"/>
      <c r="AE249" s="28"/>
      <c r="AG249" s="90"/>
      <c r="AN249" s="28"/>
      <c r="AO249" s="28"/>
      <c r="AP249" s="28"/>
      <c r="AQ249" s="28"/>
      <c r="AR249" s="28"/>
      <c r="AS249" s="28"/>
      <c r="AT249" s="28"/>
      <c r="AU249" s="28"/>
    </row>
    <row r="250" spans="27:48" x14ac:dyDescent="0.2">
      <c r="AA250" s="28"/>
      <c r="AB250" s="28"/>
      <c r="AC250" s="28"/>
      <c r="AD250" s="28"/>
      <c r="AE250" s="28"/>
      <c r="AG250" s="90"/>
      <c r="AN250" s="28"/>
      <c r="AO250" s="28"/>
      <c r="AP250" s="28"/>
      <c r="AQ250" s="28"/>
      <c r="AR250" s="28"/>
      <c r="AS250" s="28"/>
      <c r="AT250" s="28"/>
      <c r="AU250" s="28"/>
    </row>
    <row r="251" spans="27:48" x14ac:dyDescent="0.2">
      <c r="AA251" s="28"/>
      <c r="AB251" s="28"/>
      <c r="AC251" s="28"/>
      <c r="AD251" s="28"/>
      <c r="AE251" s="28"/>
      <c r="AG251" s="90"/>
      <c r="AN251" s="28"/>
      <c r="AO251" s="28"/>
      <c r="AP251" s="28"/>
      <c r="AQ251" s="28"/>
      <c r="AR251" s="28"/>
      <c r="AS251" s="28"/>
      <c r="AT251" s="28"/>
      <c r="AU251" s="28"/>
    </row>
    <row r="252" spans="27:48" x14ac:dyDescent="0.2">
      <c r="AA252" s="28"/>
      <c r="AB252" s="28"/>
      <c r="AC252" s="28"/>
      <c r="AD252" s="28"/>
      <c r="AE252" s="28"/>
      <c r="AG252" s="90"/>
      <c r="AN252" s="28"/>
      <c r="AO252" s="28"/>
      <c r="AP252" s="28"/>
      <c r="AQ252" s="28"/>
      <c r="AR252" s="28"/>
      <c r="AS252" s="28"/>
      <c r="AT252" s="28"/>
      <c r="AU252" s="28"/>
    </row>
    <row r="253" spans="27:48" x14ac:dyDescent="0.2">
      <c r="AA253" s="28"/>
      <c r="AB253" s="28"/>
      <c r="AC253" s="28"/>
      <c r="AD253" s="28"/>
      <c r="AE253" s="28"/>
      <c r="AG253" s="90"/>
      <c r="AN253" s="28"/>
      <c r="AO253" s="28"/>
      <c r="AP253" s="28"/>
      <c r="AQ253" s="28"/>
      <c r="AR253" s="28"/>
      <c r="AS253" s="28"/>
      <c r="AT253" s="28"/>
      <c r="AU253" s="28"/>
      <c r="AV253" s="28"/>
    </row>
    <row r="254" spans="27:48" x14ac:dyDescent="0.2">
      <c r="AA254" s="28"/>
      <c r="AB254" s="28"/>
      <c r="AC254" s="28"/>
      <c r="AD254" s="28"/>
      <c r="AE254" s="28"/>
      <c r="AG254" s="90"/>
      <c r="AN254" s="28"/>
      <c r="AO254" s="28"/>
      <c r="AP254" s="28"/>
      <c r="AQ254" s="28"/>
      <c r="AR254" s="28"/>
      <c r="AS254" s="28"/>
      <c r="AT254" s="28"/>
      <c r="AU254" s="28"/>
    </row>
    <row r="255" spans="27:48" x14ac:dyDescent="0.2">
      <c r="AA255" s="28"/>
      <c r="AB255" s="28"/>
      <c r="AC255" s="28"/>
      <c r="AD255" s="28"/>
      <c r="AE255" s="28"/>
      <c r="AG255" s="90"/>
      <c r="AN255" s="28"/>
      <c r="AO255" s="28"/>
      <c r="AP255" s="28"/>
      <c r="AQ255" s="28"/>
      <c r="AR255" s="28"/>
      <c r="AS255" s="28"/>
      <c r="AT255" s="28"/>
      <c r="AU255" s="28"/>
      <c r="AV255" s="28"/>
    </row>
    <row r="256" spans="27:48" x14ac:dyDescent="0.2">
      <c r="AA256" s="28"/>
      <c r="AB256" s="28"/>
      <c r="AC256" s="28"/>
      <c r="AD256" s="28"/>
      <c r="AE256" s="28"/>
      <c r="AG256" s="90"/>
      <c r="AN256" s="28"/>
      <c r="AO256" s="28"/>
      <c r="AP256" s="28"/>
      <c r="AQ256" s="28"/>
      <c r="AR256" s="28"/>
      <c r="AS256" s="28"/>
      <c r="AT256" s="28"/>
      <c r="AU256" s="28"/>
    </row>
    <row r="257" spans="27:48" x14ac:dyDescent="0.2">
      <c r="AA257" s="28"/>
      <c r="AB257" s="28"/>
      <c r="AC257" s="28"/>
      <c r="AD257" s="28"/>
      <c r="AE257" s="28"/>
      <c r="AG257" s="90"/>
      <c r="AN257" s="28"/>
      <c r="AO257" s="28"/>
      <c r="AP257" s="28"/>
      <c r="AQ257" s="28"/>
      <c r="AR257" s="28"/>
      <c r="AS257" s="28"/>
      <c r="AT257" s="28"/>
      <c r="AU257" s="28"/>
      <c r="AV257" s="28"/>
    </row>
    <row r="258" spans="27:48" x14ac:dyDescent="0.2">
      <c r="AA258" s="28"/>
      <c r="AB258" s="28"/>
      <c r="AC258" s="28"/>
      <c r="AD258" s="28"/>
      <c r="AE258" s="28"/>
      <c r="AG258" s="90"/>
      <c r="AN258" s="28"/>
      <c r="AO258" s="28"/>
      <c r="AP258" s="28"/>
      <c r="AQ258" s="28"/>
      <c r="AR258" s="28"/>
      <c r="AS258" s="28"/>
      <c r="AT258" s="28"/>
      <c r="AU258" s="28"/>
      <c r="AV258" s="28"/>
    </row>
    <row r="259" spans="27:48" x14ac:dyDescent="0.2">
      <c r="AA259" s="28"/>
      <c r="AB259" s="28"/>
      <c r="AC259" s="28"/>
      <c r="AD259" s="28"/>
      <c r="AE259" s="28"/>
      <c r="AG259" s="90"/>
      <c r="AN259" s="28"/>
      <c r="AO259" s="28"/>
      <c r="AP259" s="28"/>
      <c r="AQ259" s="28"/>
      <c r="AR259" s="28"/>
      <c r="AS259" s="28"/>
      <c r="AT259" s="28"/>
      <c r="AU259" s="28"/>
    </row>
    <row r="260" spans="27:48" x14ac:dyDescent="0.2">
      <c r="AA260" s="28"/>
      <c r="AB260" s="28"/>
      <c r="AC260" s="28"/>
      <c r="AD260" s="28"/>
      <c r="AE260" s="28"/>
      <c r="AG260" s="90"/>
      <c r="AN260" s="28"/>
      <c r="AO260" s="28"/>
      <c r="AP260" s="28"/>
      <c r="AQ260" s="28"/>
      <c r="AR260" s="28"/>
      <c r="AS260" s="28"/>
      <c r="AT260" s="28"/>
      <c r="AU260" s="28"/>
      <c r="AV260" s="28"/>
    </row>
    <row r="261" spans="27:48" x14ac:dyDescent="0.2">
      <c r="AA261" s="28"/>
      <c r="AB261" s="28"/>
      <c r="AC261" s="28"/>
      <c r="AD261" s="28"/>
      <c r="AE261" s="28"/>
      <c r="AG261" s="90"/>
      <c r="AN261" s="28"/>
      <c r="AO261" s="28"/>
      <c r="AP261" s="28"/>
      <c r="AQ261" s="28"/>
      <c r="AR261" s="28"/>
      <c r="AS261" s="28"/>
      <c r="AT261" s="28"/>
      <c r="AU261" s="28"/>
      <c r="AV261" s="28"/>
    </row>
    <row r="262" spans="27:48" x14ac:dyDescent="0.2">
      <c r="AA262" s="28"/>
      <c r="AB262" s="28"/>
      <c r="AC262" s="28"/>
      <c r="AD262" s="28"/>
      <c r="AE262" s="28"/>
      <c r="AG262" s="90"/>
      <c r="AN262" s="28"/>
      <c r="AO262" s="28"/>
      <c r="AP262" s="28"/>
      <c r="AQ262" s="28"/>
      <c r="AR262" s="28"/>
      <c r="AS262" s="28"/>
      <c r="AT262" s="28"/>
      <c r="AU262" s="28"/>
    </row>
    <row r="263" spans="27:48" x14ac:dyDescent="0.2">
      <c r="AA263" s="28"/>
      <c r="AB263" s="28"/>
      <c r="AC263" s="28"/>
      <c r="AD263" s="28"/>
      <c r="AE263" s="28"/>
      <c r="AG263" s="90"/>
      <c r="AN263" s="28"/>
      <c r="AO263" s="28"/>
      <c r="AP263" s="28"/>
      <c r="AQ263" s="28"/>
      <c r="AR263" s="28"/>
      <c r="AS263" s="28"/>
      <c r="AT263" s="28"/>
      <c r="AU263" s="28"/>
      <c r="AV263" s="28"/>
    </row>
    <row r="264" spans="27:48" x14ac:dyDescent="0.2">
      <c r="AA264" s="28"/>
      <c r="AB264" s="28"/>
      <c r="AC264" s="28"/>
      <c r="AD264" s="28"/>
      <c r="AE264" s="28"/>
      <c r="AG264" s="90"/>
      <c r="AN264" s="28"/>
      <c r="AO264" s="28"/>
      <c r="AP264" s="28"/>
      <c r="AQ264" s="28"/>
      <c r="AR264" s="28"/>
      <c r="AS264" s="28"/>
      <c r="AT264" s="28"/>
      <c r="AU264" s="28"/>
      <c r="AV264" s="28"/>
    </row>
    <row r="265" spans="27:48" x14ac:dyDescent="0.2">
      <c r="AA265" s="28"/>
      <c r="AB265" s="28"/>
      <c r="AC265" s="28"/>
      <c r="AD265" s="28"/>
      <c r="AE265" s="28"/>
      <c r="AG265" s="90"/>
      <c r="AN265" s="28"/>
      <c r="AO265" s="28"/>
      <c r="AP265" s="28"/>
      <c r="AQ265" s="28"/>
      <c r="AR265" s="28"/>
      <c r="AS265" s="28"/>
      <c r="AT265" s="28"/>
      <c r="AU265" s="28"/>
      <c r="AV265" s="28"/>
    </row>
    <row r="266" spans="27:48" x14ac:dyDescent="0.2">
      <c r="AA266" s="28"/>
      <c r="AB266" s="28"/>
      <c r="AC266" s="28"/>
      <c r="AD266" s="28"/>
      <c r="AE266" s="28"/>
      <c r="AG266" s="90"/>
      <c r="AN266" s="28"/>
      <c r="AO266" s="28"/>
      <c r="AP266" s="28"/>
      <c r="AQ266" s="28"/>
      <c r="AR266" s="28"/>
      <c r="AS266" s="28"/>
      <c r="AT266" s="28"/>
      <c r="AU266" s="28"/>
      <c r="AV266" s="28"/>
    </row>
    <row r="267" spans="27:48" x14ac:dyDescent="0.2">
      <c r="AA267" s="28"/>
      <c r="AB267" s="28"/>
      <c r="AC267" s="28"/>
      <c r="AD267" s="28"/>
      <c r="AE267" s="28"/>
      <c r="AG267" s="90"/>
      <c r="AN267" s="28"/>
      <c r="AO267" s="28"/>
      <c r="AP267" s="28"/>
      <c r="AQ267" s="28"/>
      <c r="AR267" s="28"/>
      <c r="AS267" s="28"/>
      <c r="AT267" s="28"/>
      <c r="AU267" s="28"/>
    </row>
    <row r="268" spans="27:48" x14ac:dyDescent="0.2">
      <c r="AA268" s="28"/>
      <c r="AB268" s="28"/>
      <c r="AC268" s="28"/>
      <c r="AD268" s="28"/>
      <c r="AE268" s="28"/>
      <c r="AG268" s="90"/>
      <c r="AN268" s="28"/>
      <c r="AO268" s="28"/>
      <c r="AP268" s="28"/>
      <c r="AQ268" s="28"/>
      <c r="AR268" s="28"/>
      <c r="AS268" s="28"/>
      <c r="AT268" s="28"/>
      <c r="AU268" s="28"/>
      <c r="AV268" s="28"/>
    </row>
    <row r="269" spans="27:48" x14ac:dyDescent="0.2">
      <c r="AA269" s="28"/>
      <c r="AB269" s="28"/>
      <c r="AC269" s="28"/>
      <c r="AD269" s="28"/>
      <c r="AE269" s="28"/>
      <c r="AG269" s="90"/>
      <c r="AN269" s="28"/>
      <c r="AO269" s="28"/>
      <c r="AP269" s="28"/>
      <c r="AQ269" s="28"/>
      <c r="AR269" s="28"/>
      <c r="AS269" s="28"/>
      <c r="AT269" s="28"/>
      <c r="AU269" s="28"/>
    </row>
    <row r="270" spans="27:48" x14ac:dyDescent="0.2">
      <c r="AA270" s="28"/>
      <c r="AB270" s="28"/>
      <c r="AC270" s="28"/>
      <c r="AD270" s="28"/>
      <c r="AE270" s="28"/>
      <c r="AG270" s="90"/>
      <c r="AN270" s="28"/>
      <c r="AO270" s="28"/>
      <c r="AP270" s="28"/>
      <c r="AQ270" s="28"/>
      <c r="AR270" s="28"/>
      <c r="AS270" s="28"/>
      <c r="AT270" s="28"/>
      <c r="AU270" s="28"/>
    </row>
    <row r="271" spans="27:48" x14ac:dyDescent="0.2">
      <c r="AA271" s="28"/>
      <c r="AB271" s="28"/>
      <c r="AC271" s="28"/>
      <c r="AD271" s="28"/>
      <c r="AE271" s="28"/>
      <c r="AG271" s="90"/>
      <c r="AN271" s="28"/>
      <c r="AO271" s="28"/>
      <c r="AP271" s="28"/>
      <c r="AQ271" s="28"/>
      <c r="AR271" s="28"/>
      <c r="AS271" s="28"/>
      <c r="AT271" s="28"/>
      <c r="AU271" s="28"/>
    </row>
    <row r="272" spans="27:48" x14ac:dyDescent="0.2">
      <c r="AA272" s="28"/>
      <c r="AB272" s="28"/>
      <c r="AC272" s="28"/>
      <c r="AD272" s="28"/>
      <c r="AE272" s="28"/>
      <c r="AG272" s="90"/>
      <c r="AN272" s="28"/>
      <c r="AO272" s="28"/>
      <c r="AP272" s="28"/>
      <c r="AQ272" s="28"/>
      <c r="AR272" s="28"/>
      <c r="AS272" s="28"/>
      <c r="AT272" s="28"/>
      <c r="AU272" s="28"/>
    </row>
    <row r="273" spans="27:48" x14ac:dyDescent="0.2">
      <c r="AA273" s="28"/>
      <c r="AB273" s="28"/>
      <c r="AC273" s="28"/>
      <c r="AD273" s="28"/>
      <c r="AE273" s="28"/>
      <c r="AG273" s="90"/>
      <c r="AN273" s="28"/>
      <c r="AO273" s="28"/>
      <c r="AP273" s="28"/>
      <c r="AQ273" s="28"/>
      <c r="AR273" s="28"/>
      <c r="AS273" s="28"/>
      <c r="AT273" s="28"/>
      <c r="AU273" s="28"/>
    </row>
    <row r="274" spans="27:48" x14ac:dyDescent="0.2">
      <c r="AA274" s="28"/>
      <c r="AB274" s="28"/>
      <c r="AC274" s="28"/>
      <c r="AD274" s="28"/>
      <c r="AE274" s="28"/>
      <c r="AG274" s="90"/>
      <c r="AN274" s="28"/>
      <c r="AO274" s="28"/>
      <c r="AP274" s="28"/>
      <c r="AQ274" s="28"/>
      <c r="AR274" s="28"/>
      <c r="AS274" s="28"/>
      <c r="AT274" s="28"/>
      <c r="AU274" s="28"/>
    </row>
    <row r="275" spans="27:48" x14ac:dyDescent="0.2">
      <c r="AA275" s="28"/>
      <c r="AB275" s="28"/>
      <c r="AC275" s="28"/>
      <c r="AD275" s="28"/>
      <c r="AE275" s="28"/>
      <c r="AG275" s="90"/>
      <c r="AN275" s="28"/>
      <c r="AO275" s="28"/>
      <c r="AP275" s="28"/>
      <c r="AQ275" s="28"/>
      <c r="AR275" s="28"/>
      <c r="AS275" s="28"/>
      <c r="AT275" s="28"/>
      <c r="AU275" s="28"/>
    </row>
    <row r="276" spans="27:48" x14ac:dyDescent="0.2">
      <c r="AA276" s="28"/>
      <c r="AB276" s="28"/>
      <c r="AC276" s="28"/>
      <c r="AD276" s="28"/>
      <c r="AE276" s="28"/>
      <c r="AG276" s="90"/>
      <c r="AN276" s="28"/>
      <c r="AO276" s="28"/>
      <c r="AP276" s="28"/>
      <c r="AQ276" s="28"/>
      <c r="AR276" s="28"/>
      <c r="AS276" s="28"/>
      <c r="AT276" s="28"/>
      <c r="AU276" s="28"/>
      <c r="AV276" s="28"/>
    </row>
    <row r="277" spans="27:48" x14ac:dyDescent="0.2">
      <c r="AA277" s="28"/>
      <c r="AB277" s="28"/>
      <c r="AC277" s="28"/>
      <c r="AD277" s="28"/>
      <c r="AE277" s="28"/>
      <c r="AG277" s="90"/>
      <c r="AN277" s="28"/>
      <c r="AO277" s="28"/>
      <c r="AP277" s="28"/>
      <c r="AQ277" s="28"/>
      <c r="AR277" s="28"/>
      <c r="AS277" s="28"/>
      <c r="AT277" s="28"/>
      <c r="AU277" s="28"/>
    </row>
    <row r="278" spans="27:48" x14ac:dyDescent="0.2">
      <c r="AA278" s="28"/>
      <c r="AB278" s="28"/>
      <c r="AC278" s="28"/>
      <c r="AD278" s="28"/>
      <c r="AE278" s="28"/>
      <c r="AG278" s="90"/>
      <c r="AN278" s="28"/>
      <c r="AO278" s="28"/>
      <c r="AP278" s="28"/>
      <c r="AQ278" s="28"/>
      <c r="AR278" s="28"/>
      <c r="AS278" s="28"/>
      <c r="AT278" s="28"/>
      <c r="AU278" s="28"/>
    </row>
    <row r="279" spans="27:48" x14ac:dyDescent="0.2">
      <c r="AA279" s="28"/>
      <c r="AB279" s="28"/>
      <c r="AC279" s="28"/>
      <c r="AD279" s="28"/>
      <c r="AE279" s="28"/>
      <c r="AG279" s="90"/>
      <c r="AN279" s="28"/>
      <c r="AO279" s="28"/>
      <c r="AP279" s="28"/>
      <c r="AQ279" s="28"/>
      <c r="AR279" s="28"/>
      <c r="AS279" s="28"/>
      <c r="AT279" s="28"/>
      <c r="AU279" s="28"/>
    </row>
    <row r="280" spans="27:48" x14ac:dyDescent="0.2">
      <c r="AA280" s="28"/>
      <c r="AB280" s="28"/>
      <c r="AC280" s="28"/>
      <c r="AD280" s="28"/>
      <c r="AE280" s="28"/>
      <c r="AG280" s="90"/>
      <c r="AN280" s="28"/>
      <c r="AO280" s="28"/>
      <c r="AP280" s="28"/>
      <c r="AQ280" s="28"/>
      <c r="AR280" s="28"/>
      <c r="AS280" s="28"/>
      <c r="AT280" s="28"/>
      <c r="AU280" s="28"/>
    </row>
    <row r="281" spans="27:48" x14ac:dyDescent="0.2">
      <c r="AA281" s="28"/>
      <c r="AB281" s="28"/>
      <c r="AC281" s="28"/>
      <c r="AD281" s="28"/>
      <c r="AE281" s="28"/>
      <c r="AG281" s="90"/>
      <c r="AN281" s="28"/>
      <c r="AO281" s="28"/>
      <c r="AP281" s="28"/>
      <c r="AQ281" s="28"/>
      <c r="AR281" s="28"/>
      <c r="AS281" s="28"/>
      <c r="AT281" s="28"/>
      <c r="AU281" s="28"/>
      <c r="AV281" s="28"/>
    </row>
    <row r="282" spans="27:48" x14ac:dyDescent="0.2">
      <c r="AA282" s="28"/>
      <c r="AB282" s="28"/>
      <c r="AC282" s="28"/>
      <c r="AD282" s="28"/>
      <c r="AE282" s="28"/>
      <c r="AG282" s="90"/>
      <c r="AN282" s="28"/>
      <c r="AO282" s="28"/>
      <c r="AP282" s="28"/>
      <c r="AQ282" s="28"/>
      <c r="AR282" s="28"/>
      <c r="AS282" s="28"/>
      <c r="AT282" s="28"/>
      <c r="AU282" s="28"/>
      <c r="AV282" s="28"/>
    </row>
    <row r="283" spans="27:48" x14ac:dyDescent="0.2">
      <c r="AA283" s="28"/>
      <c r="AB283" s="28"/>
      <c r="AC283" s="28"/>
      <c r="AD283" s="28"/>
      <c r="AE283" s="28"/>
      <c r="AG283" s="90"/>
      <c r="AN283" s="28"/>
      <c r="AO283" s="28"/>
      <c r="AP283" s="28"/>
      <c r="AQ283" s="28"/>
      <c r="AR283" s="28"/>
      <c r="AS283" s="28"/>
      <c r="AT283" s="28"/>
      <c r="AU283" s="28"/>
    </row>
    <row r="284" spans="27:48" x14ac:dyDescent="0.2">
      <c r="AA284" s="28"/>
      <c r="AB284" s="28"/>
      <c r="AC284" s="28"/>
      <c r="AD284" s="28"/>
      <c r="AE284" s="28"/>
      <c r="AG284" s="90"/>
      <c r="AN284" s="28"/>
      <c r="AO284" s="28"/>
      <c r="AP284" s="28"/>
      <c r="AQ284" s="28"/>
      <c r="AR284" s="28"/>
      <c r="AS284" s="28"/>
      <c r="AT284" s="28"/>
      <c r="AU284" s="28"/>
    </row>
    <row r="285" spans="27:48" x14ac:dyDescent="0.2">
      <c r="AA285" s="28"/>
      <c r="AB285" s="28"/>
      <c r="AC285" s="28"/>
      <c r="AD285" s="28"/>
      <c r="AE285" s="28"/>
      <c r="AG285" s="90"/>
      <c r="AN285" s="28"/>
      <c r="AO285" s="28"/>
      <c r="AP285" s="28"/>
      <c r="AQ285" s="28"/>
      <c r="AR285" s="28"/>
      <c r="AS285" s="28"/>
      <c r="AT285" s="28"/>
      <c r="AU285" s="28"/>
    </row>
    <row r="286" spans="27:48" x14ac:dyDescent="0.2">
      <c r="AA286" s="28"/>
      <c r="AB286" s="28"/>
      <c r="AC286" s="28"/>
      <c r="AD286" s="28"/>
      <c r="AE286" s="28"/>
      <c r="AG286" s="90"/>
      <c r="AN286" s="28"/>
      <c r="AO286" s="28"/>
      <c r="AP286" s="28"/>
      <c r="AQ286" s="28"/>
      <c r="AR286" s="28"/>
      <c r="AS286" s="28"/>
      <c r="AT286" s="28"/>
      <c r="AU286" s="28"/>
    </row>
    <row r="287" spans="27:48" x14ac:dyDescent="0.2">
      <c r="AA287" s="28"/>
      <c r="AB287" s="28"/>
      <c r="AC287" s="28"/>
      <c r="AD287" s="28"/>
      <c r="AE287" s="28"/>
      <c r="AG287" s="90"/>
      <c r="AN287" s="28"/>
      <c r="AO287" s="28"/>
      <c r="AP287" s="28"/>
      <c r="AQ287" s="28"/>
      <c r="AR287" s="28"/>
      <c r="AS287" s="28"/>
      <c r="AT287" s="28"/>
      <c r="AU287" s="28"/>
      <c r="AV287" s="28"/>
    </row>
    <row r="288" spans="27:48" x14ac:dyDescent="0.2">
      <c r="AA288" s="28"/>
      <c r="AB288" s="28"/>
      <c r="AC288" s="28"/>
      <c r="AD288" s="28"/>
      <c r="AE288" s="28"/>
      <c r="AG288" s="90"/>
      <c r="AN288" s="28"/>
      <c r="AO288" s="28"/>
      <c r="AP288" s="28"/>
      <c r="AQ288" s="28"/>
      <c r="AR288" s="28"/>
      <c r="AS288" s="28"/>
      <c r="AT288" s="28"/>
      <c r="AU288" s="28"/>
      <c r="AV288" s="28"/>
    </row>
    <row r="289" spans="27:48" x14ac:dyDescent="0.2">
      <c r="AA289" s="28"/>
      <c r="AB289" s="28"/>
      <c r="AC289" s="28"/>
      <c r="AD289" s="28"/>
      <c r="AE289" s="28"/>
      <c r="AG289" s="90"/>
      <c r="AN289" s="28"/>
      <c r="AO289" s="28"/>
      <c r="AP289" s="28"/>
      <c r="AQ289" s="28"/>
      <c r="AR289" s="28"/>
      <c r="AS289" s="28"/>
      <c r="AT289" s="28"/>
      <c r="AU289" s="28"/>
    </row>
    <row r="290" spans="27:48" x14ac:dyDescent="0.2">
      <c r="AA290" s="28"/>
      <c r="AB290" s="28"/>
      <c r="AC290" s="28"/>
      <c r="AD290" s="28"/>
      <c r="AE290" s="28"/>
      <c r="AG290" s="90"/>
      <c r="AN290" s="28"/>
      <c r="AO290" s="28"/>
      <c r="AP290" s="28"/>
      <c r="AQ290" s="28"/>
      <c r="AR290" s="28"/>
      <c r="AS290" s="28"/>
      <c r="AT290" s="28"/>
      <c r="AU290" s="28"/>
    </row>
    <row r="291" spans="27:48" x14ac:dyDescent="0.2">
      <c r="AA291" s="28"/>
      <c r="AB291" s="28"/>
      <c r="AC291" s="28"/>
      <c r="AD291" s="28"/>
      <c r="AE291" s="28"/>
      <c r="AG291" s="90"/>
      <c r="AN291" s="28"/>
      <c r="AO291" s="28"/>
      <c r="AP291" s="28"/>
      <c r="AQ291" s="28"/>
      <c r="AR291" s="28"/>
      <c r="AS291" s="28"/>
      <c r="AT291" s="28"/>
      <c r="AU291" s="28"/>
    </row>
    <row r="292" spans="27:48" x14ac:dyDescent="0.2">
      <c r="AA292" s="28"/>
      <c r="AB292" s="28"/>
      <c r="AC292" s="28"/>
      <c r="AD292" s="28"/>
      <c r="AE292" s="28"/>
      <c r="AG292" s="90"/>
      <c r="AN292" s="28"/>
      <c r="AO292" s="28"/>
      <c r="AP292" s="28"/>
      <c r="AQ292" s="28"/>
      <c r="AR292" s="28"/>
      <c r="AS292" s="28"/>
      <c r="AT292" s="28"/>
      <c r="AU292" s="28"/>
    </row>
    <row r="293" spans="27:48" x14ac:dyDescent="0.2">
      <c r="AA293" s="28"/>
      <c r="AB293" s="28"/>
      <c r="AC293" s="28"/>
      <c r="AD293" s="28"/>
      <c r="AE293" s="28"/>
      <c r="AG293" s="90"/>
      <c r="AN293" s="28"/>
      <c r="AO293" s="28"/>
      <c r="AP293" s="28"/>
      <c r="AQ293" s="28"/>
      <c r="AR293" s="28"/>
      <c r="AS293" s="28"/>
      <c r="AT293" s="28"/>
      <c r="AU293" s="28"/>
      <c r="AV293" s="28"/>
    </row>
    <row r="294" spans="27:48" x14ac:dyDescent="0.2">
      <c r="AA294" s="28"/>
      <c r="AB294" s="28"/>
      <c r="AC294" s="28"/>
      <c r="AD294" s="28"/>
      <c r="AE294" s="28"/>
      <c r="AG294" s="90"/>
      <c r="AN294" s="28"/>
      <c r="AO294" s="28"/>
      <c r="AP294" s="28"/>
      <c r="AQ294" s="28"/>
      <c r="AR294" s="28"/>
      <c r="AS294" s="28"/>
      <c r="AT294" s="28"/>
      <c r="AU294" s="28"/>
      <c r="AV294" s="28"/>
    </row>
    <row r="295" spans="27:48" x14ac:dyDescent="0.2">
      <c r="AA295" s="28"/>
      <c r="AB295" s="28"/>
      <c r="AC295" s="28"/>
      <c r="AD295" s="28"/>
      <c r="AE295" s="28"/>
      <c r="AG295" s="90"/>
      <c r="AN295" s="28"/>
      <c r="AO295" s="28"/>
      <c r="AP295" s="28"/>
      <c r="AQ295" s="28"/>
      <c r="AR295" s="28"/>
      <c r="AS295" s="28"/>
      <c r="AT295" s="28"/>
      <c r="AU295" s="28"/>
      <c r="AV295" s="28"/>
    </row>
    <row r="296" spans="27:48" x14ac:dyDescent="0.2">
      <c r="AA296" s="28"/>
      <c r="AB296" s="28"/>
      <c r="AC296" s="28"/>
      <c r="AD296" s="28"/>
      <c r="AE296" s="28"/>
      <c r="AG296" s="90"/>
      <c r="AN296" s="28"/>
      <c r="AO296" s="28"/>
      <c r="AP296" s="28"/>
      <c r="AQ296" s="28"/>
      <c r="AR296" s="28"/>
      <c r="AS296" s="28"/>
      <c r="AT296" s="28"/>
      <c r="AU296" s="28"/>
    </row>
    <row r="297" spans="27:48" x14ac:dyDescent="0.2">
      <c r="AA297" s="28"/>
      <c r="AB297" s="28"/>
      <c r="AC297" s="28"/>
      <c r="AD297" s="28"/>
      <c r="AE297" s="28"/>
      <c r="AG297" s="90"/>
      <c r="AN297" s="28"/>
      <c r="AO297" s="28"/>
      <c r="AP297" s="28"/>
      <c r="AQ297" s="28"/>
      <c r="AR297" s="28"/>
      <c r="AS297" s="28"/>
      <c r="AT297" s="28"/>
      <c r="AU297" s="28"/>
    </row>
    <row r="298" spans="27:48" x14ac:dyDescent="0.2">
      <c r="AA298" s="28"/>
      <c r="AB298" s="28"/>
      <c r="AC298" s="28"/>
      <c r="AD298" s="28"/>
      <c r="AE298" s="28"/>
      <c r="AG298" s="90"/>
      <c r="AN298" s="28"/>
      <c r="AO298" s="28"/>
      <c r="AP298" s="28"/>
      <c r="AQ298" s="28"/>
      <c r="AR298" s="28"/>
      <c r="AS298" s="28"/>
      <c r="AT298" s="28"/>
      <c r="AU298" s="28"/>
    </row>
    <row r="299" spans="27:48" x14ac:dyDescent="0.2">
      <c r="AA299" s="28"/>
      <c r="AB299" s="28"/>
      <c r="AC299" s="28"/>
      <c r="AD299" s="28"/>
      <c r="AE299" s="28"/>
      <c r="AG299" s="90"/>
      <c r="AN299" s="28"/>
      <c r="AO299" s="28"/>
      <c r="AP299" s="28"/>
      <c r="AQ299" s="28"/>
      <c r="AR299" s="28"/>
      <c r="AS299" s="28"/>
      <c r="AT299" s="28"/>
      <c r="AU299" s="28"/>
    </row>
    <row r="300" spans="27:48" x14ac:dyDescent="0.2">
      <c r="AA300" s="28"/>
      <c r="AB300" s="28"/>
      <c r="AC300" s="28"/>
      <c r="AD300" s="28"/>
      <c r="AE300" s="28"/>
      <c r="AG300" s="90"/>
      <c r="AN300" s="28"/>
      <c r="AO300" s="28"/>
      <c r="AP300" s="28"/>
      <c r="AQ300" s="28"/>
      <c r="AR300" s="28"/>
      <c r="AS300" s="28"/>
      <c r="AT300" s="28"/>
      <c r="AU300" s="28"/>
    </row>
    <row r="301" spans="27:48" x14ac:dyDescent="0.2">
      <c r="AA301" s="28"/>
      <c r="AB301" s="28"/>
      <c r="AC301" s="28"/>
      <c r="AD301" s="28"/>
      <c r="AE301" s="28"/>
      <c r="AG301" s="90"/>
      <c r="AN301" s="28"/>
      <c r="AO301" s="28"/>
      <c r="AP301" s="28"/>
      <c r="AQ301" s="28"/>
      <c r="AR301" s="28"/>
      <c r="AS301" s="28"/>
      <c r="AT301" s="28"/>
      <c r="AU301" s="28"/>
    </row>
    <row r="302" spans="27:48" x14ac:dyDescent="0.2">
      <c r="AA302" s="28"/>
      <c r="AB302" s="28"/>
      <c r="AC302" s="28"/>
      <c r="AD302" s="28"/>
      <c r="AE302" s="28"/>
      <c r="AG302" s="90"/>
      <c r="AN302" s="28"/>
      <c r="AO302" s="28"/>
      <c r="AP302" s="28"/>
      <c r="AQ302" s="28"/>
      <c r="AR302" s="28"/>
      <c r="AS302" s="28"/>
      <c r="AT302" s="28"/>
      <c r="AU302" s="28"/>
    </row>
    <row r="303" spans="27:48" x14ac:dyDescent="0.2">
      <c r="AA303" s="28"/>
      <c r="AB303" s="28"/>
      <c r="AC303" s="28"/>
      <c r="AD303" s="28"/>
      <c r="AE303" s="28"/>
      <c r="AG303" s="90"/>
      <c r="AN303" s="28"/>
      <c r="AO303" s="28"/>
      <c r="AP303" s="28"/>
      <c r="AQ303" s="28"/>
      <c r="AR303" s="28"/>
      <c r="AS303" s="28"/>
      <c r="AT303" s="28"/>
      <c r="AU303" s="28"/>
      <c r="AV303" s="28"/>
    </row>
    <row r="304" spans="27:48" x14ac:dyDescent="0.2">
      <c r="AA304" s="28"/>
      <c r="AB304" s="28"/>
      <c r="AC304" s="28"/>
      <c r="AD304" s="28"/>
      <c r="AE304" s="28"/>
      <c r="AG304" s="90"/>
      <c r="AN304" s="28"/>
      <c r="AO304" s="28"/>
      <c r="AP304" s="28"/>
      <c r="AQ304" s="28"/>
      <c r="AR304" s="28"/>
      <c r="AS304" s="28"/>
      <c r="AT304" s="28"/>
      <c r="AU304" s="28"/>
      <c r="AV304" s="28"/>
    </row>
    <row r="305" spans="27:48" x14ac:dyDescent="0.2">
      <c r="AA305" s="28"/>
      <c r="AB305" s="28"/>
      <c r="AC305" s="28"/>
      <c r="AD305" s="28"/>
      <c r="AE305" s="28"/>
      <c r="AG305" s="90"/>
      <c r="AN305" s="28"/>
      <c r="AO305" s="28"/>
      <c r="AP305" s="28"/>
      <c r="AQ305" s="28"/>
      <c r="AR305" s="28"/>
      <c r="AS305" s="28"/>
      <c r="AT305" s="28"/>
      <c r="AU305" s="28"/>
      <c r="AV305" s="28"/>
    </row>
    <row r="306" spans="27:48" x14ac:dyDescent="0.2">
      <c r="AA306" s="28"/>
      <c r="AB306" s="28"/>
      <c r="AC306" s="28"/>
      <c r="AD306" s="28"/>
      <c r="AE306" s="28"/>
      <c r="AG306" s="90"/>
      <c r="AN306" s="28"/>
      <c r="AO306" s="28"/>
      <c r="AP306" s="28"/>
      <c r="AQ306" s="28"/>
      <c r="AR306" s="28"/>
      <c r="AS306" s="28"/>
      <c r="AT306" s="28"/>
      <c r="AU306" s="28"/>
    </row>
    <row r="307" spans="27:48" x14ac:dyDescent="0.2">
      <c r="AA307" s="28"/>
      <c r="AB307" s="28"/>
      <c r="AC307" s="28"/>
      <c r="AD307" s="28"/>
      <c r="AE307" s="28"/>
      <c r="AG307" s="90"/>
      <c r="AN307" s="28"/>
      <c r="AO307" s="28"/>
      <c r="AP307" s="28"/>
      <c r="AQ307" s="28"/>
      <c r="AR307" s="28"/>
      <c r="AS307" s="28"/>
      <c r="AT307" s="28"/>
      <c r="AU307" s="28"/>
    </row>
    <row r="308" spans="27:48" x14ac:dyDescent="0.2">
      <c r="AA308" s="28"/>
      <c r="AB308" s="28"/>
      <c r="AC308" s="28"/>
      <c r="AD308" s="28"/>
      <c r="AE308" s="28"/>
      <c r="AG308" s="90"/>
      <c r="AN308" s="28"/>
      <c r="AO308" s="28"/>
      <c r="AP308" s="28"/>
      <c r="AQ308" s="28"/>
      <c r="AR308" s="28"/>
      <c r="AS308" s="28"/>
      <c r="AT308" s="28"/>
      <c r="AU308" s="28"/>
    </row>
    <row r="309" spans="27:48" x14ac:dyDescent="0.2">
      <c r="AA309" s="28"/>
      <c r="AB309" s="28"/>
      <c r="AC309" s="28"/>
      <c r="AD309" s="28"/>
      <c r="AE309" s="28"/>
      <c r="AG309" s="90"/>
      <c r="AN309" s="28"/>
      <c r="AO309" s="28"/>
      <c r="AP309" s="28"/>
      <c r="AQ309" s="28"/>
      <c r="AR309" s="28"/>
      <c r="AS309" s="28"/>
      <c r="AT309" s="28"/>
      <c r="AU309" s="28"/>
    </row>
    <row r="310" spans="27:48" x14ac:dyDescent="0.2">
      <c r="AA310" s="28"/>
      <c r="AB310" s="28"/>
      <c r="AC310" s="28"/>
      <c r="AD310" s="28"/>
      <c r="AE310" s="28"/>
      <c r="AG310" s="90"/>
      <c r="AN310" s="28"/>
      <c r="AO310" s="28"/>
      <c r="AP310" s="28"/>
      <c r="AQ310" s="28"/>
      <c r="AR310" s="28"/>
      <c r="AS310" s="28"/>
      <c r="AT310" s="28"/>
      <c r="AU310" s="28"/>
    </row>
    <row r="311" spans="27:48" x14ac:dyDescent="0.2">
      <c r="AA311" s="28"/>
      <c r="AB311" s="28"/>
      <c r="AC311" s="28"/>
      <c r="AD311" s="28"/>
      <c r="AE311" s="28"/>
      <c r="AG311" s="90"/>
      <c r="AN311" s="28"/>
      <c r="AO311" s="28"/>
      <c r="AP311" s="28"/>
      <c r="AQ311" s="28"/>
      <c r="AR311" s="28"/>
      <c r="AS311" s="28"/>
      <c r="AT311" s="28"/>
      <c r="AU311" s="28"/>
    </row>
    <row r="312" spans="27:48" x14ac:dyDescent="0.2">
      <c r="AA312" s="28"/>
      <c r="AB312" s="28"/>
      <c r="AC312" s="28"/>
      <c r="AD312" s="28"/>
      <c r="AE312" s="28"/>
      <c r="AG312" s="90"/>
      <c r="AN312" s="28"/>
      <c r="AO312" s="28"/>
      <c r="AP312" s="28"/>
      <c r="AQ312" s="28"/>
      <c r="AR312" s="28"/>
      <c r="AS312" s="28"/>
      <c r="AT312" s="28"/>
      <c r="AU312" s="28"/>
    </row>
    <row r="313" spans="27:48" x14ac:dyDescent="0.2">
      <c r="AA313" s="28"/>
      <c r="AB313" s="28"/>
      <c r="AC313" s="28"/>
      <c r="AD313" s="28"/>
      <c r="AE313" s="28"/>
      <c r="AG313" s="90"/>
      <c r="AN313" s="28"/>
      <c r="AO313" s="28"/>
      <c r="AP313" s="28"/>
      <c r="AQ313" s="28"/>
      <c r="AR313" s="28"/>
      <c r="AS313" s="28"/>
      <c r="AT313" s="28"/>
      <c r="AU313" s="28"/>
    </row>
    <row r="314" spans="27:48" x14ac:dyDescent="0.2">
      <c r="AA314" s="28"/>
      <c r="AB314" s="28"/>
      <c r="AC314" s="28"/>
      <c r="AD314" s="28"/>
      <c r="AE314" s="28"/>
      <c r="AG314" s="90"/>
      <c r="AN314" s="28"/>
      <c r="AO314" s="28"/>
      <c r="AP314" s="28"/>
      <c r="AQ314" s="28"/>
      <c r="AR314" s="28"/>
      <c r="AS314" s="28"/>
      <c r="AT314" s="28"/>
      <c r="AU314" s="28"/>
    </row>
    <row r="315" spans="27:48" x14ac:dyDescent="0.2">
      <c r="AA315" s="28"/>
      <c r="AB315" s="28"/>
      <c r="AC315" s="28"/>
      <c r="AD315" s="28"/>
      <c r="AE315" s="28"/>
      <c r="AG315" s="90"/>
      <c r="AN315" s="28"/>
      <c r="AO315" s="28"/>
      <c r="AP315" s="28"/>
      <c r="AQ315" s="28"/>
      <c r="AR315" s="28"/>
      <c r="AS315" s="28"/>
      <c r="AT315" s="28"/>
      <c r="AU315" s="28"/>
    </row>
    <row r="316" spans="27:48" x14ac:dyDescent="0.2">
      <c r="AA316" s="28"/>
      <c r="AB316" s="28"/>
      <c r="AC316" s="28"/>
      <c r="AD316" s="28"/>
      <c r="AE316" s="28"/>
      <c r="AG316" s="90"/>
      <c r="AN316" s="28"/>
      <c r="AO316" s="28"/>
      <c r="AP316" s="28"/>
      <c r="AQ316" s="28"/>
      <c r="AR316" s="28"/>
      <c r="AS316" s="28"/>
      <c r="AT316" s="28"/>
      <c r="AU316" s="28"/>
    </row>
    <row r="317" spans="27:48" x14ac:dyDescent="0.2">
      <c r="AA317" s="28"/>
      <c r="AB317" s="28"/>
      <c r="AC317" s="28"/>
      <c r="AD317" s="28"/>
      <c r="AE317" s="28"/>
      <c r="AG317" s="90"/>
      <c r="AN317" s="28"/>
      <c r="AO317" s="28"/>
      <c r="AP317" s="28"/>
      <c r="AQ317" s="28"/>
      <c r="AR317" s="28"/>
      <c r="AS317" s="28"/>
      <c r="AT317" s="28"/>
      <c r="AU317" s="28"/>
    </row>
    <row r="318" spans="27:48" x14ac:dyDescent="0.2">
      <c r="AA318" s="28"/>
      <c r="AB318" s="28"/>
      <c r="AC318" s="28"/>
      <c r="AD318" s="28"/>
      <c r="AE318" s="28"/>
      <c r="AG318" s="90"/>
      <c r="AN318" s="28"/>
      <c r="AO318" s="28"/>
      <c r="AP318" s="28"/>
      <c r="AQ318" s="28"/>
      <c r="AR318" s="28"/>
      <c r="AS318" s="28"/>
      <c r="AT318" s="28"/>
      <c r="AU318" s="28"/>
    </row>
    <row r="319" spans="27:48" x14ac:dyDescent="0.2">
      <c r="AA319" s="28"/>
      <c r="AB319" s="28"/>
      <c r="AC319" s="28"/>
      <c r="AD319" s="28"/>
      <c r="AE319" s="28"/>
      <c r="AG319" s="90"/>
      <c r="AN319" s="28"/>
      <c r="AO319" s="28"/>
      <c r="AP319" s="28"/>
      <c r="AQ319" s="28"/>
      <c r="AR319" s="28"/>
      <c r="AS319" s="28"/>
      <c r="AT319" s="28"/>
      <c r="AU319" s="28"/>
    </row>
    <row r="320" spans="27:48" x14ac:dyDescent="0.2">
      <c r="AA320" s="28"/>
      <c r="AB320" s="28"/>
      <c r="AC320" s="28"/>
      <c r="AD320" s="28"/>
      <c r="AE320" s="28"/>
      <c r="AG320" s="90"/>
      <c r="AN320" s="28"/>
      <c r="AO320" s="28"/>
      <c r="AP320" s="28"/>
      <c r="AQ320" s="28"/>
      <c r="AR320" s="28"/>
      <c r="AS320" s="28"/>
      <c r="AT320" s="28"/>
      <c r="AU320" s="28"/>
    </row>
    <row r="321" spans="27:48" x14ac:dyDescent="0.2">
      <c r="AA321" s="28"/>
      <c r="AB321" s="28"/>
      <c r="AC321" s="28"/>
      <c r="AD321" s="28"/>
      <c r="AE321" s="28"/>
      <c r="AG321" s="90"/>
      <c r="AN321" s="28"/>
      <c r="AO321" s="28"/>
      <c r="AP321" s="28"/>
      <c r="AQ321" s="28"/>
      <c r="AR321" s="28"/>
      <c r="AS321" s="28"/>
      <c r="AT321" s="28"/>
      <c r="AU321" s="28"/>
      <c r="AV321" s="28"/>
    </row>
    <row r="322" spans="27:48" x14ac:dyDescent="0.2">
      <c r="AA322" s="28"/>
      <c r="AB322" s="28"/>
      <c r="AC322" s="28"/>
      <c r="AD322" s="28"/>
      <c r="AE322" s="28"/>
      <c r="AG322" s="90"/>
      <c r="AN322" s="28"/>
      <c r="AO322" s="28"/>
      <c r="AP322" s="28"/>
      <c r="AQ322" s="28"/>
      <c r="AR322" s="28"/>
      <c r="AS322" s="28"/>
      <c r="AT322" s="28"/>
      <c r="AU322" s="28"/>
    </row>
    <row r="323" spans="27:48" x14ac:dyDescent="0.2">
      <c r="AA323" s="28"/>
      <c r="AB323" s="28"/>
      <c r="AC323" s="28"/>
      <c r="AD323" s="28"/>
      <c r="AE323" s="28"/>
      <c r="AG323" s="90"/>
      <c r="AN323" s="28"/>
      <c r="AO323" s="28"/>
      <c r="AP323" s="28"/>
      <c r="AQ323" s="28"/>
      <c r="AR323" s="28"/>
      <c r="AS323" s="28"/>
      <c r="AT323" s="28"/>
      <c r="AU323" s="28"/>
    </row>
    <row r="324" spans="27:48" x14ac:dyDescent="0.2">
      <c r="AA324" s="28"/>
      <c r="AB324" s="28"/>
      <c r="AC324" s="28"/>
      <c r="AD324" s="28"/>
      <c r="AE324" s="28"/>
      <c r="AG324" s="90"/>
      <c r="AN324" s="28"/>
      <c r="AO324" s="28"/>
      <c r="AP324" s="28"/>
      <c r="AQ324" s="28"/>
      <c r="AR324" s="28"/>
      <c r="AS324" s="28"/>
      <c r="AT324" s="28"/>
      <c r="AU324" s="28"/>
    </row>
    <row r="325" spans="27:48" x14ac:dyDescent="0.2">
      <c r="AA325" s="28"/>
      <c r="AB325" s="28"/>
      <c r="AC325" s="28"/>
      <c r="AD325" s="28"/>
      <c r="AE325" s="28"/>
      <c r="AG325" s="90"/>
      <c r="AN325" s="28"/>
      <c r="AO325" s="28"/>
      <c r="AP325" s="28"/>
      <c r="AQ325" s="28"/>
      <c r="AR325" s="28"/>
      <c r="AS325" s="28"/>
      <c r="AT325" s="28"/>
      <c r="AU325" s="28"/>
    </row>
    <row r="326" spans="27:48" x14ac:dyDescent="0.2">
      <c r="AA326" s="28"/>
      <c r="AB326" s="28"/>
      <c r="AC326" s="28"/>
      <c r="AD326" s="28"/>
      <c r="AE326" s="28"/>
      <c r="AG326" s="90"/>
      <c r="AN326" s="28"/>
      <c r="AO326" s="28"/>
      <c r="AP326" s="28"/>
      <c r="AQ326" s="28"/>
      <c r="AR326" s="28"/>
      <c r="AS326" s="28"/>
      <c r="AT326" s="28"/>
      <c r="AU326" s="28"/>
    </row>
    <row r="327" spans="27:48" x14ac:dyDescent="0.2">
      <c r="AA327" s="28"/>
      <c r="AB327" s="28"/>
      <c r="AC327" s="28"/>
      <c r="AD327" s="28"/>
      <c r="AE327" s="28"/>
      <c r="AG327" s="90"/>
      <c r="AN327" s="28"/>
      <c r="AO327" s="28"/>
      <c r="AP327" s="28"/>
      <c r="AQ327" s="28"/>
      <c r="AR327" s="28"/>
      <c r="AS327" s="28"/>
      <c r="AT327" s="28"/>
      <c r="AU327" s="28"/>
    </row>
    <row r="328" spans="27:48" x14ac:dyDescent="0.2">
      <c r="AA328" s="28"/>
      <c r="AB328" s="28"/>
      <c r="AC328" s="28"/>
      <c r="AD328" s="28"/>
      <c r="AE328" s="28"/>
      <c r="AG328" s="90"/>
      <c r="AN328" s="28"/>
      <c r="AO328" s="28"/>
      <c r="AP328" s="28"/>
      <c r="AQ328" s="28"/>
      <c r="AR328" s="28"/>
      <c r="AS328" s="28"/>
      <c r="AT328" s="28"/>
      <c r="AU328" s="28"/>
    </row>
    <row r="329" spans="27:48" x14ac:dyDescent="0.2">
      <c r="AA329" s="28"/>
      <c r="AB329" s="28"/>
      <c r="AC329" s="28"/>
      <c r="AD329" s="28"/>
      <c r="AE329" s="28"/>
      <c r="AG329" s="90"/>
      <c r="AN329" s="28"/>
      <c r="AO329" s="28"/>
      <c r="AP329" s="28"/>
      <c r="AQ329" s="28"/>
      <c r="AR329" s="28"/>
      <c r="AS329" s="28"/>
      <c r="AT329" s="28"/>
      <c r="AU329" s="28"/>
    </row>
    <row r="330" spans="27:48" x14ac:dyDescent="0.2">
      <c r="AA330" s="28"/>
      <c r="AB330" s="28"/>
      <c r="AC330" s="28"/>
      <c r="AD330" s="28"/>
      <c r="AE330" s="28"/>
      <c r="AG330" s="90"/>
      <c r="AN330" s="28"/>
      <c r="AO330" s="28"/>
      <c r="AP330" s="28"/>
      <c r="AQ330" s="28"/>
      <c r="AR330" s="28"/>
      <c r="AS330" s="28"/>
      <c r="AT330" s="28"/>
      <c r="AU330" s="28"/>
    </row>
    <row r="331" spans="27:48" x14ac:dyDescent="0.2">
      <c r="AA331" s="28"/>
      <c r="AB331" s="28"/>
      <c r="AC331" s="28"/>
      <c r="AD331" s="28"/>
      <c r="AE331" s="28"/>
      <c r="AG331" s="90"/>
      <c r="AN331" s="28"/>
      <c r="AO331" s="28"/>
      <c r="AP331" s="28"/>
      <c r="AQ331" s="28"/>
      <c r="AR331" s="28"/>
      <c r="AS331" s="28"/>
      <c r="AT331" s="28"/>
      <c r="AU331" s="28"/>
    </row>
    <row r="332" spans="27:48" x14ac:dyDescent="0.2">
      <c r="AA332" s="28"/>
      <c r="AB332" s="28"/>
      <c r="AC332" s="28"/>
      <c r="AD332" s="28"/>
      <c r="AE332" s="28"/>
      <c r="AG332" s="90"/>
      <c r="AN332" s="28"/>
      <c r="AO332" s="28"/>
      <c r="AP332" s="28"/>
      <c r="AQ332" s="28"/>
      <c r="AR332" s="28"/>
      <c r="AS332" s="28"/>
      <c r="AT332" s="28"/>
      <c r="AU332" s="28"/>
    </row>
    <row r="333" spans="27:48" x14ac:dyDescent="0.2">
      <c r="AA333" s="28"/>
      <c r="AB333" s="28"/>
      <c r="AC333" s="28"/>
      <c r="AD333" s="28"/>
      <c r="AE333" s="28"/>
      <c r="AG333" s="90"/>
      <c r="AN333" s="28"/>
      <c r="AO333" s="28"/>
      <c r="AP333" s="28"/>
      <c r="AQ333" s="28"/>
      <c r="AR333" s="28"/>
      <c r="AS333" s="28"/>
      <c r="AT333" s="28"/>
      <c r="AU333" s="28"/>
    </row>
    <row r="334" spans="27:48" x14ac:dyDescent="0.2">
      <c r="AA334" s="28"/>
      <c r="AB334" s="28"/>
      <c r="AC334" s="28"/>
      <c r="AD334" s="28"/>
      <c r="AE334" s="28"/>
      <c r="AG334" s="90"/>
      <c r="AN334" s="28"/>
      <c r="AO334" s="28"/>
      <c r="AP334" s="28"/>
      <c r="AQ334" s="28"/>
      <c r="AR334" s="28"/>
      <c r="AS334" s="28"/>
      <c r="AT334" s="28"/>
      <c r="AU334" s="28"/>
    </row>
    <row r="335" spans="27:48" x14ac:dyDescent="0.2">
      <c r="AA335" s="28"/>
      <c r="AB335" s="28"/>
      <c r="AC335" s="28"/>
      <c r="AD335" s="28"/>
      <c r="AE335" s="28"/>
      <c r="AG335" s="90"/>
      <c r="AN335" s="28"/>
      <c r="AO335" s="28"/>
      <c r="AP335" s="28"/>
      <c r="AQ335" s="28"/>
      <c r="AR335" s="28"/>
      <c r="AS335" s="28"/>
      <c r="AT335" s="28"/>
      <c r="AU335" s="28"/>
      <c r="AV335" s="28"/>
    </row>
    <row r="336" spans="27:48" x14ac:dyDescent="0.2">
      <c r="AA336" s="28"/>
      <c r="AB336" s="28"/>
      <c r="AC336" s="28"/>
      <c r="AD336" s="28"/>
      <c r="AE336" s="28"/>
      <c r="AG336" s="90"/>
      <c r="AN336" s="28"/>
      <c r="AO336" s="28"/>
      <c r="AP336" s="28"/>
      <c r="AQ336" s="28"/>
      <c r="AR336" s="28"/>
      <c r="AS336" s="28"/>
      <c r="AT336" s="28"/>
      <c r="AU336" s="28"/>
    </row>
    <row r="337" spans="27:47" x14ac:dyDescent="0.2">
      <c r="AA337" s="28"/>
      <c r="AB337" s="28"/>
      <c r="AC337" s="28"/>
      <c r="AD337" s="28"/>
      <c r="AE337" s="28"/>
      <c r="AG337" s="90"/>
      <c r="AN337" s="28"/>
      <c r="AO337" s="28"/>
      <c r="AP337" s="28"/>
      <c r="AQ337" s="28"/>
      <c r="AR337" s="28"/>
      <c r="AS337" s="28"/>
      <c r="AT337" s="28"/>
      <c r="AU337" s="28"/>
    </row>
    <row r="338" spans="27:47" x14ac:dyDescent="0.2">
      <c r="AA338" s="28"/>
      <c r="AB338" s="28"/>
      <c r="AC338" s="28"/>
      <c r="AD338" s="28"/>
      <c r="AE338" s="28"/>
      <c r="AG338" s="90"/>
      <c r="AN338" s="28"/>
      <c r="AO338" s="28"/>
      <c r="AP338" s="28"/>
      <c r="AQ338" s="28"/>
      <c r="AR338" s="28"/>
      <c r="AS338" s="28"/>
      <c r="AT338" s="28"/>
      <c r="AU338" s="28"/>
    </row>
    <row r="339" spans="27:47" x14ac:dyDescent="0.2">
      <c r="AA339" s="28"/>
      <c r="AB339" s="28"/>
      <c r="AC339" s="28"/>
      <c r="AD339" s="28"/>
      <c r="AE339" s="28"/>
      <c r="AG339" s="90"/>
      <c r="AN339" s="28"/>
      <c r="AO339" s="28"/>
      <c r="AP339" s="28"/>
      <c r="AQ339" s="28"/>
      <c r="AR339" s="28"/>
      <c r="AS339" s="28"/>
      <c r="AT339" s="28"/>
      <c r="AU339" s="28"/>
    </row>
    <row r="340" spans="27:47" x14ac:dyDescent="0.2">
      <c r="AA340" s="28"/>
      <c r="AB340" s="28"/>
      <c r="AC340" s="28"/>
      <c r="AD340" s="28"/>
      <c r="AE340" s="28"/>
      <c r="AG340" s="90"/>
      <c r="AN340" s="28"/>
      <c r="AO340" s="28"/>
      <c r="AP340" s="28"/>
      <c r="AQ340" s="28"/>
      <c r="AR340" s="28"/>
      <c r="AS340" s="28"/>
      <c r="AT340" s="28"/>
      <c r="AU340" s="28"/>
    </row>
    <row r="341" spans="27:47" x14ac:dyDescent="0.2">
      <c r="AA341" s="28"/>
      <c r="AB341" s="28"/>
      <c r="AC341" s="28"/>
      <c r="AD341" s="28"/>
      <c r="AE341" s="28"/>
      <c r="AG341" s="90"/>
      <c r="AN341" s="28"/>
      <c r="AO341" s="28"/>
      <c r="AP341" s="28"/>
      <c r="AQ341" s="28"/>
      <c r="AR341" s="28"/>
      <c r="AS341" s="28"/>
      <c r="AT341" s="28"/>
      <c r="AU341" s="28"/>
    </row>
    <row r="342" spans="27:47" x14ac:dyDescent="0.2">
      <c r="AA342" s="28"/>
      <c r="AB342" s="28"/>
      <c r="AC342" s="28"/>
      <c r="AD342" s="28"/>
      <c r="AE342" s="28"/>
      <c r="AG342" s="90"/>
      <c r="AN342" s="28"/>
      <c r="AO342" s="28"/>
      <c r="AP342" s="28"/>
      <c r="AQ342" s="28"/>
      <c r="AR342" s="28"/>
      <c r="AS342" s="28"/>
      <c r="AT342" s="28"/>
      <c r="AU342" s="28"/>
    </row>
    <row r="343" spans="27:47" x14ac:dyDescent="0.2">
      <c r="AA343" s="28"/>
      <c r="AB343" s="28"/>
      <c r="AC343" s="28"/>
      <c r="AD343" s="28"/>
      <c r="AE343" s="28"/>
      <c r="AG343" s="90"/>
      <c r="AN343" s="28"/>
      <c r="AO343" s="28"/>
      <c r="AP343" s="28"/>
      <c r="AQ343" s="28"/>
      <c r="AR343" s="28"/>
      <c r="AS343" s="28"/>
      <c r="AT343" s="28"/>
      <c r="AU343" s="28"/>
    </row>
    <row r="344" spans="27:47" x14ac:dyDescent="0.2">
      <c r="AA344" s="28"/>
      <c r="AB344" s="28"/>
      <c r="AC344" s="28"/>
      <c r="AD344" s="28"/>
      <c r="AE344" s="28"/>
      <c r="AG344" s="90"/>
      <c r="AN344" s="28"/>
      <c r="AO344" s="28"/>
      <c r="AP344" s="28"/>
      <c r="AQ344" s="28"/>
      <c r="AR344" s="28"/>
      <c r="AS344" s="28"/>
      <c r="AT344" s="28"/>
      <c r="AU344" s="28"/>
    </row>
    <row r="345" spans="27:47" x14ac:dyDescent="0.2">
      <c r="AA345" s="28"/>
      <c r="AB345" s="28"/>
      <c r="AC345" s="28"/>
      <c r="AD345" s="28"/>
      <c r="AE345" s="28"/>
      <c r="AG345" s="90"/>
      <c r="AN345" s="28"/>
      <c r="AO345" s="28"/>
      <c r="AP345" s="28"/>
      <c r="AQ345" s="28"/>
      <c r="AR345" s="28"/>
      <c r="AS345" s="28"/>
      <c r="AT345" s="28"/>
      <c r="AU345" s="28"/>
    </row>
    <row r="346" spans="27:47" x14ac:dyDescent="0.2">
      <c r="AA346" s="28"/>
      <c r="AB346" s="28"/>
      <c r="AC346" s="28"/>
      <c r="AD346" s="28"/>
      <c r="AE346" s="28"/>
      <c r="AG346" s="90"/>
      <c r="AN346" s="28"/>
      <c r="AO346" s="28"/>
      <c r="AP346" s="28"/>
      <c r="AQ346" s="28"/>
      <c r="AR346" s="28"/>
      <c r="AS346" s="28"/>
      <c r="AT346" s="28"/>
      <c r="AU346" s="28"/>
    </row>
    <row r="347" spans="27:47" x14ac:dyDescent="0.2">
      <c r="AA347" s="28"/>
      <c r="AB347" s="28"/>
      <c r="AC347" s="28"/>
      <c r="AD347" s="28"/>
      <c r="AE347" s="28"/>
      <c r="AG347" s="90"/>
      <c r="AN347" s="28"/>
      <c r="AO347" s="28"/>
      <c r="AP347" s="28"/>
      <c r="AQ347" s="28"/>
      <c r="AR347" s="28"/>
      <c r="AS347" s="28"/>
      <c r="AT347" s="28"/>
      <c r="AU347" s="28"/>
    </row>
    <row r="348" spans="27:47" x14ac:dyDescent="0.2">
      <c r="AA348" s="28"/>
      <c r="AB348" s="28"/>
      <c r="AC348" s="28"/>
      <c r="AD348" s="28"/>
      <c r="AE348" s="28"/>
      <c r="AG348" s="90"/>
      <c r="AN348" s="28"/>
      <c r="AO348" s="28"/>
      <c r="AP348" s="28"/>
      <c r="AQ348" s="28"/>
      <c r="AR348" s="28"/>
      <c r="AS348" s="28"/>
      <c r="AT348" s="28"/>
      <c r="AU348" s="28"/>
    </row>
    <row r="349" spans="27:47" x14ac:dyDescent="0.2">
      <c r="AA349" s="28"/>
      <c r="AB349" s="28"/>
      <c r="AC349" s="28"/>
      <c r="AD349" s="28"/>
      <c r="AE349" s="28"/>
      <c r="AG349" s="90"/>
      <c r="AN349" s="28"/>
      <c r="AO349" s="28"/>
      <c r="AP349" s="28"/>
      <c r="AQ349" s="28"/>
      <c r="AR349" s="28"/>
      <c r="AS349" s="28"/>
      <c r="AT349" s="28"/>
      <c r="AU349" s="28"/>
    </row>
    <row r="350" spans="27:47" x14ac:dyDescent="0.2">
      <c r="AA350" s="28"/>
      <c r="AB350" s="28"/>
      <c r="AC350" s="28"/>
      <c r="AD350" s="28"/>
      <c r="AE350" s="28"/>
      <c r="AG350" s="90"/>
      <c r="AN350" s="28"/>
      <c r="AO350" s="28"/>
      <c r="AP350" s="28"/>
      <c r="AQ350" s="28"/>
      <c r="AR350" s="28"/>
      <c r="AS350" s="28"/>
      <c r="AT350" s="28"/>
      <c r="AU350" s="28"/>
    </row>
    <row r="351" spans="27:47" x14ac:dyDescent="0.2">
      <c r="AA351" s="28"/>
      <c r="AB351" s="28"/>
      <c r="AC351" s="28"/>
      <c r="AD351" s="28"/>
      <c r="AE351" s="28"/>
      <c r="AG351" s="90"/>
      <c r="AN351" s="28"/>
      <c r="AO351" s="28"/>
      <c r="AP351" s="28"/>
      <c r="AQ351" s="28"/>
      <c r="AR351" s="28"/>
      <c r="AS351" s="28"/>
      <c r="AT351" s="28"/>
      <c r="AU351" s="28"/>
    </row>
    <row r="352" spans="27:47" x14ac:dyDescent="0.2">
      <c r="AA352" s="28"/>
      <c r="AB352" s="28"/>
      <c r="AC352" s="28"/>
      <c r="AD352" s="28"/>
      <c r="AE352" s="28"/>
      <c r="AG352" s="90"/>
      <c r="AN352" s="28"/>
      <c r="AO352" s="28"/>
      <c r="AP352" s="28"/>
      <c r="AQ352" s="28"/>
      <c r="AR352" s="28"/>
      <c r="AS352" s="28"/>
      <c r="AT352" s="28"/>
      <c r="AU352" s="28"/>
    </row>
    <row r="353" spans="27:64" x14ac:dyDescent="0.2">
      <c r="AA353" s="28"/>
      <c r="AB353" s="28"/>
      <c r="AC353" s="28"/>
      <c r="AD353" s="28"/>
      <c r="AE353" s="28"/>
      <c r="AG353" s="90"/>
      <c r="AN353" s="28"/>
      <c r="AO353" s="28"/>
      <c r="AP353" s="28"/>
      <c r="AQ353" s="28"/>
      <c r="AR353" s="28"/>
      <c r="AS353" s="28"/>
      <c r="AT353" s="28"/>
      <c r="AU353" s="28"/>
      <c r="AV353" s="28"/>
    </row>
    <row r="354" spans="27:64" x14ac:dyDescent="0.2">
      <c r="AA354" s="28"/>
      <c r="AB354" s="28"/>
      <c r="AC354" s="28"/>
      <c r="AD354" s="28"/>
      <c r="AE354" s="28"/>
      <c r="AG354" s="90"/>
      <c r="AN354" s="28"/>
      <c r="AO354" s="28"/>
      <c r="AP354" s="28"/>
      <c r="AQ354" s="28"/>
      <c r="AR354" s="28"/>
      <c r="AS354" s="28"/>
      <c r="AT354" s="28"/>
      <c r="AU354" s="28"/>
    </row>
    <row r="355" spans="27:64" x14ac:dyDescent="0.2">
      <c r="AA355" s="28"/>
      <c r="AB355" s="28"/>
      <c r="AC355" s="28"/>
      <c r="AD355" s="28"/>
      <c r="AE355" s="28"/>
      <c r="AG355" s="90"/>
      <c r="AN355" s="28"/>
      <c r="AO355" s="28"/>
      <c r="AP355" s="28"/>
      <c r="AQ355" s="28"/>
      <c r="AR355" s="28"/>
      <c r="AS355" s="28"/>
      <c r="AT355" s="28"/>
      <c r="AU355" s="28"/>
    </row>
    <row r="356" spans="27:64" x14ac:dyDescent="0.2">
      <c r="AA356" s="28"/>
      <c r="AB356" s="28"/>
      <c r="AC356" s="28"/>
      <c r="AD356" s="28"/>
      <c r="AE356" s="28"/>
      <c r="AG356" s="90"/>
      <c r="AN356" s="28"/>
      <c r="AO356" s="28"/>
      <c r="AP356" s="28"/>
      <c r="AQ356" s="28"/>
      <c r="AR356" s="28"/>
      <c r="AS356" s="28"/>
      <c r="AT356" s="28"/>
      <c r="AU356" s="28"/>
    </row>
    <row r="357" spans="27:64" x14ac:dyDescent="0.2">
      <c r="AA357" s="28"/>
      <c r="AB357" s="28"/>
      <c r="AC357" s="28"/>
      <c r="AD357" s="28"/>
      <c r="AE357" s="28"/>
      <c r="AG357" s="90"/>
      <c r="AN357" s="28"/>
      <c r="AO357" s="28"/>
      <c r="AP357" s="28"/>
      <c r="AQ357" s="28"/>
      <c r="AR357" s="28"/>
      <c r="AS357" s="28"/>
      <c r="AT357" s="28"/>
      <c r="AU357" s="28"/>
    </row>
    <row r="358" spans="27:64" x14ac:dyDescent="0.2">
      <c r="AA358" s="28"/>
      <c r="AB358" s="28"/>
      <c r="AC358" s="28"/>
      <c r="AD358" s="28"/>
      <c r="AE358" s="28"/>
      <c r="AG358" s="90"/>
      <c r="AN358" s="28"/>
      <c r="AO358" s="28"/>
      <c r="AP358" s="28"/>
      <c r="AQ358" s="28"/>
      <c r="AR358" s="28"/>
      <c r="AS358" s="28"/>
      <c r="AT358" s="28"/>
      <c r="AU358" s="28"/>
    </row>
    <row r="359" spans="27:64" x14ac:dyDescent="0.2">
      <c r="AA359" s="28"/>
      <c r="AB359" s="28"/>
      <c r="AC359" s="28"/>
      <c r="AD359" s="28"/>
      <c r="AE359" s="28"/>
      <c r="AG359" s="90"/>
      <c r="AN359" s="28"/>
      <c r="AO359" s="28"/>
      <c r="AP359" s="28"/>
      <c r="AQ359" s="28"/>
      <c r="AR359" s="28"/>
      <c r="AS359" s="28"/>
      <c r="AT359" s="28"/>
      <c r="AU359" s="28"/>
    </row>
    <row r="360" spans="27:64" x14ac:dyDescent="0.2">
      <c r="AA360" s="28"/>
      <c r="AB360" s="28"/>
      <c r="AC360" s="28"/>
      <c r="AD360" s="28"/>
      <c r="AE360" s="28"/>
      <c r="AG360" s="90"/>
      <c r="AN360" s="28"/>
      <c r="AO360" s="28"/>
      <c r="AP360" s="28"/>
      <c r="AQ360" s="28"/>
      <c r="AR360" s="28"/>
      <c r="AS360" s="28"/>
      <c r="AT360" s="28"/>
      <c r="AU360" s="28"/>
    </row>
    <row r="361" spans="27:64" x14ac:dyDescent="0.2">
      <c r="AA361" s="28"/>
      <c r="AB361" s="28"/>
      <c r="AC361" s="28"/>
      <c r="AD361" s="28"/>
      <c r="AE361" s="28"/>
      <c r="AG361" s="90"/>
      <c r="AN361" s="28"/>
      <c r="AO361" s="28"/>
      <c r="AP361" s="28"/>
      <c r="AQ361" s="28"/>
      <c r="AR361" s="28"/>
      <c r="AS361" s="28"/>
      <c r="AT361" s="28"/>
      <c r="AU361" s="28"/>
    </row>
    <row r="362" spans="27:64" x14ac:dyDescent="0.2">
      <c r="AA362" s="28"/>
      <c r="AB362" s="28"/>
      <c r="AC362" s="28"/>
      <c r="AD362" s="28"/>
      <c r="AE362" s="28"/>
      <c r="AG362" s="90"/>
      <c r="AN362" s="28"/>
      <c r="AO362" s="28"/>
      <c r="AP362" s="28"/>
      <c r="AQ362" s="28"/>
      <c r="AR362" s="28"/>
      <c r="AS362" s="28"/>
      <c r="AT362" s="28"/>
      <c r="AU362" s="28"/>
    </row>
    <row r="363" spans="27:64" x14ac:dyDescent="0.2">
      <c r="AA363" s="28"/>
      <c r="AB363" s="28"/>
      <c r="AC363" s="28"/>
      <c r="AD363" s="28"/>
      <c r="AE363" s="28"/>
      <c r="AG363" s="90"/>
      <c r="AN363" s="28"/>
      <c r="AO363" s="28"/>
      <c r="AP363" s="28"/>
      <c r="AQ363" s="28"/>
      <c r="AR363" s="28"/>
      <c r="AS363" s="28"/>
      <c r="AT363" s="28"/>
      <c r="AU363" s="28"/>
    </row>
    <row r="364" spans="27:64" x14ac:dyDescent="0.2">
      <c r="AA364" s="28"/>
      <c r="AB364" s="28"/>
      <c r="AC364" s="28"/>
      <c r="AD364" s="28"/>
      <c r="AE364" s="28"/>
      <c r="AG364" s="90"/>
      <c r="AN364" s="28"/>
      <c r="AO364" s="28"/>
      <c r="AP364" s="28"/>
      <c r="AQ364" s="28"/>
      <c r="AR364" s="28"/>
      <c r="AS364" s="28"/>
      <c r="AT364" s="28"/>
      <c r="AU364" s="28"/>
    </row>
    <row r="365" spans="27:64" x14ac:dyDescent="0.2">
      <c r="AA365" s="28"/>
      <c r="AB365" s="28"/>
      <c r="AC365" s="28"/>
      <c r="AD365" s="28"/>
      <c r="AE365" s="28"/>
      <c r="AG365" s="90"/>
      <c r="AN365" s="28"/>
      <c r="AO365" s="28"/>
      <c r="AP365" s="28"/>
      <c r="AQ365" s="28"/>
      <c r="AR365" s="28"/>
      <c r="AS365" s="28"/>
      <c r="AT365" s="28"/>
      <c r="AU365" s="28"/>
    </row>
    <row r="366" spans="27:64" x14ac:dyDescent="0.2">
      <c r="AA366" s="28"/>
      <c r="AB366" s="28"/>
      <c r="AC366" s="28"/>
      <c r="AD366" s="28"/>
      <c r="AE366" s="28"/>
      <c r="AG366" s="90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  <c r="BE366" s="28"/>
      <c r="BF366" s="28"/>
      <c r="BG366" s="28"/>
      <c r="BH366" s="28"/>
      <c r="BI366" s="28"/>
      <c r="BJ366" s="28"/>
      <c r="BK366" s="28"/>
      <c r="BL366" s="28"/>
    </row>
    <row r="367" spans="27:64" x14ac:dyDescent="0.2">
      <c r="AA367" s="28"/>
      <c r="AB367" s="28"/>
      <c r="AC367" s="28"/>
      <c r="AD367" s="28"/>
      <c r="AE367" s="28"/>
      <c r="AG367" s="90"/>
      <c r="AN367" s="28"/>
      <c r="AO367" s="28"/>
      <c r="AP367" s="28"/>
      <c r="AQ367" s="28"/>
      <c r="AR367" s="28"/>
      <c r="AS367" s="28"/>
      <c r="AT367" s="28"/>
      <c r="AU367" s="28"/>
    </row>
    <row r="368" spans="27:64" x14ac:dyDescent="0.2">
      <c r="AA368" s="28"/>
      <c r="AB368" s="28"/>
      <c r="AC368" s="28"/>
      <c r="AD368" s="28"/>
      <c r="AE368" s="28"/>
      <c r="AG368" s="90"/>
      <c r="AN368" s="28"/>
      <c r="AO368" s="28"/>
      <c r="AP368" s="28"/>
      <c r="AQ368" s="28"/>
      <c r="AR368" s="28"/>
      <c r="AS368" s="28"/>
      <c r="AT368" s="28"/>
      <c r="AU368" s="28"/>
    </row>
    <row r="369" spans="27:47" x14ac:dyDescent="0.2">
      <c r="AA369" s="28"/>
      <c r="AB369" s="28"/>
      <c r="AC369" s="28"/>
      <c r="AD369" s="28"/>
      <c r="AE369" s="28"/>
      <c r="AG369" s="90"/>
      <c r="AN369" s="28"/>
      <c r="AO369" s="28"/>
      <c r="AP369" s="28"/>
      <c r="AQ369" s="28"/>
      <c r="AR369" s="28"/>
      <c r="AS369" s="28"/>
      <c r="AT369" s="28"/>
      <c r="AU369" s="28"/>
    </row>
    <row r="370" spans="27:47" x14ac:dyDescent="0.2">
      <c r="AA370" s="28"/>
      <c r="AB370" s="28"/>
      <c r="AC370" s="28"/>
      <c r="AD370" s="28"/>
      <c r="AE370" s="28"/>
      <c r="AG370" s="90"/>
      <c r="AN370" s="28"/>
      <c r="AO370" s="28"/>
      <c r="AP370" s="28"/>
      <c r="AQ370" s="28"/>
      <c r="AR370" s="28"/>
      <c r="AS370" s="28"/>
      <c r="AT370" s="28"/>
      <c r="AU370" s="28"/>
    </row>
    <row r="371" spans="27:47" x14ac:dyDescent="0.2">
      <c r="AA371" s="28"/>
      <c r="AB371" s="28"/>
      <c r="AC371" s="28"/>
      <c r="AD371" s="28"/>
      <c r="AE371" s="28"/>
      <c r="AG371" s="90"/>
      <c r="AN371" s="28"/>
      <c r="AO371" s="28"/>
      <c r="AP371" s="28"/>
      <c r="AQ371" s="28"/>
      <c r="AR371" s="28"/>
      <c r="AS371" s="28"/>
      <c r="AT371" s="28"/>
      <c r="AU371" s="28"/>
    </row>
    <row r="372" spans="27:47" x14ac:dyDescent="0.2">
      <c r="AA372" s="28"/>
      <c r="AB372" s="28"/>
      <c r="AC372" s="28"/>
      <c r="AD372" s="28"/>
      <c r="AE372" s="28"/>
      <c r="AG372" s="90"/>
      <c r="AN372" s="28"/>
      <c r="AO372" s="28"/>
      <c r="AP372" s="28"/>
      <c r="AQ372" s="28"/>
      <c r="AR372" s="28"/>
      <c r="AS372" s="28"/>
      <c r="AT372" s="28"/>
      <c r="AU372" s="28"/>
    </row>
    <row r="373" spans="27:47" x14ac:dyDescent="0.2">
      <c r="AA373" s="28"/>
      <c r="AB373" s="28"/>
      <c r="AC373" s="28"/>
      <c r="AD373" s="28"/>
      <c r="AE373" s="28"/>
      <c r="AG373" s="90"/>
      <c r="AN373" s="28"/>
      <c r="AO373" s="28"/>
      <c r="AP373" s="28"/>
      <c r="AQ373" s="28"/>
      <c r="AR373" s="28"/>
      <c r="AS373" s="28"/>
      <c r="AT373" s="28"/>
      <c r="AU373" s="28"/>
    </row>
    <row r="374" spans="27:47" x14ac:dyDescent="0.2">
      <c r="AA374" s="28"/>
      <c r="AB374" s="28"/>
      <c r="AC374" s="28"/>
      <c r="AD374" s="28"/>
      <c r="AE374" s="28"/>
      <c r="AG374" s="90"/>
      <c r="AN374" s="28"/>
      <c r="AO374" s="28"/>
      <c r="AP374" s="28"/>
      <c r="AQ374" s="28"/>
      <c r="AR374" s="28"/>
      <c r="AS374" s="28"/>
      <c r="AT374" s="28"/>
      <c r="AU374" s="28"/>
    </row>
    <row r="375" spans="27:47" x14ac:dyDescent="0.2">
      <c r="AA375" s="28"/>
      <c r="AB375" s="28"/>
      <c r="AC375" s="28"/>
      <c r="AD375" s="28"/>
      <c r="AE375" s="28"/>
      <c r="AG375" s="90"/>
      <c r="AN375" s="28"/>
      <c r="AO375" s="28"/>
      <c r="AP375" s="28"/>
      <c r="AQ375" s="28"/>
      <c r="AR375" s="28"/>
      <c r="AS375" s="28"/>
      <c r="AT375" s="28"/>
      <c r="AU375" s="28"/>
    </row>
    <row r="376" spans="27:47" x14ac:dyDescent="0.2">
      <c r="AA376" s="28"/>
      <c r="AB376" s="28"/>
      <c r="AC376" s="28"/>
      <c r="AD376" s="28"/>
      <c r="AE376" s="28"/>
      <c r="AG376" s="90"/>
      <c r="AN376" s="28"/>
      <c r="AO376" s="28"/>
      <c r="AP376" s="28"/>
      <c r="AQ376" s="28"/>
      <c r="AR376" s="28"/>
      <c r="AS376" s="28"/>
      <c r="AT376" s="28"/>
      <c r="AU376" s="28"/>
    </row>
    <row r="377" spans="27:47" x14ac:dyDescent="0.2">
      <c r="AA377" s="28"/>
      <c r="AB377" s="28"/>
      <c r="AC377" s="28"/>
      <c r="AD377" s="28"/>
      <c r="AE377" s="28"/>
      <c r="AG377" s="90"/>
      <c r="AN377" s="28"/>
      <c r="AO377" s="28"/>
      <c r="AP377" s="28"/>
      <c r="AQ377" s="28"/>
      <c r="AR377" s="28"/>
      <c r="AS377" s="28"/>
      <c r="AT377" s="28"/>
      <c r="AU377" s="28"/>
    </row>
    <row r="378" spans="27:47" x14ac:dyDescent="0.2">
      <c r="AA378" s="28"/>
      <c r="AB378" s="28"/>
      <c r="AC378" s="28"/>
      <c r="AD378" s="28"/>
      <c r="AE378" s="28"/>
      <c r="AG378" s="90"/>
      <c r="AN378" s="28"/>
      <c r="AO378" s="28"/>
      <c r="AP378" s="28"/>
      <c r="AQ378" s="28"/>
      <c r="AR378" s="28"/>
      <c r="AS378" s="28"/>
      <c r="AT378" s="28"/>
      <c r="AU378" s="28"/>
    </row>
    <row r="379" spans="27:47" x14ac:dyDescent="0.2">
      <c r="AA379" s="28"/>
      <c r="AB379" s="28"/>
      <c r="AC379" s="28"/>
      <c r="AD379" s="28"/>
      <c r="AE379" s="28"/>
      <c r="AG379" s="90"/>
      <c r="AN379" s="28"/>
      <c r="AO379" s="28"/>
      <c r="AP379" s="28"/>
      <c r="AQ379" s="28"/>
      <c r="AR379" s="28"/>
      <c r="AS379" s="28"/>
      <c r="AT379" s="28"/>
      <c r="AU379" s="28"/>
    </row>
    <row r="380" spans="27:47" x14ac:dyDescent="0.2">
      <c r="AA380" s="28"/>
      <c r="AB380" s="28"/>
      <c r="AC380" s="28"/>
      <c r="AD380" s="28"/>
      <c r="AE380" s="28"/>
      <c r="AG380" s="90"/>
      <c r="AN380" s="28"/>
      <c r="AO380" s="28"/>
      <c r="AP380" s="28"/>
      <c r="AQ380" s="28"/>
      <c r="AR380" s="28"/>
      <c r="AS380" s="28"/>
      <c r="AT380" s="28"/>
      <c r="AU380" s="28"/>
    </row>
    <row r="381" spans="27:47" x14ac:dyDescent="0.2">
      <c r="AA381" s="28"/>
      <c r="AB381" s="28"/>
      <c r="AC381" s="28"/>
      <c r="AD381" s="28"/>
      <c r="AE381" s="28"/>
      <c r="AG381" s="90"/>
      <c r="AN381" s="28"/>
      <c r="AO381" s="28"/>
      <c r="AP381" s="28"/>
      <c r="AQ381" s="28"/>
      <c r="AR381" s="28"/>
      <c r="AS381" s="28"/>
      <c r="AT381" s="28"/>
      <c r="AU381" s="28"/>
    </row>
    <row r="382" spans="27:47" x14ac:dyDescent="0.2">
      <c r="AA382" s="28"/>
      <c r="AB382" s="28"/>
      <c r="AC382" s="28"/>
      <c r="AD382" s="28"/>
      <c r="AE382" s="28"/>
      <c r="AG382" s="90"/>
      <c r="AN382" s="28"/>
      <c r="AO382" s="28"/>
      <c r="AP382" s="28"/>
      <c r="AQ382" s="28"/>
      <c r="AR382" s="28"/>
      <c r="AS382" s="28"/>
      <c r="AT382" s="28"/>
      <c r="AU382" s="28"/>
    </row>
    <row r="383" spans="27:47" x14ac:dyDescent="0.2">
      <c r="AA383" s="28"/>
      <c r="AB383" s="28"/>
      <c r="AC383" s="28"/>
      <c r="AD383" s="28"/>
      <c r="AE383" s="28"/>
      <c r="AG383" s="90"/>
      <c r="AN383" s="28"/>
      <c r="AO383" s="28"/>
      <c r="AP383" s="28"/>
      <c r="AQ383" s="28"/>
      <c r="AR383" s="28"/>
      <c r="AS383" s="28"/>
      <c r="AT383" s="28"/>
      <c r="AU383" s="28"/>
    </row>
    <row r="384" spans="27:47" x14ac:dyDescent="0.2">
      <c r="AA384" s="28"/>
      <c r="AB384" s="28"/>
      <c r="AC384" s="28"/>
      <c r="AD384" s="28"/>
      <c r="AE384" s="28"/>
      <c r="AG384" s="90"/>
      <c r="AN384" s="28"/>
      <c r="AO384" s="28"/>
      <c r="AP384" s="28"/>
      <c r="AQ384" s="28"/>
      <c r="AR384" s="28"/>
      <c r="AS384" s="28"/>
      <c r="AT384" s="28"/>
      <c r="AU384" s="28"/>
    </row>
    <row r="385" spans="27:64" x14ac:dyDescent="0.2">
      <c r="AA385" s="28"/>
      <c r="AB385" s="28"/>
      <c r="AC385" s="28"/>
      <c r="AD385" s="28"/>
      <c r="AE385" s="28"/>
      <c r="AG385" s="90"/>
      <c r="AN385" s="28"/>
      <c r="AO385" s="28"/>
      <c r="AP385" s="28"/>
      <c r="AQ385" s="28"/>
      <c r="AR385" s="28"/>
      <c r="AS385" s="28"/>
      <c r="AT385" s="28"/>
      <c r="AU385" s="28"/>
    </row>
    <row r="386" spans="27:64" x14ac:dyDescent="0.2">
      <c r="AA386" s="28"/>
      <c r="AB386" s="28"/>
      <c r="AC386" s="28"/>
      <c r="AD386" s="28"/>
      <c r="AE386" s="28"/>
      <c r="AG386" s="90"/>
      <c r="AN386" s="28"/>
      <c r="AO386" s="28"/>
      <c r="AP386" s="28"/>
      <c r="AQ386" s="28"/>
      <c r="AR386" s="28"/>
      <c r="AS386" s="28"/>
      <c r="AT386" s="28"/>
      <c r="AU386" s="28"/>
    </row>
    <row r="387" spans="27:64" x14ac:dyDescent="0.2">
      <c r="AA387" s="28"/>
      <c r="AB387" s="28"/>
      <c r="AC387" s="28"/>
      <c r="AD387" s="28"/>
      <c r="AE387" s="28"/>
      <c r="AG387" s="90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28"/>
      <c r="BC387" s="28"/>
      <c r="BD387" s="28"/>
      <c r="BE387" s="28"/>
      <c r="BF387" s="28"/>
      <c r="BG387" s="28"/>
      <c r="BH387" s="28"/>
      <c r="BI387" s="28"/>
      <c r="BJ387" s="28"/>
      <c r="BK387" s="28"/>
      <c r="BL387" s="28"/>
    </row>
    <row r="388" spans="27:64" x14ac:dyDescent="0.2">
      <c r="AA388" s="28"/>
      <c r="AB388" s="28"/>
      <c r="AC388" s="28"/>
      <c r="AD388" s="28"/>
      <c r="AE388" s="28"/>
      <c r="AG388" s="90"/>
      <c r="AN388" s="28"/>
      <c r="AO388" s="28"/>
      <c r="AP388" s="28"/>
      <c r="AQ388" s="28"/>
      <c r="AR388" s="28"/>
      <c r="AS388" s="28"/>
      <c r="AT388" s="28"/>
      <c r="AU388" s="28"/>
    </row>
    <row r="389" spans="27:64" x14ac:dyDescent="0.2">
      <c r="AA389" s="28"/>
      <c r="AB389" s="28"/>
      <c r="AC389" s="28"/>
      <c r="AD389" s="28"/>
      <c r="AE389" s="28"/>
      <c r="AG389" s="90"/>
      <c r="AN389" s="28"/>
      <c r="AO389" s="28"/>
      <c r="AP389" s="28"/>
      <c r="AQ389" s="28"/>
      <c r="AR389" s="28"/>
      <c r="AS389" s="28"/>
      <c r="AT389" s="28"/>
      <c r="AU389" s="28"/>
      <c r="AV389" s="28"/>
    </row>
    <row r="390" spans="27:64" x14ac:dyDescent="0.2">
      <c r="AA390" s="28"/>
      <c r="AB390" s="28"/>
      <c r="AC390" s="28"/>
      <c r="AD390" s="28"/>
      <c r="AE390" s="28"/>
      <c r="AG390" s="90"/>
      <c r="AN390" s="28"/>
      <c r="AO390" s="28"/>
      <c r="AP390" s="28"/>
      <c r="AQ390" s="28"/>
      <c r="AR390" s="28"/>
      <c r="AS390" s="28"/>
      <c r="AT390" s="28"/>
      <c r="AU390" s="28"/>
    </row>
    <row r="391" spans="27:64" x14ac:dyDescent="0.2">
      <c r="AA391" s="28"/>
      <c r="AB391" s="28"/>
      <c r="AC391" s="28"/>
      <c r="AD391" s="28"/>
      <c r="AE391" s="28"/>
      <c r="AG391" s="90"/>
      <c r="AN391" s="28"/>
      <c r="AO391" s="28"/>
      <c r="AP391" s="28"/>
      <c r="AQ391" s="28"/>
      <c r="AR391" s="28"/>
      <c r="AS391" s="28"/>
      <c r="AT391" s="28"/>
      <c r="AU391" s="28"/>
    </row>
    <row r="392" spans="27:64" x14ac:dyDescent="0.2">
      <c r="AA392" s="28"/>
      <c r="AB392" s="28"/>
      <c r="AC392" s="28"/>
      <c r="AD392" s="28"/>
      <c r="AE392" s="28"/>
      <c r="AG392" s="90"/>
      <c r="AN392" s="28"/>
      <c r="AO392" s="28"/>
      <c r="AP392" s="28"/>
      <c r="AQ392" s="28"/>
      <c r="AR392" s="28"/>
      <c r="AS392" s="28"/>
      <c r="AT392" s="28"/>
      <c r="AU392" s="28"/>
    </row>
    <row r="393" spans="27:64" x14ac:dyDescent="0.2">
      <c r="AA393" s="28"/>
      <c r="AB393" s="28"/>
      <c r="AC393" s="28"/>
      <c r="AD393" s="28"/>
      <c r="AE393" s="28"/>
      <c r="AG393" s="90"/>
      <c r="AN393" s="28"/>
      <c r="AO393" s="28"/>
      <c r="AP393" s="28"/>
      <c r="AQ393" s="28"/>
      <c r="AR393" s="28"/>
      <c r="AS393" s="28"/>
      <c r="AT393" s="28"/>
      <c r="AU393" s="28"/>
    </row>
    <row r="394" spans="27:64" x14ac:dyDescent="0.2">
      <c r="AA394" s="28"/>
      <c r="AB394" s="28"/>
      <c r="AC394" s="28"/>
      <c r="AD394" s="28"/>
      <c r="AE394" s="28"/>
      <c r="AG394" s="90"/>
      <c r="AN394" s="28"/>
      <c r="AO394" s="28"/>
      <c r="AP394" s="28"/>
      <c r="AQ394" s="28"/>
      <c r="AR394" s="28"/>
      <c r="AS394" s="28"/>
      <c r="AT394" s="28"/>
      <c r="AU394" s="28"/>
    </row>
    <row r="395" spans="27:64" x14ac:dyDescent="0.2">
      <c r="AA395" s="28"/>
      <c r="AB395" s="28"/>
      <c r="AC395" s="28"/>
      <c r="AD395" s="28"/>
      <c r="AE395" s="28"/>
      <c r="AG395" s="90"/>
      <c r="AN395" s="28"/>
      <c r="AO395" s="28"/>
      <c r="AP395" s="28"/>
      <c r="AQ395" s="28"/>
      <c r="AR395" s="28"/>
      <c r="AS395" s="28"/>
      <c r="AT395" s="28"/>
      <c r="AU395" s="28"/>
    </row>
    <row r="396" spans="27:64" x14ac:dyDescent="0.2">
      <c r="AA396" s="28"/>
      <c r="AB396" s="28"/>
      <c r="AC396" s="28"/>
      <c r="AD396" s="28"/>
      <c r="AE396" s="28"/>
      <c r="AG396" s="90"/>
      <c r="AN396" s="28"/>
      <c r="AO396" s="28"/>
      <c r="AP396" s="28"/>
      <c r="AQ396" s="28"/>
      <c r="AR396" s="28"/>
      <c r="AS396" s="28"/>
      <c r="AT396" s="28"/>
      <c r="AU396" s="28"/>
    </row>
    <row r="397" spans="27:64" x14ac:dyDescent="0.2">
      <c r="AA397" s="28"/>
      <c r="AB397" s="28"/>
      <c r="AC397" s="28"/>
      <c r="AD397" s="28"/>
      <c r="AE397" s="28"/>
      <c r="AG397" s="90"/>
      <c r="AN397" s="28"/>
      <c r="AO397" s="28"/>
      <c r="AP397" s="28"/>
      <c r="AQ397" s="28"/>
      <c r="AR397" s="28"/>
      <c r="AS397" s="28"/>
      <c r="AT397" s="28"/>
      <c r="AU397" s="28"/>
    </row>
    <row r="398" spans="27:64" x14ac:dyDescent="0.2">
      <c r="AA398" s="28"/>
      <c r="AB398" s="28"/>
      <c r="AC398" s="28"/>
      <c r="AD398" s="28"/>
      <c r="AE398" s="28"/>
      <c r="AG398" s="90"/>
      <c r="AN398" s="28"/>
      <c r="AO398" s="28"/>
      <c r="AP398" s="28"/>
      <c r="AQ398" s="28"/>
      <c r="AR398" s="28"/>
      <c r="AS398" s="28"/>
      <c r="AT398" s="28"/>
      <c r="AU398" s="28"/>
    </row>
    <row r="399" spans="27:64" x14ac:dyDescent="0.2">
      <c r="AA399" s="28"/>
      <c r="AB399" s="28"/>
      <c r="AC399" s="28"/>
      <c r="AD399" s="28"/>
      <c r="AE399" s="28"/>
      <c r="AG399" s="90"/>
      <c r="AN399" s="28"/>
      <c r="AO399" s="28"/>
      <c r="AP399" s="28"/>
      <c r="AQ399" s="28"/>
      <c r="AR399" s="28"/>
      <c r="AS399" s="28"/>
      <c r="AT399" s="28"/>
      <c r="AU399" s="28"/>
    </row>
    <row r="400" spans="27:64" x14ac:dyDescent="0.2">
      <c r="AA400" s="28"/>
      <c r="AB400" s="28"/>
      <c r="AC400" s="28"/>
      <c r="AD400" s="28"/>
      <c r="AE400" s="28"/>
      <c r="AG400" s="90"/>
      <c r="AN400" s="28"/>
      <c r="AO400" s="28"/>
      <c r="AP400" s="28"/>
      <c r="AQ400" s="28"/>
      <c r="AR400" s="28"/>
      <c r="AS400" s="28"/>
      <c r="AT400" s="28"/>
      <c r="AU400" s="28"/>
    </row>
    <row r="401" spans="27:64" x14ac:dyDescent="0.2">
      <c r="AA401" s="28"/>
      <c r="AB401" s="28"/>
      <c r="AC401" s="28"/>
      <c r="AD401" s="28"/>
      <c r="AE401" s="28"/>
      <c r="AG401" s="90"/>
      <c r="AN401" s="28"/>
      <c r="AO401" s="28"/>
      <c r="AP401" s="28"/>
      <c r="AQ401" s="28"/>
      <c r="AR401" s="28"/>
      <c r="AS401" s="28"/>
      <c r="AT401" s="28"/>
      <c r="AU401" s="28"/>
    </row>
    <row r="402" spans="27:64" x14ac:dyDescent="0.2">
      <c r="AA402" s="28"/>
      <c r="AB402" s="28"/>
      <c r="AC402" s="28"/>
      <c r="AD402" s="28"/>
      <c r="AE402" s="28"/>
      <c r="AG402" s="90"/>
      <c r="AN402" s="28"/>
      <c r="AO402" s="28"/>
      <c r="AP402" s="28"/>
      <c r="AQ402" s="28"/>
      <c r="AR402" s="28"/>
      <c r="AS402" s="28"/>
      <c r="AT402" s="28"/>
      <c r="AU402" s="28"/>
    </row>
    <row r="403" spans="27:64" x14ac:dyDescent="0.2">
      <c r="AA403" s="28"/>
      <c r="AB403" s="28"/>
      <c r="AC403" s="28"/>
      <c r="AD403" s="28"/>
      <c r="AE403" s="28"/>
      <c r="AG403" s="90"/>
      <c r="AN403" s="28"/>
      <c r="AO403" s="28"/>
      <c r="AP403" s="28"/>
      <c r="AQ403" s="28"/>
      <c r="AR403" s="28"/>
      <c r="AS403" s="28"/>
      <c r="AT403" s="28"/>
      <c r="AU403" s="28"/>
    </row>
    <row r="404" spans="27:64" x14ac:dyDescent="0.2">
      <c r="AA404" s="28"/>
      <c r="AB404" s="28"/>
      <c r="AC404" s="28"/>
      <c r="AD404" s="28"/>
      <c r="AE404" s="28"/>
      <c r="AG404" s="90"/>
      <c r="AN404" s="28"/>
      <c r="AO404" s="28"/>
      <c r="AP404" s="28"/>
      <c r="AQ404" s="28"/>
      <c r="AR404" s="28"/>
      <c r="AS404" s="28"/>
      <c r="AT404" s="28"/>
      <c r="AU404" s="28"/>
    </row>
    <row r="405" spans="27:64" x14ac:dyDescent="0.2">
      <c r="AA405" s="28"/>
      <c r="AB405" s="28"/>
      <c r="AC405" s="28"/>
      <c r="AD405" s="28"/>
      <c r="AE405" s="28"/>
      <c r="AG405" s="90"/>
      <c r="AN405" s="28"/>
      <c r="AO405" s="28"/>
      <c r="AP405" s="28"/>
      <c r="AQ405" s="28"/>
      <c r="AR405" s="28"/>
      <c r="AS405" s="28"/>
      <c r="AT405" s="28"/>
      <c r="AU405" s="28"/>
    </row>
    <row r="406" spans="27:64" x14ac:dyDescent="0.2">
      <c r="AA406" s="28"/>
      <c r="AB406" s="28"/>
      <c r="AC406" s="28"/>
      <c r="AD406" s="28"/>
      <c r="AE406" s="28"/>
      <c r="AG406" s="90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28"/>
      <c r="BD406" s="28"/>
      <c r="BE406" s="28"/>
      <c r="BF406" s="28"/>
      <c r="BG406" s="28"/>
      <c r="BH406" s="28"/>
      <c r="BI406" s="28"/>
      <c r="BJ406" s="28"/>
      <c r="BK406" s="28"/>
      <c r="BL406" s="28"/>
    </row>
    <row r="407" spans="27:64" x14ac:dyDescent="0.2">
      <c r="AA407" s="28"/>
      <c r="AB407" s="28"/>
      <c r="AC407" s="28"/>
      <c r="AD407" s="28"/>
      <c r="AE407" s="28"/>
      <c r="AG407" s="90"/>
      <c r="AN407" s="28"/>
      <c r="AO407" s="28"/>
      <c r="AP407" s="28"/>
      <c r="AQ407" s="28"/>
      <c r="AR407" s="28"/>
      <c r="AS407" s="28"/>
      <c r="AT407" s="28"/>
      <c r="AU407" s="28"/>
      <c r="AV407" s="28"/>
    </row>
    <row r="408" spans="27:64" x14ac:dyDescent="0.2">
      <c r="AA408" s="28"/>
      <c r="AB408" s="28"/>
      <c r="AC408" s="28"/>
      <c r="AD408" s="28"/>
      <c r="AE408" s="28"/>
      <c r="AG408" s="90"/>
      <c r="AN408" s="28"/>
      <c r="AO408" s="28"/>
      <c r="AP408" s="28"/>
      <c r="AQ408" s="28"/>
      <c r="AR408" s="28"/>
      <c r="AS408" s="28"/>
      <c r="AT408" s="28"/>
      <c r="AU408" s="28"/>
      <c r="AV408" s="28"/>
      <c r="AX408" s="28"/>
    </row>
    <row r="409" spans="27:64" x14ac:dyDescent="0.2">
      <c r="AA409" s="28"/>
      <c r="AB409" s="28"/>
      <c r="AC409" s="28"/>
      <c r="AD409" s="28"/>
      <c r="AE409" s="28"/>
      <c r="AG409" s="90"/>
      <c r="AN409" s="28"/>
      <c r="AO409" s="28"/>
      <c r="AP409" s="28"/>
      <c r="AQ409" s="28"/>
      <c r="AR409" s="28"/>
      <c r="AS409" s="28"/>
      <c r="AT409" s="28"/>
      <c r="AU409" s="28"/>
    </row>
    <row r="410" spans="27:64" x14ac:dyDescent="0.2">
      <c r="AA410" s="28"/>
      <c r="AB410" s="28"/>
      <c r="AC410" s="28"/>
      <c r="AD410" s="28"/>
      <c r="AE410" s="28"/>
      <c r="AG410" s="90"/>
      <c r="AN410" s="28"/>
      <c r="AO410" s="28"/>
      <c r="AP410" s="28"/>
      <c r="AQ410" s="28"/>
      <c r="AR410" s="28"/>
      <c r="AS410" s="28"/>
      <c r="AT410" s="28"/>
      <c r="AU410" s="28"/>
    </row>
    <row r="411" spans="27:64" x14ac:dyDescent="0.2">
      <c r="AA411" s="28"/>
      <c r="AB411" s="28"/>
      <c r="AC411" s="28"/>
      <c r="AD411" s="28"/>
      <c r="AE411" s="28"/>
      <c r="AG411" s="90"/>
      <c r="AN411" s="28"/>
      <c r="AO411" s="28"/>
      <c r="AP411" s="28"/>
      <c r="AQ411" s="28"/>
      <c r="AR411" s="28"/>
      <c r="AS411" s="28"/>
      <c r="AT411" s="28"/>
      <c r="AU411" s="28"/>
    </row>
    <row r="412" spans="27:64" x14ac:dyDescent="0.2">
      <c r="AA412" s="28"/>
      <c r="AB412" s="28"/>
      <c r="AC412" s="28"/>
      <c r="AD412" s="28"/>
      <c r="AE412" s="28"/>
      <c r="AG412" s="90"/>
      <c r="AN412" s="28"/>
      <c r="AO412" s="28"/>
      <c r="AP412" s="28"/>
      <c r="AQ412" s="28"/>
      <c r="AR412" s="28"/>
      <c r="AS412" s="28"/>
      <c r="AT412" s="28"/>
      <c r="AU412" s="28"/>
      <c r="AV412" s="28"/>
    </row>
    <row r="413" spans="27:64" x14ac:dyDescent="0.2">
      <c r="AA413" s="28"/>
      <c r="AB413" s="28"/>
      <c r="AC413" s="28"/>
      <c r="AD413" s="28"/>
      <c r="AE413" s="28"/>
      <c r="AG413" s="90"/>
      <c r="AN413" s="28"/>
      <c r="AO413" s="28"/>
      <c r="AP413" s="28"/>
      <c r="AQ413" s="28"/>
      <c r="AR413" s="28"/>
      <c r="AS413" s="28"/>
      <c r="AT413" s="28"/>
      <c r="AU413" s="28"/>
    </row>
    <row r="414" spans="27:64" x14ac:dyDescent="0.2">
      <c r="AA414" s="28"/>
      <c r="AB414" s="28"/>
      <c r="AC414" s="28"/>
      <c r="AD414" s="28"/>
      <c r="AE414" s="28"/>
      <c r="AG414" s="90"/>
      <c r="AN414" s="28"/>
      <c r="AO414" s="28"/>
      <c r="AP414" s="28"/>
      <c r="AQ414" s="28"/>
      <c r="AR414" s="28"/>
      <c r="AS414" s="28"/>
      <c r="AT414" s="28"/>
      <c r="AU414" s="28"/>
    </row>
    <row r="415" spans="27:64" x14ac:dyDescent="0.2">
      <c r="AA415" s="28"/>
      <c r="AB415" s="28"/>
      <c r="AC415" s="28"/>
      <c r="AD415" s="28"/>
      <c r="AE415" s="28"/>
      <c r="AG415" s="90"/>
      <c r="AN415" s="28"/>
      <c r="AO415" s="28"/>
      <c r="AP415" s="28"/>
      <c r="AQ415" s="28"/>
      <c r="AR415" s="28"/>
      <c r="AS415" s="28"/>
      <c r="AT415" s="28"/>
      <c r="AU415" s="28"/>
    </row>
    <row r="416" spans="27:64" x14ac:dyDescent="0.2">
      <c r="AA416" s="28"/>
      <c r="AB416" s="28"/>
      <c r="AC416" s="28"/>
      <c r="AD416" s="28"/>
      <c r="AE416" s="28"/>
      <c r="AG416" s="90"/>
      <c r="AN416" s="28"/>
      <c r="AO416" s="28"/>
      <c r="AP416" s="28"/>
      <c r="AQ416" s="28"/>
      <c r="AR416" s="28"/>
      <c r="AS416" s="28"/>
      <c r="AT416" s="28"/>
      <c r="AU416" s="28"/>
    </row>
    <row r="417" spans="27:47" x14ac:dyDescent="0.2">
      <c r="AA417" s="28"/>
      <c r="AB417" s="28"/>
      <c r="AC417" s="28"/>
      <c r="AD417" s="28"/>
      <c r="AE417" s="28"/>
      <c r="AG417" s="90"/>
      <c r="AN417" s="28"/>
      <c r="AO417" s="28"/>
      <c r="AP417" s="28"/>
      <c r="AQ417" s="28"/>
      <c r="AR417" s="28"/>
      <c r="AS417" s="28"/>
      <c r="AT417" s="28"/>
      <c r="AU417" s="28"/>
    </row>
    <row r="418" spans="27:47" x14ac:dyDescent="0.2">
      <c r="AA418" s="28"/>
      <c r="AB418" s="28"/>
      <c r="AC418" s="28"/>
      <c r="AD418" s="28"/>
      <c r="AE418" s="28"/>
      <c r="AG418" s="90"/>
      <c r="AN418" s="28"/>
      <c r="AO418" s="28"/>
      <c r="AP418" s="28"/>
      <c r="AQ418" s="28"/>
      <c r="AR418" s="28"/>
      <c r="AS418" s="28"/>
      <c r="AT418" s="28"/>
      <c r="AU418" s="28"/>
    </row>
    <row r="419" spans="27:47" x14ac:dyDescent="0.2">
      <c r="AA419" s="28"/>
      <c r="AB419" s="28"/>
      <c r="AC419" s="28"/>
      <c r="AD419" s="28"/>
      <c r="AE419" s="28"/>
      <c r="AG419" s="90"/>
      <c r="AN419" s="28"/>
      <c r="AO419" s="28"/>
      <c r="AP419" s="28"/>
      <c r="AQ419" s="28"/>
      <c r="AR419" s="28"/>
      <c r="AS419" s="28"/>
      <c r="AT419" s="28"/>
      <c r="AU419" s="28"/>
    </row>
    <row r="420" spans="27:47" x14ac:dyDescent="0.2">
      <c r="AA420" s="28"/>
      <c r="AB420" s="28"/>
      <c r="AC420" s="28"/>
      <c r="AD420" s="28"/>
      <c r="AE420" s="28"/>
      <c r="AG420" s="90"/>
      <c r="AN420" s="28"/>
      <c r="AO420" s="28"/>
      <c r="AP420" s="28"/>
      <c r="AQ420" s="28"/>
      <c r="AR420" s="28"/>
      <c r="AS420" s="28"/>
      <c r="AT420" s="28"/>
      <c r="AU420" s="28"/>
    </row>
    <row r="421" spans="27:47" x14ac:dyDescent="0.2">
      <c r="AA421" s="28"/>
      <c r="AB421" s="28"/>
      <c r="AC421" s="28"/>
      <c r="AD421" s="28"/>
      <c r="AE421" s="28"/>
      <c r="AG421" s="90"/>
      <c r="AN421" s="28"/>
      <c r="AO421" s="28"/>
      <c r="AP421" s="28"/>
      <c r="AQ421" s="28"/>
      <c r="AR421" s="28"/>
      <c r="AS421" s="28"/>
      <c r="AT421" s="28"/>
      <c r="AU421" s="28"/>
    </row>
    <row r="422" spans="27:47" x14ac:dyDescent="0.2">
      <c r="AA422" s="28"/>
      <c r="AB422" s="28"/>
      <c r="AC422" s="28"/>
      <c r="AD422" s="28"/>
      <c r="AE422" s="28"/>
      <c r="AG422" s="90"/>
      <c r="AN422" s="28"/>
      <c r="AO422" s="28"/>
      <c r="AP422" s="28"/>
      <c r="AQ422" s="28"/>
      <c r="AR422" s="28"/>
      <c r="AS422" s="28"/>
      <c r="AT422" s="28"/>
      <c r="AU422" s="28"/>
    </row>
    <row r="423" spans="27:47" x14ac:dyDescent="0.2">
      <c r="AA423" s="28"/>
      <c r="AB423" s="28"/>
      <c r="AC423" s="28"/>
      <c r="AD423" s="28"/>
      <c r="AE423" s="28"/>
      <c r="AG423" s="90"/>
      <c r="AN423" s="28"/>
      <c r="AO423" s="28"/>
      <c r="AP423" s="28"/>
      <c r="AQ423" s="28"/>
      <c r="AR423" s="28"/>
      <c r="AS423" s="28"/>
      <c r="AT423" s="28"/>
      <c r="AU423" s="28"/>
    </row>
    <row r="424" spans="27:47" x14ac:dyDescent="0.2">
      <c r="AA424" s="28"/>
      <c r="AB424" s="28"/>
      <c r="AC424" s="28"/>
      <c r="AD424" s="28"/>
      <c r="AE424" s="28"/>
      <c r="AG424" s="90"/>
      <c r="AN424" s="28"/>
      <c r="AO424" s="28"/>
      <c r="AP424" s="28"/>
      <c r="AQ424" s="28"/>
      <c r="AR424" s="28"/>
      <c r="AS424" s="28"/>
      <c r="AT424" s="28"/>
      <c r="AU424" s="28"/>
    </row>
    <row r="425" spans="27:47" x14ac:dyDescent="0.2">
      <c r="AA425" s="28"/>
      <c r="AB425" s="28"/>
      <c r="AC425" s="28"/>
      <c r="AD425" s="28"/>
      <c r="AE425" s="28"/>
      <c r="AG425" s="90"/>
      <c r="AN425" s="28"/>
      <c r="AO425" s="28"/>
      <c r="AP425" s="28"/>
      <c r="AQ425" s="28"/>
      <c r="AR425" s="28"/>
      <c r="AS425" s="28"/>
      <c r="AT425" s="28"/>
      <c r="AU425" s="28"/>
    </row>
    <row r="426" spans="27:47" x14ac:dyDescent="0.2">
      <c r="AA426" s="28"/>
      <c r="AB426" s="28"/>
      <c r="AC426" s="28"/>
      <c r="AD426" s="28"/>
      <c r="AE426" s="28"/>
      <c r="AG426" s="90"/>
      <c r="AN426" s="28"/>
      <c r="AO426" s="28"/>
      <c r="AP426" s="28"/>
      <c r="AQ426" s="28"/>
      <c r="AR426" s="28"/>
      <c r="AS426" s="28"/>
      <c r="AT426" s="28"/>
      <c r="AU426" s="28"/>
    </row>
    <row r="427" spans="27:47" x14ac:dyDescent="0.2">
      <c r="AA427" s="28"/>
      <c r="AB427" s="28"/>
      <c r="AC427" s="28"/>
      <c r="AD427" s="28"/>
      <c r="AE427" s="28"/>
      <c r="AG427" s="90"/>
      <c r="AN427" s="28"/>
      <c r="AO427" s="28"/>
      <c r="AP427" s="28"/>
      <c r="AQ427" s="28"/>
      <c r="AR427" s="28"/>
      <c r="AS427" s="28"/>
      <c r="AT427" s="28"/>
      <c r="AU427" s="28"/>
    </row>
    <row r="428" spans="27:47" x14ac:dyDescent="0.2">
      <c r="AA428" s="28"/>
      <c r="AB428" s="28"/>
      <c r="AC428" s="28"/>
      <c r="AD428" s="28"/>
      <c r="AE428" s="28"/>
      <c r="AG428" s="90"/>
      <c r="AN428" s="28"/>
      <c r="AO428" s="28"/>
      <c r="AP428" s="28"/>
      <c r="AQ428" s="28"/>
      <c r="AR428" s="28"/>
      <c r="AS428" s="28"/>
      <c r="AT428" s="28"/>
      <c r="AU428" s="28"/>
    </row>
    <row r="429" spans="27:47" x14ac:dyDescent="0.2">
      <c r="AA429" s="28"/>
      <c r="AB429" s="28"/>
      <c r="AC429" s="28"/>
      <c r="AD429" s="28"/>
      <c r="AE429" s="28"/>
      <c r="AG429" s="90"/>
      <c r="AN429" s="28"/>
      <c r="AO429" s="28"/>
      <c r="AP429" s="28"/>
      <c r="AQ429" s="28"/>
      <c r="AR429" s="28"/>
      <c r="AS429" s="28"/>
      <c r="AT429" s="28"/>
      <c r="AU429" s="28"/>
    </row>
    <row r="430" spans="27:47" x14ac:dyDescent="0.2">
      <c r="AA430" s="28"/>
      <c r="AB430" s="28"/>
      <c r="AC430" s="28"/>
      <c r="AD430" s="28"/>
      <c r="AE430" s="28"/>
      <c r="AG430" s="90"/>
      <c r="AN430" s="28"/>
      <c r="AO430" s="28"/>
      <c r="AP430" s="28"/>
      <c r="AQ430" s="28"/>
      <c r="AR430" s="28"/>
      <c r="AS430" s="28"/>
      <c r="AT430" s="28"/>
      <c r="AU430" s="28"/>
    </row>
    <row r="431" spans="27:47" x14ac:dyDescent="0.2">
      <c r="AA431" s="28"/>
      <c r="AB431" s="28"/>
      <c r="AC431" s="28"/>
      <c r="AD431" s="28"/>
      <c r="AE431" s="28"/>
      <c r="AG431" s="90"/>
      <c r="AN431" s="28"/>
      <c r="AO431" s="28"/>
      <c r="AP431" s="28"/>
      <c r="AQ431" s="28"/>
      <c r="AR431" s="28"/>
      <c r="AS431" s="28"/>
      <c r="AT431" s="28"/>
      <c r="AU431" s="28"/>
    </row>
    <row r="432" spans="27:47" x14ac:dyDescent="0.2">
      <c r="AA432" s="28"/>
      <c r="AB432" s="28"/>
      <c r="AC432" s="28"/>
      <c r="AD432" s="28"/>
      <c r="AE432" s="28"/>
      <c r="AG432" s="90"/>
      <c r="AN432" s="28"/>
      <c r="AO432" s="28"/>
      <c r="AP432" s="28"/>
      <c r="AQ432" s="28"/>
      <c r="AR432" s="28"/>
      <c r="AS432" s="28"/>
      <c r="AT432" s="28"/>
      <c r="AU432" s="28"/>
    </row>
    <row r="433" spans="27:47" x14ac:dyDescent="0.2">
      <c r="AA433" s="28"/>
      <c r="AB433" s="28"/>
      <c r="AC433" s="28"/>
      <c r="AD433" s="28"/>
      <c r="AE433" s="28"/>
      <c r="AG433" s="90"/>
      <c r="AN433" s="28"/>
      <c r="AO433" s="28"/>
      <c r="AP433" s="28"/>
      <c r="AQ433" s="28"/>
      <c r="AR433" s="28"/>
      <c r="AS433" s="28"/>
      <c r="AT433" s="28"/>
      <c r="AU433" s="28"/>
    </row>
    <row r="434" spans="27:47" x14ac:dyDescent="0.2">
      <c r="AA434" s="28"/>
      <c r="AB434" s="28"/>
      <c r="AC434" s="28"/>
      <c r="AD434" s="28"/>
      <c r="AE434" s="28"/>
      <c r="AG434" s="90"/>
      <c r="AN434" s="28"/>
      <c r="AO434" s="28"/>
      <c r="AP434" s="28"/>
      <c r="AQ434" s="28"/>
      <c r="AR434" s="28"/>
      <c r="AS434" s="28"/>
      <c r="AT434" s="28"/>
      <c r="AU434" s="28"/>
    </row>
    <row r="435" spans="27:47" x14ac:dyDescent="0.2">
      <c r="AA435" s="28"/>
      <c r="AB435" s="28"/>
      <c r="AC435" s="28"/>
      <c r="AD435" s="28"/>
      <c r="AE435" s="28"/>
      <c r="AG435" s="90"/>
      <c r="AN435" s="28"/>
      <c r="AO435" s="28"/>
      <c r="AP435" s="28"/>
      <c r="AQ435" s="28"/>
      <c r="AR435" s="28"/>
      <c r="AS435" s="28"/>
      <c r="AT435" s="28"/>
      <c r="AU435" s="28"/>
    </row>
    <row r="436" spans="27:47" x14ac:dyDescent="0.2">
      <c r="AA436" s="28"/>
      <c r="AB436" s="28"/>
      <c r="AC436" s="28"/>
      <c r="AD436" s="28"/>
      <c r="AE436" s="28"/>
      <c r="AG436" s="90"/>
      <c r="AN436" s="28"/>
      <c r="AO436" s="28"/>
      <c r="AP436" s="28"/>
      <c r="AQ436" s="28"/>
      <c r="AR436" s="28"/>
      <c r="AS436" s="28"/>
      <c r="AT436" s="28"/>
      <c r="AU436" s="28"/>
    </row>
    <row r="437" spans="27:47" x14ac:dyDescent="0.2">
      <c r="AA437" s="28"/>
      <c r="AB437" s="28"/>
      <c r="AC437" s="28"/>
      <c r="AD437" s="28"/>
      <c r="AE437" s="28"/>
      <c r="AG437" s="90"/>
      <c r="AN437" s="28"/>
      <c r="AO437" s="28"/>
      <c r="AP437" s="28"/>
      <c r="AQ437" s="28"/>
      <c r="AR437" s="28"/>
      <c r="AS437" s="28"/>
      <c r="AT437" s="28"/>
      <c r="AU437" s="28"/>
    </row>
    <row r="438" spans="27:47" x14ac:dyDescent="0.2">
      <c r="AA438" s="28"/>
      <c r="AB438" s="28"/>
      <c r="AC438" s="28"/>
      <c r="AD438" s="28"/>
      <c r="AE438" s="28"/>
      <c r="AG438" s="90"/>
      <c r="AN438" s="28"/>
      <c r="AO438" s="28"/>
      <c r="AP438" s="28"/>
      <c r="AQ438" s="28"/>
      <c r="AR438" s="28"/>
      <c r="AS438" s="28"/>
      <c r="AT438" s="28"/>
      <c r="AU438" s="28"/>
    </row>
    <row r="439" spans="27:47" x14ac:dyDescent="0.2">
      <c r="AA439" s="28"/>
      <c r="AB439" s="28"/>
      <c r="AC439" s="28"/>
      <c r="AD439" s="28"/>
      <c r="AE439" s="28"/>
      <c r="AG439" s="90"/>
      <c r="AN439" s="28"/>
      <c r="AO439" s="28"/>
      <c r="AP439" s="28"/>
      <c r="AQ439" s="28"/>
      <c r="AR439" s="28"/>
      <c r="AS439" s="28"/>
      <c r="AT439" s="28"/>
      <c r="AU439" s="28"/>
    </row>
    <row r="440" spans="27:47" x14ac:dyDescent="0.2">
      <c r="AA440" s="28"/>
      <c r="AB440" s="28"/>
      <c r="AC440" s="28"/>
      <c r="AD440" s="28"/>
      <c r="AE440" s="28"/>
      <c r="AG440" s="90"/>
      <c r="AN440" s="28"/>
      <c r="AO440" s="28"/>
      <c r="AP440" s="28"/>
      <c r="AQ440" s="28"/>
      <c r="AR440" s="28"/>
      <c r="AS440" s="28"/>
      <c r="AT440" s="28"/>
      <c r="AU440" s="28"/>
    </row>
    <row r="441" spans="27:47" x14ac:dyDescent="0.2">
      <c r="AA441" s="28"/>
      <c r="AB441" s="28"/>
      <c r="AC441" s="28"/>
      <c r="AD441" s="28"/>
      <c r="AE441" s="28"/>
      <c r="AG441" s="90"/>
      <c r="AN441" s="28"/>
      <c r="AO441" s="28"/>
      <c r="AP441" s="28"/>
      <c r="AQ441" s="28"/>
      <c r="AR441" s="28"/>
      <c r="AS441" s="28"/>
      <c r="AT441" s="28"/>
      <c r="AU441" s="28"/>
    </row>
    <row r="442" spans="27:47" x14ac:dyDescent="0.2">
      <c r="AA442" s="28"/>
      <c r="AB442" s="28"/>
      <c r="AC442" s="28"/>
      <c r="AD442" s="28"/>
      <c r="AE442" s="28"/>
      <c r="AG442" s="90"/>
      <c r="AN442" s="28"/>
      <c r="AO442" s="28"/>
      <c r="AP442" s="28"/>
      <c r="AQ442" s="28"/>
      <c r="AR442" s="28"/>
      <c r="AS442" s="28"/>
      <c r="AT442" s="28"/>
      <c r="AU442" s="28"/>
    </row>
    <row r="443" spans="27:47" x14ac:dyDescent="0.2">
      <c r="AA443" s="28"/>
      <c r="AB443" s="28"/>
      <c r="AC443" s="28"/>
      <c r="AD443" s="28"/>
      <c r="AE443" s="28"/>
      <c r="AG443" s="90"/>
      <c r="AN443" s="28"/>
      <c r="AO443" s="28"/>
      <c r="AP443" s="28"/>
      <c r="AQ443" s="28"/>
      <c r="AR443" s="28"/>
      <c r="AS443" s="28"/>
      <c r="AT443" s="28"/>
      <c r="AU443" s="28"/>
    </row>
    <row r="444" spans="27:47" x14ac:dyDescent="0.2">
      <c r="AA444" s="28"/>
      <c r="AB444" s="28"/>
      <c r="AC444" s="28"/>
      <c r="AD444" s="28"/>
      <c r="AE444" s="28"/>
      <c r="AG444" s="90"/>
      <c r="AN444" s="28"/>
      <c r="AO444" s="28"/>
      <c r="AP444" s="28"/>
      <c r="AQ444" s="28"/>
      <c r="AR444" s="28"/>
      <c r="AS444" s="28"/>
      <c r="AT444" s="28"/>
      <c r="AU444" s="28"/>
    </row>
    <row r="445" spans="27:47" x14ac:dyDescent="0.2">
      <c r="AA445" s="28"/>
      <c r="AB445" s="28"/>
      <c r="AC445" s="28"/>
      <c r="AD445" s="28"/>
      <c r="AE445" s="28"/>
      <c r="AG445" s="90"/>
      <c r="AN445" s="28"/>
      <c r="AO445" s="28"/>
      <c r="AP445" s="28"/>
      <c r="AQ445" s="28"/>
      <c r="AR445" s="28"/>
      <c r="AS445" s="28"/>
      <c r="AT445" s="28"/>
      <c r="AU445" s="28"/>
    </row>
    <row r="446" spans="27:47" x14ac:dyDescent="0.2">
      <c r="AA446" s="28"/>
      <c r="AB446" s="28"/>
      <c r="AC446" s="28"/>
      <c r="AD446" s="28"/>
      <c r="AE446" s="28"/>
      <c r="AG446" s="90"/>
      <c r="AN446" s="28"/>
      <c r="AO446" s="28"/>
      <c r="AP446" s="28"/>
      <c r="AQ446" s="28"/>
      <c r="AR446" s="28"/>
      <c r="AS446" s="28"/>
      <c r="AT446" s="28"/>
      <c r="AU446" s="28"/>
    </row>
    <row r="447" spans="27:47" x14ac:dyDescent="0.2">
      <c r="AA447" s="28"/>
      <c r="AB447" s="28"/>
      <c r="AC447" s="28"/>
      <c r="AD447" s="28"/>
      <c r="AE447" s="28"/>
      <c r="AG447" s="90"/>
      <c r="AN447" s="28"/>
      <c r="AO447" s="28"/>
      <c r="AP447" s="28"/>
      <c r="AQ447" s="28"/>
      <c r="AR447" s="28"/>
      <c r="AS447" s="28"/>
      <c r="AT447" s="28"/>
      <c r="AU447" s="28"/>
    </row>
    <row r="448" spans="27:47" x14ac:dyDescent="0.2">
      <c r="AA448" s="28"/>
      <c r="AB448" s="28"/>
      <c r="AC448" s="28"/>
      <c r="AD448" s="28"/>
      <c r="AE448" s="28"/>
      <c r="AG448" s="90"/>
      <c r="AN448" s="28"/>
      <c r="AO448" s="28"/>
      <c r="AP448" s="28"/>
      <c r="AQ448" s="28"/>
      <c r="AR448" s="28"/>
      <c r="AS448" s="28"/>
      <c r="AT448" s="28"/>
      <c r="AU448" s="28"/>
    </row>
    <row r="449" spans="27:47" x14ac:dyDescent="0.2">
      <c r="AA449" s="28"/>
      <c r="AB449" s="28"/>
      <c r="AC449" s="28"/>
      <c r="AD449" s="28"/>
      <c r="AE449" s="28"/>
      <c r="AG449" s="90"/>
      <c r="AN449" s="28"/>
      <c r="AO449" s="28"/>
      <c r="AP449" s="28"/>
      <c r="AQ449" s="28"/>
      <c r="AR449" s="28"/>
      <c r="AS449" s="28"/>
      <c r="AT449" s="28"/>
      <c r="AU449" s="28"/>
    </row>
    <row r="450" spans="27:47" x14ac:dyDescent="0.2">
      <c r="AA450" s="28"/>
      <c r="AB450" s="28"/>
      <c r="AC450" s="28"/>
      <c r="AD450" s="28"/>
      <c r="AE450" s="28"/>
      <c r="AG450" s="90"/>
      <c r="AN450" s="28"/>
      <c r="AO450" s="28"/>
      <c r="AP450" s="28"/>
      <c r="AQ450" s="28"/>
      <c r="AR450" s="28"/>
      <c r="AS450" s="28"/>
      <c r="AT450" s="28"/>
      <c r="AU450" s="28"/>
    </row>
    <row r="451" spans="27:47" x14ac:dyDescent="0.2">
      <c r="AA451" s="28"/>
      <c r="AB451" s="28"/>
      <c r="AC451" s="28"/>
      <c r="AD451" s="28"/>
      <c r="AE451" s="28"/>
      <c r="AG451" s="90"/>
      <c r="AN451" s="28"/>
      <c r="AO451" s="28"/>
      <c r="AP451" s="28"/>
      <c r="AQ451" s="28"/>
      <c r="AR451" s="28"/>
      <c r="AS451" s="28"/>
      <c r="AT451" s="28"/>
      <c r="AU451" s="28"/>
    </row>
    <row r="452" spans="27:47" x14ac:dyDescent="0.2">
      <c r="AA452" s="28"/>
      <c r="AB452" s="28"/>
      <c r="AC452" s="28"/>
      <c r="AD452" s="28"/>
      <c r="AE452" s="28"/>
      <c r="AG452" s="90"/>
      <c r="AN452" s="28"/>
      <c r="AO452" s="28"/>
      <c r="AP452" s="28"/>
      <c r="AQ452" s="28"/>
      <c r="AR452" s="28"/>
      <c r="AS452" s="28"/>
      <c r="AT452" s="28"/>
      <c r="AU452" s="28"/>
    </row>
    <row r="453" spans="27:47" x14ac:dyDescent="0.2">
      <c r="AA453" s="28"/>
      <c r="AB453" s="28"/>
      <c r="AC453" s="28"/>
      <c r="AD453" s="28"/>
      <c r="AE453" s="28"/>
      <c r="AG453" s="90"/>
      <c r="AN453" s="28"/>
      <c r="AO453" s="28"/>
      <c r="AP453" s="28"/>
      <c r="AQ453" s="28"/>
      <c r="AR453" s="28"/>
      <c r="AS453" s="28"/>
      <c r="AT453" s="28"/>
      <c r="AU453" s="28"/>
    </row>
    <row r="454" spans="27:47" x14ac:dyDescent="0.2">
      <c r="AA454" s="28"/>
      <c r="AB454" s="28"/>
      <c r="AC454" s="28"/>
      <c r="AD454" s="28"/>
      <c r="AE454" s="28"/>
      <c r="AG454" s="90"/>
      <c r="AN454" s="28"/>
      <c r="AO454" s="28"/>
      <c r="AP454" s="28"/>
      <c r="AQ454" s="28"/>
      <c r="AR454" s="28"/>
      <c r="AS454" s="28"/>
      <c r="AT454" s="28"/>
      <c r="AU454" s="28"/>
    </row>
    <row r="455" spans="27:47" x14ac:dyDescent="0.2">
      <c r="AA455" s="28"/>
      <c r="AB455" s="28"/>
      <c r="AC455" s="28"/>
      <c r="AD455" s="28"/>
      <c r="AE455" s="28"/>
      <c r="AG455" s="90"/>
      <c r="AN455" s="28"/>
      <c r="AO455" s="28"/>
      <c r="AP455" s="28"/>
      <c r="AQ455" s="28"/>
      <c r="AR455" s="28"/>
      <c r="AS455" s="28"/>
      <c r="AT455" s="28"/>
      <c r="AU455" s="28"/>
    </row>
    <row r="456" spans="27:47" x14ac:dyDescent="0.2">
      <c r="AA456" s="28"/>
      <c r="AB456" s="28"/>
      <c r="AC456" s="28"/>
      <c r="AD456" s="28"/>
      <c r="AE456" s="28"/>
      <c r="AG456" s="90"/>
      <c r="AN456" s="28"/>
      <c r="AO456" s="28"/>
      <c r="AP456" s="28"/>
      <c r="AQ456" s="28"/>
      <c r="AR456" s="28"/>
      <c r="AS456" s="28"/>
      <c r="AT456" s="28"/>
      <c r="AU456" s="28"/>
    </row>
    <row r="457" spans="27:47" x14ac:dyDescent="0.2">
      <c r="AA457" s="28"/>
      <c r="AB457" s="28"/>
      <c r="AC457" s="28"/>
      <c r="AD457" s="28"/>
      <c r="AE457" s="28"/>
      <c r="AG457" s="90"/>
      <c r="AN457" s="28"/>
      <c r="AO457" s="28"/>
      <c r="AP457" s="28"/>
      <c r="AQ457" s="28"/>
      <c r="AR457" s="28"/>
      <c r="AS457" s="28"/>
      <c r="AT457" s="28"/>
      <c r="AU457" s="28"/>
    </row>
    <row r="458" spans="27:47" x14ac:dyDescent="0.2">
      <c r="AA458" s="28"/>
      <c r="AB458" s="28"/>
      <c r="AC458" s="28"/>
      <c r="AD458" s="28"/>
      <c r="AE458" s="28"/>
      <c r="AG458" s="90"/>
      <c r="AN458" s="28"/>
      <c r="AO458" s="28"/>
      <c r="AP458" s="28"/>
      <c r="AQ458" s="28"/>
      <c r="AR458" s="28"/>
      <c r="AS458" s="28"/>
      <c r="AT458" s="28"/>
      <c r="AU458" s="28"/>
    </row>
    <row r="459" spans="27:47" x14ac:dyDescent="0.2">
      <c r="AA459" s="28"/>
      <c r="AB459" s="28"/>
      <c r="AC459" s="28"/>
      <c r="AD459" s="28"/>
      <c r="AE459" s="28"/>
      <c r="AG459" s="90"/>
      <c r="AN459" s="28"/>
      <c r="AO459" s="28"/>
      <c r="AP459" s="28"/>
      <c r="AQ459" s="28"/>
      <c r="AR459" s="28"/>
      <c r="AS459" s="28"/>
      <c r="AT459" s="28"/>
      <c r="AU459" s="28"/>
    </row>
    <row r="460" spans="27:47" x14ac:dyDescent="0.2">
      <c r="AA460" s="28"/>
      <c r="AB460" s="28"/>
      <c r="AC460" s="28"/>
      <c r="AD460" s="28"/>
      <c r="AE460" s="28"/>
      <c r="AG460" s="90"/>
      <c r="AN460" s="28"/>
      <c r="AO460" s="28"/>
      <c r="AP460" s="28"/>
      <c r="AQ460" s="28"/>
      <c r="AR460" s="28"/>
      <c r="AS460" s="28"/>
      <c r="AT460" s="28"/>
      <c r="AU460" s="28"/>
    </row>
    <row r="461" spans="27:47" x14ac:dyDescent="0.2">
      <c r="AA461" s="28"/>
      <c r="AB461" s="28"/>
      <c r="AC461" s="28"/>
      <c r="AD461" s="28"/>
      <c r="AE461" s="28"/>
      <c r="AG461" s="90"/>
      <c r="AN461" s="28"/>
      <c r="AO461" s="28"/>
      <c r="AP461" s="28"/>
      <c r="AQ461" s="28"/>
      <c r="AR461" s="28"/>
      <c r="AS461" s="28"/>
      <c r="AT461" s="28"/>
      <c r="AU461" s="28"/>
    </row>
    <row r="462" spans="27:47" x14ac:dyDescent="0.2">
      <c r="AA462" s="28"/>
      <c r="AB462" s="28"/>
      <c r="AC462" s="28"/>
      <c r="AD462" s="28"/>
      <c r="AE462" s="28"/>
      <c r="AG462" s="90"/>
      <c r="AN462" s="28"/>
      <c r="AO462" s="28"/>
      <c r="AP462" s="28"/>
      <c r="AQ462" s="28"/>
      <c r="AR462" s="28"/>
      <c r="AS462" s="28"/>
      <c r="AT462" s="28"/>
      <c r="AU462" s="28"/>
    </row>
    <row r="463" spans="27:47" x14ac:dyDescent="0.2">
      <c r="AA463" s="28"/>
      <c r="AB463" s="28"/>
      <c r="AC463" s="28"/>
      <c r="AD463" s="28"/>
      <c r="AE463" s="28"/>
      <c r="AG463" s="90"/>
      <c r="AN463" s="28"/>
      <c r="AO463" s="28"/>
      <c r="AP463" s="28"/>
      <c r="AQ463" s="28"/>
      <c r="AR463" s="28"/>
      <c r="AS463" s="28"/>
      <c r="AT463" s="28"/>
      <c r="AU463" s="28"/>
    </row>
    <row r="464" spans="27:47" x14ac:dyDescent="0.2">
      <c r="AA464" s="28"/>
      <c r="AB464" s="28"/>
      <c r="AC464" s="28"/>
      <c r="AD464" s="28"/>
      <c r="AE464" s="28"/>
      <c r="AG464" s="90"/>
      <c r="AN464" s="28"/>
      <c r="AO464" s="28"/>
      <c r="AP464" s="28"/>
      <c r="AQ464" s="28"/>
      <c r="AR464" s="28"/>
      <c r="AS464" s="28"/>
      <c r="AT464" s="28"/>
      <c r="AU464" s="28"/>
    </row>
    <row r="465" spans="27:50" x14ac:dyDescent="0.2">
      <c r="AA465" s="28"/>
      <c r="AB465" s="28"/>
      <c r="AC465" s="28"/>
      <c r="AD465" s="28"/>
      <c r="AE465" s="28"/>
      <c r="AG465" s="90"/>
      <c r="AN465" s="28"/>
      <c r="AO465" s="28"/>
      <c r="AP465" s="28"/>
      <c r="AQ465" s="28"/>
      <c r="AR465" s="28"/>
      <c r="AS465" s="28"/>
      <c r="AT465" s="28"/>
      <c r="AU465" s="28"/>
    </row>
    <row r="466" spans="27:50" x14ac:dyDescent="0.2">
      <c r="AA466" s="28"/>
      <c r="AB466" s="28"/>
      <c r="AC466" s="28"/>
      <c r="AD466" s="28"/>
      <c r="AE466" s="28"/>
      <c r="AG466" s="90"/>
      <c r="AN466" s="28"/>
      <c r="AO466" s="28"/>
      <c r="AP466" s="28"/>
      <c r="AQ466" s="28"/>
      <c r="AR466" s="28"/>
      <c r="AS466" s="28"/>
      <c r="AT466" s="28"/>
      <c r="AU466" s="28"/>
    </row>
    <row r="467" spans="27:50" x14ac:dyDescent="0.2">
      <c r="AA467" s="28"/>
      <c r="AB467" s="28"/>
      <c r="AC467" s="28"/>
      <c r="AD467" s="28"/>
      <c r="AE467" s="28"/>
      <c r="AG467" s="90"/>
      <c r="AN467" s="28"/>
      <c r="AO467" s="28"/>
      <c r="AP467" s="28"/>
      <c r="AQ467" s="28"/>
      <c r="AR467" s="28"/>
      <c r="AS467" s="28"/>
      <c r="AT467" s="28"/>
      <c r="AU467" s="28"/>
    </row>
    <row r="468" spans="27:50" x14ac:dyDescent="0.2">
      <c r="AA468" s="28"/>
      <c r="AB468" s="28"/>
      <c r="AC468" s="28"/>
      <c r="AD468" s="28"/>
      <c r="AE468" s="28"/>
      <c r="AG468" s="90"/>
      <c r="AN468" s="28"/>
      <c r="AO468" s="28"/>
      <c r="AP468" s="28"/>
      <c r="AQ468" s="28"/>
      <c r="AR468" s="28"/>
      <c r="AS468" s="28"/>
      <c r="AT468" s="28"/>
      <c r="AU468" s="28"/>
    </row>
    <row r="469" spans="27:50" x14ac:dyDescent="0.2">
      <c r="AA469" s="28"/>
      <c r="AB469" s="28"/>
      <c r="AC469" s="28"/>
      <c r="AD469" s="28"/>
      <c r="AE469" s="28"/>
      <c r="AG469" s="90"/>
      <c r="AN469" s="28"/>
      <c r="AO469" s="28"/>
      <c r="AP469" s="28"/>
      <c r="AQ469" s="28"/>
      <c r="AR469" s="28"/>
      <c r="AS469" s="28"/>
      <c r="AT469" s="28"/>
      <c r="AU469" s="28"/>
      <c r="AV469" s="28"/>
      <c r="AX469" s="28"/>
    </row>
    <row r="470" spans="27:50" x14ac:dyDescent="0.2">
      <c r="AA470" s="28"/>
      <c r="AB470" s="28"/>
      <c r="AC470" s="28"/>
      <c r="AD470" s="28"/>
      <c r="AE470" s="28"/>
      <c r="AG470" s="90"/>
      <c r="AN470" s="28"/>
      <c r="AO470" s="28"/>
      <c r="AP470" s="28"/>
      <c r="AQ470" s="28"/>
      <c r="AR470" s="28"/>
      <c r="AS470" s="28"/>
      <c r="AT470" s="28"/>
      <c r="AU470" s="28"/>
    </row>
    <row r="471" spans="27:50" x14ac:dyDescent="0.2">
      <c r="AA471" s="28"/>
      <c r="AB471" s="28"/>
      <c r="AC471" s="28"/>
      <c r="AD471" s="28"/>
      <c r="AE471" s="28"/>
      <c r="AG471" s="90"/>
      <c r="AN471" s="28"/>
      <c r="AO471" s="28"/>
      <c r="AP471" s="28"/>
      <c r="AQ471" s="28"/>
      <c r="AR471" s="28"/>
      <c r="AS471" s="28"/>
      <c r="AT471" s="28"/>
      <c r="AU471" s="28"/>
    </row>
    <row r="472" spans="27:50" x14ac:dyDescent="0.2">
      <c r="AA472" s="28"/>
      <c r="AB472" s="28"/>
      <c r="AC472" s="28"/>
      <c r="AD472" s="28"/>
      <c r="AE472" s="28"/>
      <c r="AG472" s="90"/>
      <c r="AN472" s="28"/>
      <c r="AO472" s="28"/>
      <c r="AP472" s="28"/>
      <c r="AQ472" s="28"/>
      <c r="AR472" s="28"/>
      <c r="AS472" s="28"/>
      <c r="AT472" s="28"/>
      <c r="AU472" s="28"/>
    </row>
    <row r="473" spans="27:50" x14ac:dyDescent="0.2">
      <c r="AA473" s="28"/>
      <c r="AB473" s="28"/>
      <c r="AC473" s="28"/>
      <c r="AD473" s="28"/>
      <c r="AE473" s="28"/>
      <c r="AG473" s="90"/>
      <c r="AN473" s="28"/>
      <c r="AO473" s="28"/>
      <c r="AP473" s="28"/>
      <c r="AQ473" s="28"/>
      <c r="AR473" s="28"/>
      <c r="AS473" s="28"/>
      <c r="AT473" s="28"/>
      <c r="AU473" s="28"/>
    </row>
    <row r="474" spans="27:50" x14ac:dyDescent="0.2">
      <c r="AA474" s="28"/>
      <c r="AB474" s="28"/>
      <c r="AC474" s="28"/>
      <c r="AD474" s="28"/>
      <c r="AE474" s="28"/>
      <c r="AG474" s="90"/>
      <c r="AN474" s="28"/>
      <c r="AO474" s="28"/>
      <c r="AP474" s="28"/>
      <c r="AQ474" s="28"/>
      <c r="AR474" s="28"/>
      <c r="AS474" s="28"/>
      <c r="AT474" s="28"/>
      <c r="AU474" s="28"/>
    </row>
    <row r="475" spans="27:50" x14ac:dyDescent="0.2">
      <c r="AA475" s="28"/>
      <c r="AB475" s="28"/>
      <c r="AC475" s="28"/>
      <c r="AD475" s="28"/>
      <c r="AE475" s="28"/>
      <c r="AG475" s="90"/>
      <c r="AN475" s="28"/>
      <c r="AO475" s="28"/>
      <c r="AP475" s="28"/>
      <c r="AQ475" s="28"/>
      <c r="AR475" s="28"/>
      <c r="AS475" s="28"/>
      <c r="AT475" s="28"/>
      <c r="AU475" s="28"/>
    </row>
    <row r="476" spans="27:50" x14ac:dyDescent="0.2">
      <c r="AA476" s="28"/>
      <c r="AB476" s="28"/>
      <c r="AC476" s="28"/>
      <c r="AD476" s="28"/>
      <c r="AE476" s="28"/>
      <c r="AG476" s="90"/>
      <c r="AN476" s="28"/>
      <c r="AO476" s="28"/>
      <c r="AP476" s="28"/>
      <c r="AQ476" s="28"/>
      <c r="AR476" s="28"/>
      <c r="AS476" s="28"/>
      <c r="AT476" s="28"/>
      <c r="AU476" s="28"/>
    </row>
    <row r="477" spans="27:50" x14ac:dyDescent="0.2">
      <c r="AA477" s="28"/>
      <c r="AB477" s="28"/>
      <c r="AC477" s="28"/>
      <c r="AD477" s="28"/>
      <c r="AE477" s="28"/>
      <c r="AG477" s="90"/>
      <c r="AN477" s="28"/>
      <c r="AO477" s="28"/>
      <c r="AP477" s="28"/>
      <c r="AQ477" s="28"/>
      <c r="AR477" s="28"/>
      <c r="AS477" s="28"/>
      <c r="AT477" s="28"/>
      <c r="AU477" s="28"/>
    </row>
    <row r="478" spans="27:50" x14ac:dyDescent="0.2">
      <c r="AA478" s="28"/>
      <c r="AB478" s="28"/>
      <c r="AC478" s="28"/>
      <c r="AD478" s="28"/>
      <c r="AE478" s="28"/>
      <c r="AG478" s="90"/>
      <c r="AN478" s="28"/>
      <c r="AO478" s="28"/>
      <c r="AP478" s="28"/>
      <c r="AQ478" s="28"/>
      <c r="AR478" s="28"/>
      <c r="AS478" s="28"/>
      <c r="AT478" s="28"/>
      <c r="AU478" s="28"/>
    </row>
    <row r="479" spans="27:50" x14ac:dyDescent="0.2">
      <c r="AA479" s="28"/>
      <c r="AB479" s="28"/>
      <c r="AC479" s="28"/>
      <c r="AD479" s="28"/>
      <c r="AE479" s="28"/>
      <c r="AG479" s="90"/>
      <c r="AN479" s="28"/>
      <c r="AO479" s="28"/>
      <c r="AP479" s="28"/>
      <c r="AQ479" s="28"/>
      <c r="AR479" s="28"/>
      <c r="AS479" s="28"/>
      <c r="AT479" s="28"/>
      <c r="AU479" s="28"/>
    </row>
    <row r="480" spans="27:50" x14ac:dyDescent="0.2">
      <c r="AA480" s="28"/>
      <c r="AB480" s="28"/>
      <c r="AC480" s="28"/>
      <c r="AD480" s="28"/>
      <c r="AE480" s="28"/>
      <c r="AG480" s="90"/>
      <c r="AN480" s="28"/>
      <c r="AO480" s="28"/>
      <c r="AP480" s="28"/>
      <c r="AQ480" s="28"/>
      <c r="AR480" s="28"/>
      <c r="AS480" s="28"/>
      <c r="AT480" s="28"/>
      <c r="AU480" s="28"/>
    </row>
    <row r="481" spans="26:64" x14ac:dyDescent="0.2">
      <c r="AA481" s="28"/>
      <c r="AB481" s="28"/>
      <c r="AC481" s="28"/>
      <c r="AD481" s="28"/>
      <c r="AE481" s="28"/>
      <c r="AG481" s="90"/>
      <c r="AN481" s="28"/>
      <c r="AO481" s="28"/>
      <c r="AP481" s="28"/>
      <c r="AQ481" s="28"/>
      <c r="AR481" s="28"/>
      <c r="AS481" s="28"/>
      <c r="AT481" s="28"/>
      <c r="AU481" s="28"/>
    </row>
    <row r="482" spans="26:64" x14ac:dyDescent="0.2">
      <c r="AA482" s="28"/>
      <c r="AB482" s="28"/>
      <c r="AC482" s="28"/>
      <c r="AD482" s="28"/>
      <c r="AE482" s="28"/>
      <c r="AG482" s="90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28"/>
      <c r="BA482" s="28"/>
      <c r="BB482" s="28"/>
      <c r="BC482" s="28"/>
      <c r="BD482" s="28"/>
      <c r="BE482" s="28"/>
      <c r="BF482" s="28"/>
      <c r="BG482" s="28"/>
      <c r="BH482" s="28"/>
      <c r="BI482" s="28"/>
      <c r="BJ482" s="28"/>
      <c r="BK482" s="28"/>
      <c r="BL482" s="28"/>
    </row>
    <row r="483" spans="26:64" x14ac:dyDescent="0.2">
      <c r="AA483" s="28"/>
      <c r="AB483" s="28"/>
      <c r="AC483" s="28"/>
      <c r="AD483" s="28"/>
      <c r="AE483" s="28"/>
      <c r="AG483" s="90"/>
      <c r="AN483" s="28"/>
      <c r="AO483" s="28"/>
      <c r="AP483" s="28"/>
      <c r="AQ483" s="28"/>
      <c r="AR483" s="28"/>
      <c r="AS483" s="28"/>
      <c r="AT483" s="28"/>
      <c r="AU483" s="28"/>
    </row>
    <row r="484" spans="26:64" x14ac:dyDescent="0.2">
      <c r="AA484" s="28"/>
      <c r="AB484" s="28"/>
      <c r="AC484" s="28"/>
      <c r="AD484" s="28"/>
      <c r="AE484" s="28"/>
      <c r="AG484" s="90"/>
      <c r="AN484" s="28"/>
      <c r="AO484" s="28"/>
      <c r="AP484" s="28"/>
      <c r="AQ484" s="28"/>
      <c r="AR484" s="28"/>
      <c r="AS484" s="28"/>
      <c r="AT484" s="28"/>
      <c r="AU484" s="28"/>
    </row>
    <row r="485" spans="26:64" x14ac:dyDescent="0.2">
      <c r="AA485" s="28"/>
      <c r="AB485" s="28"/>
      <c r="AC485" s="28"/>
      <c r="AD485" s="28"/>
      <c r="AE485" s="28"/>
      <c r="AG485" s="90"/>
      <c r="AN485" s="28"/>
      <c r="AO485" s="28"/>
      <c r="AP485" s="28"/>
      <c r="AQ485" s="28"/>
      <c r="AR485" s="28"/>
      <c r="AS485" s="28"/>
      <c r="AT485" s="28"/>
      <c r="AU485" s="28"/>
    </row>
    <row r="486" spans="26:64" x14ac:dyDescent="0.2">
      <c r="Z486" s="42"/>
      <c r="AA486" s="42"/>
      <c r="AB486" s="28"/>
      <c r="AC486" s="42"/>
      <c r="AD486" s="42"/>
      <c r="AE486" s="42"/>
      <c r="AF486" s="42"/>
      <c r="AG486" s="43"/>
      <c r="AH486" s="42"/>
      <c r="AI486" s="42"/>
      <c r="AJ486" s="42"/>
      <c r="AK486" s="42"/>
      <c r="AL486" s="42"/>
      <c r="AM486" s="42"/>
      <c r="AN486" s="42"/>
      <c r="AO486" s="42"/>
      <c r="AP486" s="42"/>
      <c r="AQ486" s="42"/>
      <c r="AR486" s="42"/>
      <c r="AS486" s="42"/>
      <c r="AT486" s="42"/>
      <c r="AU486" s="42"/>
    </row>
    <row r="487" spans="26:64" x14ac:dyDescent="0.2">
      <c r="Z487" s="42"/>
      <c r="AA487" s="42"/>
      <c r="AB487" s="28"/>
      <c r="AC487" s="42"/>
      <c r="AD487" s="42"/>
      <c r="AE487" s="42"/>
      <c r="AF487" s="42"/>
      <c r="AG487" s="43"/>
      <c r="AH487" s="42"/>
      <c r="AI487" s="42"/>
      <c r="AJ487" s="42"/>
      <c r="AK487" s="42"/>
      <c r="AL487" s="42"/>
      <c r="AM487" s="42"/>
      <c r="AN487" s="42"/>
      <c r="AO487" s="42"/>
      <c r="AP487" s="42"/>
      <c r="AQ487" s="42"/>
      <c r="AR487" s="42"/>
      <c r="AS487" s="42"/>
      <c r="AT487" s="42"/>
      <c r="AU487" s="42"/>
    </row>
    <row r="488" spans="26:64" x14ac:dyDescent="0.2">
      <c r="Z488" s="42"/>
      <c r="AA488" s="42"/>
      <c r="AB488" s="28"/>
      <c r="AC488" s="42"/>
      <c r="AD488" s="42"/>
      <c r="AE488" s="42"/>
      <c r="AF488" s="42"/>
      <c r="AG488" s="43"/>
      <c r="AH488" s="42"/>
      <c r="AI488" s="42"/>
      <c r="AJ488" s="42"/>
      <c r="AK488" s="42"/>
      <c r="AL488" s="42"/>
      <c r="AM488" s="42"/>
      <c r="AN488" s="42"/>
      <c r="AO488" s="42"/>
      <c r="AP488" s="42"/>
      <c r="AQ488" s="42"/>
      <c r="AR488" s="42"/>
      <c r="AS488" s="42"/>
      <c r="AT488" s="42"/>
      <c r="AU488" s="42"/>
    </row>
    <row r="489" spans="26:64" x14ac:dyDescent="0.2">
      <c r="AA489" s="28"/>
      <c r="AB489" s="28"/>
      <c r="AC489" s="28"/>
      <c r="AD489" s="28"/>
      <c r="AE489" s="28"/>
      <c r="AG489" s="90"/>
      <c r="AN489" s="28"/>
      <c r="AO489" s="28"/>
      <c r="AP489" s="28"/>
      <c r="AQ489" s="28"/>
      <c r="AR489" s="28"/>
      <c r="AS489" s="28"/>
      <c r="AT489" s="28"/>
      <c r="AU489" s="28"/>
    </row>
    <row r="490" spans="26:64" x14ac:dyDescent="0.2">
      <c r="AA490" s="28"/>
      <c r="AB490" s="28"/>
      <c r="AC490" s="28"/>
      <c r="AD490" s="28"/>
      <c r="AE490" s="28"/>
      <c r="AG490" s="90"/>
      <c r="AN490" s="28"/>
      <c r="AO490" s="28"/>
      <c r="AP490" s="28"/>
      <c r="AQ490" s="28"/>
      <c r="AR490" s="28"/>
      <c r="AS490" s="28"/>
      <c r="AT490" s="28"/>
      <c r="AU490" s="28"/>
    </row>
    <row r="491" spans="26:64" x14ac:dyDescent="0.2">
      <c r="AA491" s="28"/>
      <c r="AB491" s="28"/>
      <c r="AC491" s="28"/>
      <c r="AD491" s="28"/>
      <c r="AE491" s="28"/>
      <c r="AG491" s="90"/>
      <c r="AN491" s="28"/>
      <c r="AO491" s="28"/>
      <c r="AP491" s="28"/>
      <c r="AQ491" s="28"/>
      <c r="AR491" s="28"/>
      <c r="AS491" s="28"/>
      <c r="AT491" s="28"/>
      <c r="AU491" s="28"/>
    </row>
    <row r="492" spans="26:64" x14ac:dyDescent="0.2">
      <c r="AA492" s="28"/>
      <c r="AB492" s="28"/>
      <c r="AC492" s="28"/>
      <c r="AD492" s="28"/>
      <c r="AE492" s="28"/>
      <c r="AG492" s="90"/>
      <c r="AN492" s="28"/>
      <c r="AO492" s="28"/>
      <c r="AP492" s="28"/>
      <c r="AQ492" s="28"/>
      <c r="AR492" s="28"/>
      <c r="AS492" s="28"/>
      <c r="AT492" s="28"/>
      <c r="AU492" s="28"/>
    </row>
    <row r="493" spans="26:64" x14ac:dyDescent="0.2">
      <c r="AA493" s="28"/>
      <c r="AB493" s="28"/>
      <c r="AC493" s="28"/>
      <c r="AD493" s="28"/>
      <c r="AE493" s="28"/>
      <c r="AG493" s="90"/>
      <c r="AN493" s="28"/>
      <c r="AO493" s="28"/>
      <c r="AP493" s="28"/>
      <c r="AQ493" s="28"/>
      <c r="AR493" s="28"/>
      <c r="AS493" s="28"/>
      <c r="AT493" s="28"/>
      <c r="AU493" s="28"/>
    </row>
    <row r="494" spans="26:64" x14ac:dyDescent="0.2">
      <c r="AA494" s="28"/>
      <c r="AB494" s="28"/>
      <c r="AC494" s="28"/>
      <c r="AD494" s="28"/>
      <c r="AE494" s="28"/>
      <c r="AG494" s="90"/>
      <c r="AN494" s="28"/>
      <c r="AO494" s="28"/>
      <c r="AP494" s="28"/>
      <c r="AQ494" s="28"/>
      <c r="AR494" s="28"/>
      <c r="AS494" s="28"/>
      <c r="AT494" s="28"/>
      <c r="AU494" s="28"/>
    </row>
    <row r="495" spans="26:64" x14ac:dyDescent="0.2">
      <c r="AA495" s="28"/>
      <c r="AB495" s="28"/>
      <c r="AC495" s="28"/>
      <c r="AD495" s="28"/>
      <c r="AE495" s="28"/>
      <c r="AG495" s="90"/>
      <c r="AN495" s="28"/>
      <c r="AO495" s="28"/>
      <c r="AP495" s="28"/>
      <c r="AQ495" s="28"/>
      <c r="AR495" s="28"/>
      <c r="AS495" s="28"/>
      <c r="AT495" s="28"/>
      <c r="AU495" s="28"/>
    </row>
    <row r="496" spans="26:64" x14ac:dyDescent="0.2">
      <c r="AA496" s="28"/>
      <c r="AB496" s="28"/>
      <c r="AC496" s="28"/>
      <c r="AD496" s="28"/>
      <c r="AE496" s="28"/>
      <c r="AG496" s="90"/>
      <c r="AN496" s="28"/>
      <c r="AO496" s="28"/>
      <c r="AP496" s="28"/>
      <c r="AQ496" s="28"/>
      <c r="AR496" s="28"/>
      <c r="AS496" s="28"/>
      <c r="AT496" s="28"/>
      <c r="AU496" s="28"/>
    </row>
    <row r="497" spans="26:47" x14ac:dyDescent="0.2">
      <c r="AA497" s="28"/>
      <c r="AB497" s="28"/>
      <c r="AC497" s="28"/>
      <c r="AD497" s="28"/>
      <c r="AE497" s="28"/>
      <c r="AG497" s="90"/>
      <c r="AN497" s="28"/>
      <c r="AO497" s="28"/>
      <c r="AP497" s="28"/>
      <c r="AQ497" s="28"/>
      <c r="AR497" s="28"/>
      <c r="AS497" s="28"/>
      <c r="AT497" s="28"/>
      <c r="AU497" s="28"/>
    </row>
    <row r="498" spans="26:47" x14ac:dyDescent="0.2">
      <c r="AA498" s="28"/>
      <c r="AB498" s="28"/>
      <c r="AC498" s="28"/>
      <c r="AD498" s="28"/>
      <c r="AE498" s="28"/>
      <c r="AG498" s="90"/>
      <c r="AN498" s="28"/>
      <c r="AO498" s="28"/>
      <c r="AP498" s="28"/>
      <c r="AQ498" s="28"/>
      <c r="AR498" s="28"/>
      <c r="AS498" s="28"/>
      <c r="AT498" s="28"/>
      <c r="AU498" s="28"/>
    </row>
    <row r="499" spans="26:47" x14ac:dyDescent="0.2">
      <c r="Z499" s="42"/>
      <c r="AA499" s="42"/>
      <c r="AB499" s="28"/>
      <c r="AC499" s="42"/>
      <c r="AD499" s="42"/>
      <c r="AE499" s="42"/>
      <c r="AF499" s="42"/>
      <c r="AG499" s="43"/>
      <c r="AH499" s="42"/>
      <c r="AI499" s="42"/>
      <c r="AJ499" s="42"/>
      <c r="AK499" s="42"/>
      <c r="AL499" s="42"/>
      <c r="AM499" s="42"/>
      <c r="AN499" s="42"/>
      <c r="AO499" s="42"/>
      <c r="AP499" s="42"/>
      <c r="AQ499" s="42"/>
      <c r="AR499" s="42"/>
      <c r="AS499" s="42"/>
      <c r="AT499" s="42"/>
      <c r="AU499" s="42"/>
    </row>
    <row r="500" spans="26:47" x14ac:dyDescent="0.2">
      <c r="Z500" s="42"/>
      <c r="AA500" s="42"/>
      <c r="AB500" s="28"/>
      <c r="AC500" s="42"/>
      <c r="AD500" s="42"/>
      <c r="AE500" s="42"/>
      <c r="AF500" s="42"/>
      <c r="AG500" s="43"/>
      <c r="AH500" s="42"/>
      <c r="AI500" s="42"/>
      <c r="AJ500" s="42"/>
      <c r="AK500" s="42"/>
      <c r="AL500" s="42"/>
      <c r="AM500" s="42"/>
      <c r="AN500" s="42"/>
      <c r="AO500" s="42"/>
      <c r="AP500" s="42"/>
      <c r="AQ500" s="42"/>
      <c r="AR500" s="42"/>
      <c r="AS500" s="42"/>
      <c r="AT500" s="42"/>
      <c r="AU500" s="42"/>
    </row>
    <row r="501" spans="26:47" x14ac:dyDescent="0.2">
      <c r="Z501" s="42"/>
      <c r="AA501" s="42"/>
      <c r="AB501" s="28"/>
      <c r="AC501" s="42"/>
      <c r="AD501" s="42"/>
      <c r="AE501" s="42"/>
      <c r="AF501" s="42"/>
      <c r="AG501" s="43"/>
      <c r="AH501" s="42"/>
      <c r="AI501" s="42"/>
      <c r="AJ501" s="42"/>
      <c r="AK501" s="42"/>
      <c r="AL501" s="42"/>
      <c r="AM501" s="42"/>
      <c r="AN501" s="42"/>
      <c r="AO501" s="42"/>
      <c r="AP501" s="42"/>
      <c r="AQ501" s="42"/>
      <c r="AR501" s="42"/>
      <c r="AS501" s="42"/>
      <c r="AT501" s="42"/>
      <c r="AU501" s="42"/>
    </row>
    <row r="502" spans="26:47" x14ac:dyDescent="0.2">
      <c r="Z502" s="42"/>
      <c r="AA502" s="42"/>
      <c r="AB502" s="28"/>
      <c r="AC502" s="42"/>
      <c r="AD502" s="42"/>
      <c r="AE502" s="42"/>
      <c r="AF502" s="42"/>
      <c r="AG502" s="43"/>
      <c r="AH502" s="42"/>
      <c r="AI502" s="42"/>
      <c r="AJ502" s="42"/>
      <c r="AK502" s="42"/>
      <c r="AL502" s="42"/>
      <c r="AM502" s="42"/>
      <c r="AN502" s="42"/>
      <c r="AO502" s="42"/>
      <c r="AP502" s="42"/>
      <c r="AQ502" s="42"/>
      <c r="AR502" s="42"/>
      <c r="AS502" s="42"/>
      <c r="AT502" s="42"/>
      <c r="AU502" s="42"/>
    </row>
    <row r="503" spans="26:47" x14ac:dyDescent="0.2">
      <c r="Z503" s="42"/>
      <c r="AA503" s="42"/>
      <c r="AB503" s="28"/>
      <c r="AC503" s="42"/>
      <c r="AD503" s="42"/>
      <c r="AE503" s="42"/>
      <c r="AF503" s="42"/>
      <c r="AG503" s="43"/>
      <c r="AH503" s="42"/>
      <c r="AI503" s="42"/>
      <c r="AJ503" s="42"/>
      <c r="AK503" s="42"/>
      <c r="AL503" s="42"/>
      <c r="AM503" s="42"/>
      <c r="AN503" s="42"/>
      <c r="AO503" s="42"/>
      <c r="AP503" s="42"/>
      <c r="AQ503" s="42"/>
      <c r="AR503" s="42"/>
      <c r="AS503" s="42"/>
      <c r="AT503" s="42"/>
      <c r="AU503" s="42"/>
    </row>
    <row r="504" spans="26:47" x14ac:dyDescent="0.2">
      <c r="Z504" s="42"/>
      <c r="AA504" s="42"/>
      <c r="AB504" s="28"/>
      <c r="AC504" s="42"/>
      <c r="AD504" s="42"/>
      <c r="AE504" s="42"/>
      <c r="AF504" s="42"/>
      <c r="AG504" s="43"/>
      <c r="AH504" s="42"/>
      <c r="AI504" s="42"/>
      <c r="AJ504" s="42"/>
      <c r="AK504" s="42"/>
      <c r="AL504" s="42"/>
      <c r="AM504" s="42"/>
      <c r="AN504" s="42"/>
      <c r="AO504" s="42"/>
      <c r="AP504" s="42"/>
      <c r="AQ504" s="42"/>
      <c r="AR504" s="42"/>
      <c r="AS504" s="42"/>
      <c r="AT504" s="42"/>
      <c r="AU504" s="42"/>
    </row>
    <row r="505" spans="26:47" x14ac:dyDescent="0.2">
      <c r="Z505" s="42"/>
      <c r="AA505" s="42"/>
      <c r="AB505" s="28"/>
      <c r="AC505" s="42"/>
      <c r="AD505" s="42"/>
      <c r="AE505" s="42"/>
      <c r="AF505" s="42"/>
      <c r="AG505" s="43"/>
      <c r="AH505" s="42"/>
      <c r="AI505" s="42"/>
      <c r="AJ505" s="42"/>
      <c r="AK505" s="42"/>
      <c r="AL505" s="42"/>
      <c r="AM505" s="42"/>
      <c r="AN505" s="42"/>
      <c r="AO505" s="42"/>
      <c r="AP505" s="42"/>
      <c r="AQ505" s="42"/>
      <c r="AR505" s="42"/>
      <c r="AS505" s="42"/>
      <c r="AT505" s="42"/>
      <c r="AU505" s="42"/>
    </row>
    <row r="506" spans="26:47" x14ac:dyDescent="0.2">
      <c r="Z506" s="42"/>
      <c r="AA506" s="42"/>
      <c r="AB506" s="28"/>
      <c r="AC506" s="42"/>
      <c r="AD506" s="42"/>
      <c r="AE506" s="42"/>
      <c r="AF506" s="42"/>
      <c r="AG506" s="43"/>
      <c r="AH506" s="42"/>
      <c r="AI506" s="42"/>
      <c r="AJ506" s="42"/>
      <c r="AK506" s="42"/>
      <c r="AL506" s="42"/>
      <c r="AM506" s="42"/>
      <c r="AN506" s="42"/>
      <c r="AO506" s="42"/>
      <c r="AP506" s="42"/>
      <c r="AQ506" s="42"/>
      <c r="AR506" s="42"/>
      <c r="AS506" s="42"/>
      <c r="AT506" s="42"/>
      <c r="AU506" s="42"/>
    </row>
    <row r="507" spans="26:47" x14ac:dyDescent="0.2">
      <c r="Z507" s="42"/>
      <c r="AA507" s="42"/>
      <c r="AB507" s="28"/>
      <c r="AC507" s="42"/>
      <c r="AD507" s="42"/>
      <c r="AE507" s="42"/>
      <c r="AF507" s="42"/>
      <c r="AG507" s="43"/>
      <c r="AH507" s="42"/>
      <c r="AI507" s="42"/>
      <c r="AJ507" s="42"/>
      <c r="AK507" s="42"/>
      <c r="AL507" s="42"/>
      <c r="AM507" s="42"/>
      <c r="AN507" s="42"/>
      <c r="AO507" s="42"/>
      <c r="AP507" s="42"/>
      <c r="AQ507" s="42"/>
      <c r="AR507" s="42"/>
      <c r="AS507" s="42"/>
      <c r="AT507" s="42"/>
      <c r="AU507" s="42"/>
    </row>
    <row r="508" spans="26:47" x14ac:dyDescent="0.2">
      <c r="Z508" s="42"/>
      <c r="AA508" s="42"/>
      <c r="AB508" s="28"/>
      <c r="AC508" s="42"/>
      <c r="AD508" s="42"/>
      <c r="AE508" s="42"/>
      <c r="AF508" s="42"/>
      <c r="AG508" s="43"/>
      <c r="AH508" s="42"/>
      <c r="AI508" s="42"/>
      <c r="AJ508" s="42"/>
      <c r="AK508" s="42"/>
      <c r="AL508" s="42"/>
      <c r="AM508" s="42"/>
      <c r="AN508" s="42"/>
      <c r="AO508" s="42"/>
      <c r="AP508" s="42"/>
      <c r="AQ508" s="42"/>
      <c r="AR508" s="42"/>
      <c r="AS508" s="42"/>
      <c r="AT508" s="42"/>
      <c r="AU508" s="42"/>
    </row>
    <row r="509" spans="26:47" x14ac:dyDescent="0.2">
      <c r="Z509" s="42"/>
      <c r="AA509" s="42"/>
      <c r="AB509" s="28"/>
      <c r="AC509" s="42"/>
      <c r="AD509" s="42"/>
      <c r="AE509" s="42"/>
      <c r="AF509" s="42"/>
      <c r="AG509" s="43"/>
      <c r="AH509" s="42"/>
      <c r="AI509" s="42"/>
      <c r="AJ509" s="42"/>
      <c r="AK509" s="42"/>
      <c r="AL509" s="42"/>
      <c r="AM509" s="42"/>
      <c r="AN509" s="42"/>
      <c r="AO509" s="42"/>
      <c r="AP509" s="42"/>
      <c r="AQ509" s="42"/>
      <c r="AR509" s="42"/>
      <c r="AS509" s="42"/>
      <c r="AT509" s="42"/>
      <c r="AU509" s="42"/>
    </row>
    <row r="510" spans="26:47" x14ac:dyDescent="0.2">
      <c r="Z510" s="42"/>
      <c r="AA510" s="42"/>
      <c r="AB510" s="28"/>
      <c r="AC510" s="42"/>
      <c r="AD510" s="42"/>
      <c r="AE510" s="42"/>
      <c r="AF510" s="42"/>
      <c r="AG510" s="43"/>
      <c r="AH510" s="42"/>
      <c r="AI510" s="42"/>
      <c r="AJ510" s="42"/>
      <c r="AK510" s="42"/>
      <c r="AL510" s="42"/>
      <c r="AM510" s="42"/>
      <c r="AN510" s="42"/>
      <c r="AO510" s="42"/>
      <c r="AP510" s="42"/>
      <c r="AQ510" s="42"/>
      <c r="AR510" s="42"/>
      <c r="AS510" s="42"/>
      <c r="AT510" s="42"/>
      <c r="AU510" s="42"/>
    </row>
    <row r="511" spans="26:47" x14ac:dyDescent="0.2">
      <c r="Z511" s="42"/>
      <c r="AA511" s="42"/>
      <c r="AB511" s="28"/>
      <c r="AC511" s="42"/>
      <c r="AD511" s="42"/>
      <c r="AE511" s="42"/>
      <c r="AF511" s="42"/>
      <c r="AG511" s="43"/>
      <c r="AH511" s="42"/>
      <c r="AI511" s="42"/>
      <c r="AJ511" s="42"/>
      <c r="AK511" s="42"/>
      <c r="AL511" s="42"/>
      <c r="AM511" s="42"/>
      <c r="AN511" s="42"/>
      <c r="AO511" s="42"/>
      <c r="AP511" s="42"/>
      <c r="AQ511" s="42"/>
      <c r="AR511" s="42"/>
      <c r="AS511" s="42"/>
      <c r="AT511" s="42"/>
      <c r="AU511" s="42"/>
    </row>
    <row r="512" spans="26:47" x14ac:dyDescent="0.2">
      <c r="Z512" s="42"/>
      <c r="AA512" s="42"/>
      <c r="AB512" s="28"/>
      <c r="AC512" s="42"/>
      <c r="AD512" s="42"/>
      <c r="AE512" s="42"/>
      <c r="AF512" s="42"/>
      <c r="AG512" s="43"/>
      <c r="AH512" s="42"/>
      <c r="AI512" s="42"/>
      <c r="AJ512" s="42"/>
      <c r="AK512" s="42"/>
      <c r="AL512" s="42"/>
      <c r="AM512" s="42"/>
      <c r="AN512" s="42"/>
      <c r="AO512" s="42"/>
      <c r="AP512" s="42"/>
      <c r="AQ512" s="42"/>
      <c r="AR512" s="42"/>
      <c r="AS512" s="42"/>
      <c r="AT512" s="42"/>
      <c r="AU512" s="42"/>
    </row>
    <row r="513" spans="26:64" x14ac:dyDescent="0.2">
      <c r="Z513" s="42"/>
      <c r="AA513" s="42"/>
      <c r="AB513" s="28"/>
      <c r="AC513" s="42"/>
      <c r="AD513" s="42"/>
      <c r="AE513" s="42"/>
      <c r="AF513" s="42"/>
      <c r="AG513" s="43"/>
      <c r="AH513" s="42"/>
      <c r="AI513" s="42"/>
      <c r="AJ513" s="42"/>
      <c r="AK513" s="42"/>
      <c r="AL513" s="42"/>
      <c r="AM513" s="42"/>
      <c r="AN513" s="42"/>
      <c r="AO513" s="42"/>
      <c r="AP513" s="42"/>
      <c r="AQ513" s="42"/>
      <c r="AR513" s="42"/>
      <c r="AS513" s="42"/>
      <c r="AT513" s="42"/>
      <c r="AU513" s="42"/>
    </row>
    <row r="514" spans="26:64" x14ac:dyDescent="0.2">
      <c r="Z514" s="42"/>
      <c r="AA514" s="42"/>
      <c r="AB514" s="28"/>
      <c r="AC514" s="42"/>
      <c r="AD514" s="42"/>
      <c r="AE514" s="42"/>
      <c r="AF514" s="42"/>
      <c r="AG514" s="43"/>
      <c r="AH514" s="42"/>
      <c r="AI514" s="42"/>
      <c r="AJ514" s="42"/>
      <c r="AK514" s="42"/>
      <c r="AL514" s="42"/>
      <c r="AM514" s="42"/>
      <c r="AN514" s="42"/>
      <c r="AO514" s="42"/>
      <c r="AP514" s="42"/>
      <c r="AQ514" s="42"/>
      <c r="AR514" s="42"/>
      <c r="AS514" s="42"/>
      <c r="AT514" s="42"/>
      <c r="AU514" s="42"/>
    </row>
    <row r="515" spans="26:64" x14ac:dyDescent="0.2">
      <c r="Z515" s="42"/>
      <c r="AA515" s="42"/>
      <c r="AB515" s="28"/>
      <c r="AC515" s="42"/>
      <c r="AD515" s="42"/>
      <c r="AE515" s="42"/>
      <c r="AF515" s="42"/>
      <c r="AG515" s="43"/>
      <c r="AH515" s="42"/>
      <c r="AI515" s="42"/>
      <c r="AJ515" s="42"/>
      <c r="AK515" s="42"/>
      <c r="AL515" s="42"/>
      <c r="AM515" s="42"/>
      <c r="AN515" s="42"/>
      <c r="AO515" s="42"/>
      <c r="AP515" s="42"/>
      <c r="AQ515" s="42"/>
      <c r="AR515" s="42"/>
      <c r="AS515" s="42"/>
      <c r="AT515" s="42"/>
      <c r="AU515" s="42"/>
      <c r="AV515" s="28"/>
    </row>
    <row r="516" spans="26:64" x14ac:dyDescent="0.2">
      <c r="Z516" s="42"/>
      <c r="AA516" s="42"/>
      <c r="AB516" s="28"/>
      <c r="AC516" s="42"/>
      <c r="AD516" s="42"/>
      <c r="AE516" s="42"/>
      <c r="AF516" s="42"/>
      <c r="AG516" s="43"/>
      <c r="AH516" s="42"/>
      <c r="AI516" s="42"/>
      <c r="AJ516" s="42"/>
      <c r="AK516" s="42"/>
      <c r="AL516" s="42"/>
      <c r="AM516" s="42"/>
      <c r="AN516" s="42"/>
      <c r="AO516" s="42"/>
      <c r="AP516" s="42"/>
      <c r="AQ516" s="42"/>
      <c r="AR516" s="42"/>
      <c r="AS516" s="42"/>
      <c r="AT516" s="42"/>
      <c r="AU516" s="42"/>
    </row>
    <row r="517" spans="26:64" x14ac:dyDescent="0.2">
      <c r="Z517" s="42"/>
      <c r="AA517" s="42"/>
      <c r="AB517" s="28"/>
      <c r="AC517" s="42"/>
      <c r="AD517" s="42"/>
      <c r="AE517" s="42"/>
      <c r="AF517" s="42"/>
      <c r="AG517" s="43"/>
      <c r="AH517" s="42"/>
      <c r="AI517" s="42"/>
      <c r="AJ517" s="42"/>
      <c r="AK517" s="42"/>
      <c r="AL517" s="42"/>
      <c r="AM517" s="42"/>
      <c r="AN517" s="42"/>
      <c r="AO517" s="42"/>
      <c r="AP517" s="42"/>
      <c r="AQ517" s="42"/>
      <c r="AR517" s="42"/>
      <c r="AS517" s="42"/>
      <c r="AT517" s="42"/>
      <c r="AU517" s="42"/>
    </row>
    <row r="518" spans="26:64" x14ac:dyDescent="0.2">
      <c r="Z518" s="42"/>
      <c r="AA518" s="42"/>
      <c r="AB518" s="28"/>
      <c r="AC518" s="42"/>
      <c r="AD518" s="42"/>
      <c r="AE518" s="42"/>
      <c r="AF518" s="42"/>
      <c r="AG518" s="43"/>
      <c r="AH518" s="42"/>
      <c r="AI518" s="42"/>
      <c r="AJ518" s="42"/>
      <c r="AK518" s="42"/>
      <c r="AL518" s="42"/>
      <c r="AM518" s="42"/>
      <c r="AN518" s="42"/>
      <c r="AO518" s="42"/>
      <c r="AP518" s="42"/>
      <c r="AQ518" s="42"/>
      <c r="AR518" s="42"/>
      <c r="AS518" s="42"/>
      <c r="AT518" s="42"/>
      <c r="AU518" s="42"/>
      <c r="AV518" s="28"/>
    </row>
    <row r="519" spans="26:64" x14ac:dyDescent="0.2">
      <c r="Z519" s="42"/>
      <c r="AA519" s="42"/>
      <c r="AB519" s="28"/>
      <c r="AC519" s="42"/>
      <c r="AD519" s="42"/>
      <c r="AE519" s="42"/>
      <c r="AF519" s="42"/>
      <c r="AG519" s="43"/>
      <c r="AH519" s="42"/>
      <c r="AI519" s="42"/>
      <c r="AJ519" s="42"/>
      <c r="AK519" s="42"/>
      <c r="AL519" s="42"/>
      <c r="AM519" s="42"/>
      <c r="AN519" s="42"/>
      <c r="AO519" s="42"/>
      <c r="AP519" s="42"/>
      <c r="AQ519" s="42"/>
      <c r="AR519" s="42"/>
      <c r="AS519" s="42"/>
      <c r="AT519" s="42"/>
      <c r="AU519" s="42"/>
      <c r="AV519" s="28"/>
      <c r="AW519" s="28"/>
      <c r="AX519" s="28"/>
      <c r="AY519" s="28"/>
      <c r="AZ519" s="28"/>
      <c r="BA519" s="28"/>
      <c r="BB519" s="28"/>
      <c r="BC519" s="28"/>
      <c r="BD519" s="28"/>
      <c r="BE519" s="28"/>
      <c r="BF519" s="28"/>
      <c r="BG519" s="28"/>
      <c r="BH519" s="28"/>
      <c r="BI519" s="28"/>
      <c r="BJ519" s="28"/>
      <c r="BK519" s="28"/>
      <c r="BL519" s="28"/>
    </row>
    <row r="520" spans="26:64" x14ac:dyDescent="0.2">
      <c r="Z520" s="42"/>
      <c r="AA520" s="42"/>
      <c r="AB520" s="28"/>
      <c r="AC520" s="42"/>
      <c r="AD520" s="42"/>
      <c r="AE520" s="42"/>
      <c r="AF520" s="42"/>
      <c r="AG520" s="43"/>
      <c r="AH520" s="42"/>
      <c r="AI520" s="42"/>
      <c r="AJ520" s="42"/>
      <c r="AK520" s="42"/>
      <c r="AL520" s="42"/>
      <c r="AM520" s="42"/>
      <c r="AN520" s="42"/>
      <c r="AO520" s="42"/>
      <c r="AP520" s="42"/>
      <c r="AQ520" s="42"/>
      <c r="AR520" s="42"/>
      <c r="AS520" s="42"/>
      <c r="AT520" s="42"/>
      <c r="AU520" s="42"/>
    </row>
    <row r="521" spans="26:64" x14ac:dyDescent="0.2">
      <c r="Z521" s="42"/>
      <c r="AA521" s="42"/>
      <c r="AB521" s="28"/>
      <c r="AC521" s="42"/>
      <c r="AD521" s="42"/>
      <c r="AE521" s="42"/>
      <c r="AF521" s="42"/>
      <c r="AG521" s="43"/>
      <c r="AH521" s="42"/>
      <c r="AI521" s="42"/>
      <c r="AJ521" s="42"/>
      <c r="AK521" s="42"/>
      <c r="AL521" s="42"/>
      <c r="AM521" s="42"/>
      <c r="AN521" s="42"/>
      <c r="AO521" s="42"/>
      <c r="AP521" s="42"/>
      <c r="AQ521" s="42"/>
      <c r="AR521" s="42"/>
      <c r="AS521" s="42"/>
      <c r="AT521" s="42"/>
      <c r="AU521" s="42"/>
    </row>
    <row r="522" spans="26:64" x14ac:dyDescent="0.2">
      <c r="Z522" s="42"/>
      <c r="AA522" s="42"/>
      <c r="AB522" s="28"/>
      <c r="AC522" s="42"/>
      <c r="AD522" s="42"/>
      <c r="AE522" s="42"/>
      <c r="AF522" s="42"/>
      <c r="AG522" s="43"/>
      <c r="AH522" s="42"/>
      <c r="AI522" s="42"/>
      <c r="AJ522" s="42"/>
      <c r="AK522" s="42"/>
      <c r="AL522" s="42"/>
      <c r="AM522" s="42"/>
      <c r="AN522" s="42"/>
      <c r="AO522" s="42"/>
      <c r="AP522" s="42"/>
      <c r="AQ522" s="42"/>
      <c r="AR522" s="42"/>
      <c r="AS522" s="42"/>
      <c r="AT522" s="42"/>
      <c r="AU522" s="42"/>
    </row>
    <row r="523" spans="26:64" x14ac:dyDescent="0.2">
      <c r="Z523" s="42"/>
      <c r="AA523" s="42"/>
      <c r="AB523" s="28"/>
      <c r="AC523" s="42"/>
      <c r="AD523" s="42"/>
      <c r="AE523" s="42"/>
      <c r="AF523" s="42"/>
      <c r="AG523" s="43"/>
      <c r="AH523" s="42"/>
      <c r="AI523" s="42"/>
      <c r="AJ523" s="42"/>
      <c r="AK523" s="42"/>
      <c r="AL523" s="42"/>
      <c r="AM523" s="42"/>
      <c r="AN523" s="42"/>
      <c r="AO523" s="42"/>
      <c r="AP523" s="42"/>
      <c r="AQ523" s="42"/>
      <c r="AR523" s="42"/>
      <c r="AS523" s="42"/>
      <c r="AT523" s="42"/>
      <c r="AU523" s="42"/>
    </row>
    <row r="524" spans="26:64" x14ac:dyDescent="0.2">
      <c r="Z524" s="42"/>
      <c r="AA524" s="42"/>
      <c r="AB524" s="28"/>
      <c r="AC524" s="42"/>
      <c r="AD524" s="42"/>
      <c r="AE524" s="42"/>
      <c r="AF524" s="42"/>
      <c r="AG524" s="43"/>
      <c r="AH524" s="42"/>
      <c r="AI524" s="42"/>
      <c r="AJ524" s="42"/>
      <c r="AK524" s="42"/>
      <c r="AL524" s="42"/>
      <c r="AM524" s="42"/>
      <c r="AN524" s="42"/>
      <c r="AO524" s="42"/>
      <c r="AP524" s="42"/>
      <c r="AQ524" s="42"/>
      <c r="AR524" s="42"/>
      <c r="AS524" s="42"/>
      <c r="AT524" s="42"/>
      <c r="AU524" s="42"/>
    </row>
    <row r="525" spans="26:64" x14ac:dyDescent="0.2">
      <c r="Z525" s="42"/>
      <c r="AA525" s="42"/>
      <c r="AB525" s="28"/>
      <c r="AC525" s="42"/>
      <c r="AD525" s="42"/>
      <c r="AE525" s="42"/>
      <c r="AF525" s="42"/>
      <c r="AG525" s="43"/>
      <c r="AH525" s="42"/>
      <c r="AI525" s="42"/>
      <c r="AJ525" s="42"/>
      <c r="AK525" s="42"/>
      <c r="AL525" s="42"/>
      <c r="AM525" s="42"/>
      <c r="AN525" s="42"/>
      <c r="AO525" s="42"/>
      <c r="AP525" s="42"/>
      <c r="AQ525" s="42"/>
      <c r="AR525" s="42"/>
      <c r="AS525" s="42"/>
      <c r="AT525" s="42"/>
      <c r="AU525" s="42"/>
    </row>
    <row r="526" spans="26:64" x14ac:dyDescent="0.2">
      <c r="Z526" s="42"/>
      <c r="AA526" s="42"/>
      <c r="AB526" s="28"/>
      <c r="AC526" s="42"/>
      <c r="AD526" s="42"/>
      <c r="AE526" s="42"/>
      <c r="AF526" s="42"/>
      <c r="AG526" s="43"/>
      <c r="AH526" s="42"/>
      <c r="AI526" s="42"/>
      <c r="AJ526" s="42"/>
      <c r="AK526" s="42"/>
      <c r="AL526" s="42"/>
      <c r="AM526" s="42"/>
      <c r="AN526" s="42"/>
      <c r="AO526" s="42"/>
      <c r="AP526" s="42"/>
      <c r="AQ526" s="42"/>
      <c r="AR526" s="42"/>
      <c r="AS526" s="42"/>
      <c r="AT526" s="42"/>
      <c r="AU526" s="42"/>
    </row>
    <row r="527" spans="26:64" x14ac:dyDescent="0.2">
      <c r="Z527" s="42"/>
      <c r="AA527" s="42"/>
      <c r="AB527" s="28"/>
      <c r="AC527" s="42"/>
      <c r="AD527" s="42"/>
      <c r="AE527" s="42"/>
      <c r="AF527" s="42"/>
      <c r="AG527" s="43"/>
      <c r="AH527" s="42"/>
      <c r="AI527" s="42"/>
      <c r="AJ527" s="42"/>
      <c r="AK527" s="42"/>
      <c r="AL527" s="42"/>
      <c r="AM527" s="42"/>
      <c r="AN527" s="42"/>
      <c r="AO527" s="42"/>
      <c r="AP527" s="42"/>
      <c r="AQ527" s="42"/>
      <c r="AR527" s="42"/>
      <c r="AS527" s="42"/>
      <c r="AT527" s="42"/>
      <c r="AU527" s="42"/>
    </row>
    <row r="528" spans="26:64" x14ac:dyDescent="0.2">
      <c r="Z528" s="42"/>
      <c r="AA528" s="42"/>
      <c r="AB528" s="28"/>
      <c r="AC528" s="42"/>
      <c r="AD528" s="42"/>
      <c r="AE528" s="42"/>
      <c r="AF528" s="42"/>
      <c r="AG528" s="43"/>
      <c r="AH528" s="42"/>
      <c r="AI528" s="42"/>
      <c r="AJ528" s="42"/>
      <c r="AK528" s="42"/>
      <c r="AL528" s="42"/>
      <c r="AM528" s="42"/>
      <c r="AN528" s="42"/>
      <c r="AO528" s="42"/>
      <c r="AP528" s="42"/>
      <c r="AQ528" s="42"/>
      <c r="AR528" s="42"/>
      <c r="AS528" s="42"/>
      <c r="AT528" s="42"/>
      <c r="AU528" s="42"/>
    </row>
    <row r="529" spans="26:58" x14ac:dyDescent="0.2">
      <c r="Z529" s="42"/>
      <c r="AA529" s="42"/>
      <c r="AB529" s="28"/>
      <c r="AC529" s="42"/>
      <c r="AD529" s="42"/>
      <c r="AE529" s="42"/>
      <c r="AF529" s="42"/>
      <c r="AG529" s="43"/>
      <c r="AH529" s="42"/>
      <c r="AI529" s="42"/>
      <c r="AJ529" s="42"/>
      <c r="AK529" s="42"/>
      <c r="AL529" s="42"/>
      <c r="AM529" s="42"/>
      <c r="AN529" s="42"/>
      <c r="AO529" s="42"/>
      <c r="AP529" s="42"/>
      <c r="AQ529" s="42"/>
      <c r="AR529" s="42"/>
      <c r="AS529" s="42"/>
      <c r="AT529" s="42"/>
      <c r="AU529" s="42"/>
      <c r="AV529" s="92"/>
      <c r="AW529" s="92"/>
      <c r="AX529" s="92"/>
      <c r="AY529" s="92"/>
      <c r="AZ529" s="92"/>
      <c r="BA529" s="92"/>
      <c r="BB529" s="92"/>
      <c r="BC529" s="92"/>
      <c r="BD529" s="92"/>
      <c r="BE529" s="92"/>
      <c r="BF529" s="92"/>
    </row>
    <row r="530" spans="26:58" x14ac:dyDescent="0.2">
      <c r="Z530" s="42"/>
      <c r="AA530" s="42"/>
      <c r="AB530" s="28"/>
      <c r="AC530" s="42"/>
      <c r="AD530" s="42"/>
      <c r="AE530" s="42"/>
      <c r="AF530" s="42"/>
      <c r="AG530" s="43"/>
      <c r="AH530" s="42"/>
      <c r="AI530" s="42"/>
      <c r="AJ530" s="42"/>
      <c r="AK530" s="42"/>
      <c r="AL530" s="42"/>
      <c r="AM530" s="42"/>
      <c r="AN530" s="42"/>
      <c r="AO530" s="42"/>
      <c r="AP530" s="42"/>
      <c r="AQ530" s="42"/>
      <c r="AR530" s="42"/>
      <c r="AS530" s="42"/>
      <c r="AT530" s="42"/>
      <c r="AU530" s="42"/>
    </row>
    <row r="531" spans="26:58" x14ac:dyDescent="0.2">
      <c r="Z531" s="42"/>
      <c r="AA531" s="42"/>
      <c r="AB531" s="28"/>
      <c r="AC531" s="42"/>
      <c r="AD531" s="42"/>
      <c r="AE531" s="42"/>
      <c r="AF531" s="42"/>
      <c r="AG531" s="43"/>
      <c r="AH531" s="42"/>
      <c r="AI531" s="42"/>
      <c r="AJ531" s="42"/>
      <c r="AK531" s="42"/>
      <c r="AL531" s="42"/>
      <c r="AM531" s="42"/>
      <c r="AN531" s="42"/>
      <c r="AO531" s="42"/>
      <c r="AP531" s="42"/>
      <c r="AQ531" s="42"/>
      <c r="AR531" s="42"/>
      <c r="AS531" s="42"/>
      <c r="AT531" s="42"/>
      <c r="AU531" s="42"/>
    </row>
    <row r="532" spans="26:58" x14ac:dyDescent="0.2">
      <c r="Z532" s="42"/>
      <c r="AA532" s="42"/>
      <c r="AB532" s="28"/>
      <c r="AC532" s="42"/>
      <c r="AD532" s="42"/>
      <c r="AE532" s="42"/>
      <c r="AF532" s="42"/>
      <c r="AG532" s="43"/>
      <c r="AH532" s="42"/>
      <c r="AI532" s="42"/>
      <c r="AJ532" s="42"/>
      <c r="AK532" s="42"/>
      <c r="AL532" s="42"/>
      <c r="AM532" s="42"/>
      <c r="AN532" s="42"/>
      <c r="AO532" s="42"/>
      <c r="AP532" s="42"/>
      <c r="AQ532" s="42"/>
      <c r="AR532" s="42"/>
      <c r="AS532" s="42"/>
      <c r="AT532" s="42"/>
      <c r="AU532" s="42"/>
    </row>
    <row r="533" spans="26:58" x14ac:dyDescent="0.2">
      <c r="Z533" s="42"/>
      <c r="AA533" s="42"/>
      <c r="AB533" s="28"/>
      <c r="AC533" s="42"/>
      <c r="AD533" s="42"/>
      <c r="AE533" s="42"/>
      <c r="AF533" s="42"/>
      <c r="AG533" s="43"/>
      <c r="AH533" s="42"/>
      <c r="AI533" s="42"/>
      <c r="AJ533" s="42"/>
      <c r="AK533" s="42"/>
      <c r="AL533" s="42"/>
      <c r="AM533" s="42"/>
      <c r="AN533" s="42"/>
      <c r="AO533" s="42"/>
      <c r="AP533" s="42"/>
      <c r="AQ533" s="42"/>
      <c r="AR533" s="42"/>
      <c r="AS533" s="42"/>
      <c r="AT533" s="42"/>
      <c r="AU533" s="42"/>
    </row>
    <row r="534" spans="26:58" x14ac:dyDescent="0.2">
      <c r="Z534" s="42"/>
      <c r="AA534" s="42"/>
      <c r="AB534" s="28"/>
      <c r="AC534" s="42"/>
      <c r="AD534" s="42"/>
      <c r="AE534" s="42"/>
      <c r="AF534" s="42"/>
      <c r="AG534" s="43"/>
      <c r="AH534" s="42"/>
      <c r="AI534" s="42"/>
      <c r="AJ534" s="42"/>
      <c r="AK534" s="42"/>
      <c r="AL534" s="42"/>
      <c r="AM534" s="42"/>
      <c r="AN534" s="42"/>
      <c r="AO534" s="42"/>
      <c r="AP534" s="42"/>
      <c r="AQ534" s="42"/>
      <c r="AR534" s="42"/>
      <c r="AS534" s="42"/>
      <c r="AT534" s="42"/>
      <c r="AU534" s="42"/>
    </row>
    <row r="535" spans="26:58" x14ac:dyDescent="0.2">
      <c r="Z535" s="42"/>
      <c r="AA535" s="42"/>
      <c r="AB535" s="28"/>
      <c r="AC535" s="42"/>
      <c r="AD535" s="42"/>
      <c r="AE535" s="42"/>
      <c r="AF535" s="42"/>
      <c r="AG535" s="43"/>
      <c r="AH535" s="42"/>
      <c r="AI535" s="42"/>
      <c r="AJ535" s="42"/>
      <c r="AK535" s="42"/>
      <c r="AL535" s="42"/>
      <c r="AM535" s="42"/>
      <c r="AN535" s="42"/>
      <c r="AO535" s="42"/>
      <c r="AP535" s="42"/>
      <c r="AQ535" s="42"/>
      <c r="AR535" s="42"/>
      <c r="AS535" s="42"/>
      <c r="AT535" s="42"/>
      <c r="AU535" s="42"/>
    </row>
    <row r="536" spans="26:58" x14ac:dyDescent="0.2">
      <c r="Z536" s="42"/>
      <c r="AA536" s="42"/>
      <c r="AB536" s="28"/>
      <c r="AC536" s="42"/>
      <c r="AD536" s="42"/>
      <c r="AE536" s="42"/>
      <c r="AF536" s="42"/>
      <c r="AG536" s="43"/>
      <c r="AH536" s="42"/>
      <c r="AI536" s="42"/>
      <c r="AJ536" s="42"/>
      <c r="AK536" s="42"/>
      <c r="AL536" s="42"/>
      <c r="AM536" s="42"/>
      <c r="AN536" s="42"/>
      <c r="AO536" s="42"/>
      <c r="AP536" s="42"/>
      <c r="AQ536" s="42"/>
      <c r="AR536" s="42"/>
      <c r="AS536" s="42"/>
      <c r="AT536" s="42"/>
      <c r="AU536" s="42"/>
    </row>
    <row r="537" spans="26:58" x14ac:dyDescent="0.2">
      <c r="Z537" s="42"/>
      <c r="AA537" s="42"/>
      <c r="AB537" s="28"/>
      <c r="AC537" s="42"/>
      <c r="AD537" s="42"/>
      <c r="AE537" s="42"/>
      <c r="AF537" s="42"/>
      <c r="AG537" s="43"/>
      <c r="AH537" s="42"/>
      <c r="AI537" s="42"/>
      <c r="AJ537" s="42"/>
      <c r="AK537" s="42"/>
      <c r="AL537" s="42"/>
      <c r="AM537" s="42"/>
      <c r="AN537" s="42"/>
      <c r="AO537" s="42"/>
      <c r="AP537" s="42"/>
      <c r="AQ537" s="42"/>
      <c r="AR537" s="42"/>
      <c r="AS537" s="42"/>
      <c r="AT537" s="42"/>
      <c r="AU537" s="42"/>
    </row>
    <row r="538" spans="26:58" x14ac:dyDescent="0.2">
      <c r="Z538" s="42"/>
      <c r="AA538" s="42"/>
      <c r="AB538" s="28"/>
      <c r="AC538" s="42"/>
      <c r="AD538" s="42"/>
      <c r="AE538" s="42"/>
      <c r="AF538" s="42"/>
      <c r="AG538" s="43"/>
      <c r="AH538" s="42"/>
      <c r="AI538" s="42"/>
      <c r="AJ538" s="42"/>
      <c r="AK538" s="42"/>
      <c r="AL538" s="42"/>
      <c r="AM538" s="42"/>
      <c r="AN538" s="42"/>
      <c r="AO538" s="42"/>
      <c r="AP538" s="42"/>
      <c r="AQ538" s="42"/>
      <c r="AR538" s="42"/>
      <c r="AS538" s="42"/>
      <c r="AT538" s="42"/>
      <c r="AU538" s="42"/>
    </row>
    <row r="539" spans="26:58" x14ac:dyDescent="0.2">
      <c r="Z539" s="42"/>
      <c r="AA539" s="42"/>
      <c r="AB539" s="28"/>
      <c r="AC539" s="42"/>
      <c r="AD539" s="42"/>
      <c r="AE539" s="42"/>
      <c r="AF539" s="42"/>
      <c r="AG539" s="43"/>
      <c r="AH539" s="42"/>
      <c r="AI539" s="42"/>
      <c r="AJ539" s="42"/>
      <c r="AK539" s="42"/>
      <c r="AL539" s="42"/>
      <c r="AM539" s="42"/>
      <c r="AN539" s="42"/>
      <c r="AO539" s="42"/>
      <c r="AP539" s="42"/>
      <c r="AQ539" s="42"/>
      <c r="AR539" s="42"/>
      <c r="AS539" s="42"/>
      <c r="AT539" s="42"/>
      <c r="AU539" s="42"/>
    </row>
    <row r="540" spans="26:58" x14ac:dyDescent="0.2">
      <c r="Z540" s="42"/>
      <c r="AA540" s="42"/>
      <c r="AB540" s="28"/>
      <c r="AC540" s="42"/>
      <c r="AD540" s="42"/>
      <c r="AE540" s="42"/>
      <c r="AF540" s="42"/>
      <c r="AG540" s="43"/>
      <c r="AH540" s="42"/>
      <c r="AI540" s="42"/>
      <c r="AJ540" s="42"/>
      <c r="AK540" s="42"/>
      <c r="AL540" s="42"/>
      <c r="AM540" s="42"/>
      <c r="AN540" s="42"/>
      <c r="AO540" s="42"/>
      <c r="AP540" s="42"/>
      <c r="AQ540" s="42"/>
      <c r="AR540" s="42"/>
      <c r="AS540" s="42"/>
      <c r="AT540" s="42"/>
      <c r="AU540" s="42"/>
    </row>
    <row r="541" spans="26:58" x14ac:dyDescent="0.2">
      <c r="Z541" s="42"/>
      <c r="AA541" s="42"/>
      <c r="AB541" s="28"/>
      <c r="AC541" s="42"/>
      <c r="AD541" s="42"/>
      <c r="AE541" s="42"/>
      <c r="AF541" s="42"/>
      <c r="AG541" s="43"/>
      <c r="AH541" s="42"/>
      <c r="AI541" s="42"/>
      <c r="AJ541" s="42"/>
      <c r="AK541" s="42"/>
      <c r="AL541" s="42"/>
      <c r="AM541" s="42"/>
      <c r="AN541" s="42"/>
      <c r="AO541" s="42"/>
      <c r="AP541" s="42"/>
      <c r="AQ541" s="42"/>
      <c r="AR541" s="42"/>
      <c r="AS541" s="42"/>
      <c r="AT541" s="42"/>
      <c r="AU541" s="42"/>
    </row>
    <row r="542" spans="26:58" x14ac:dyDescent="0.2">
      <c r="Z542" s="42"/>
      <c r="AA542" s="42"/>
      <c r="AB542" s="28"/>
      <c r="AC542" s="42"/>
      <c r="AD542" s="42"/>
      <c r="AE542" s="42"/>
      <c r="AF542" s="42"/>
      <c r="AG542" s="43"/>
      <c r="AH542" s="42"/>
      <c r="AI542" s="42"/>
      <c r="AJ542" s="42"/>
      <c r="AK542" s="42"/>
      <c r="AL542" s="42"/>
      <c r="AM542" s="42"/>
      <c r="AN542" s="42"/>
      <c r="AO542" s="42"/>
      <c r="AP542" s="42"/>
      <c r="AQ542" s="42"/>
      <c r="AR542" s="42"/>
      <c r="AS542" s="42"/>
      <c r="AT542" s="42"/>
      <c r="AU542" s="42"/>
    </row>
    <row r="543" spans="26:58" x14ac:dyDescent="0.2">
      <c r="Z543" s="42"/>
      <c r="AA543" s="42"/>
      <c r="AB543" s="28"/>
      <c r="AC543" s="42"/>
      <c r="AD543" s="42"/>
      <c r="AE543" s="42"/>
      <c r="AF543" s="42"/>
      <c r="AG543" s="43"/>
      <c r="AH543" s="42"/>
      <c r="AI543" s="42"/>
      <c r="AJ543" s="42"/>
      <c r="AK543" s="42"/>
      <c r="AL543" s="42"/>
      <c r="AM543" s="42"/>
      <c r="AN543" s="42"/>
      <c r="AO543" s="42"/>
      <c r="AP543" s="42"/>
      <c r="AQ543" s="42"/>
      <c r="AR543" s="42"/>
      <c r="AS543" s="42"/>
      <c r="AT543" s="42"/>
      <c r="AU543" s="42"/>
    </row>
    <row r="544" spans="26:58" x14ac:dyDescent="0.2">
      <c r="AA544" s="28"/>
      <c r="AB544" s="28"/>
      <c r="AC544" s="28"/>
      <c r="AD544" s="28"/>
      <c r="AE544" s="28"/>
      <c r="AG544" s="90"/>
      <c r="AN544" s="28"/>
      <c r="AO544" s="28"/>
      <c r="AP544" s="28"/>
      <c r="AQ544" s="28"/>
      <c r="AR544" s="28"/>
      <c r="AS544" s="28"/>
      <c r="AT544" s="28"/>
      <c r="AU544" s="28"/>
    </row>
    <row r="545" spans="27:47" x14ac:dyDescent="0.2">
      <c r="AA545" s="28"/>
      <c r="AB545" s="28"/>
      <c r="AC545" s="28"/>
      <c r="AD545" s="28"/>
      <c r="AE545" s="28"/>
      <c r="AG545" s="90"/>
      <c r="AN545" s="28"/>
      <c r="AO545" s="28"/>
      <c r="AP545" s="28"/>
      <c r="AQ545" s="28"/>
      <c r="AR545" s="28"/>
      <c r="AS545" s="28"/>
      <c r="AT545" s="28"/>
      <c r="AU545" s="28"/>
    </row>
    <row r="546" spans="27:47" x14ac:dyDescent="0.2">
      <c r="AA546" s="28"/>
      <c r="AB546" s="28"/>
      <c r="AC546" s="28"/>
      <c r="AD546" s="28"/>
      <c r="AE546" s="28"/>
      <c r="AG546" s="90"/>
      <c r="AN546" s="28"/>
      <c r="AO546" s="28"/>
      <c r="AP546" s="28"/>
      <c r="AQ546" s="28"/>
      <c r="AR546" s="28"/>
      <c r="AS546" s="28"/>
      <c r="AT546" s="28"/>
      <c r="AU546" s="28"/>
    </row>
    <row r="547" spans="27:47" x14ac:dyDescent="0.2">
      <c r="AA547" s="28"/>
      <c r="AB547" s="28"/>
      <c r="AC547" s="28"/>
      <c r="AD547" s="28"/>
      <c r="AE547" s="28"/>
      <c r="AG547" s="90"/>
      <c r="AN547" s="28"/>
      <c r="AO547" s="28"/>
      <c r="AP547" s="28"/>
      <c r="AQ547" s="28"/>
      <c r="AR547" s="28"/>
      <c r="AS547" s="28"/>
      <c r="AT547" s="28"/>
      <c r="AU547" s="28"/>
    </row>
    <row r="548" spans="27:47" x14ac:dyDescent="0.2">
      <c r="AA548" s="28"/>
      <c r="AB548" s="28"/>
      <c r="AC548" s="28"/>
      <c r="AD548" s="28"/>
      <c r="AE548" s="28"/>
      <c r="AG548" s="90"/>
      <c r="AN548" s="28"/>
      <c r="AO548" s="28"/>
      <c r="AP548" s="28"/>
      <c r="AQ548" s="28"/>
      <c r="AR548" s="28"/>
      <c r="AS548" s="28"/>
      <c r="AT548" s="28"/>
      <c r="AU548" s="28"/>
    </row>
    <row r="549" spans="27:47" x14ac:dyDescent="0.2">
      <c r="AA549" s="28"/>
      <c r="AB549" s="28"/>
      <c r="AC549" s="28"/>
      <c r="AD549" s="28"/>
      <c r="AE549" s="28"/>
      <c r="AG549" s="90"/>
      <c r="AN549" s="28"/>
      <c r="AO549" s="28"/>
      <c r="AP549" s="28"/>
      <c r="AQ549" s="28"/>
      <c r="AR549" s="28"/>
      <c r="AS549" s="28"/>
      <c r="AT549" s="28"/>
      <c r="AU549" s="28"/>
    </row>
    <row r="550" spans="27:47" x14ac:dyDescent="0.2">
      <c r="AA550" s="28"/>
      <c r="AB550" s="28"/>
      <c r="AC550" s="28"/>
      <c r="AD550" s="28"/>
      <c r="AE550" s="28"/>
      <c r="AG550" s="90"/>
      <c r="AN550" s="28"/>
      <c r="AO550" s="28"/>
      <c r="AP550" s="28"/>
      <c r="AQ550" s="28"/>
      <c r="AR550" s="28"/>
      <c r="AS550" s="28"/>
      <c r="AT550" s="28"/>
      <c r="AU550" s="28"/>
    </row>
    <row r="551" spans="27:47" x14ac:dyDescent="0.2">
      <c r="AA551" s="28"/>
      <c r="AB551" s="28"/>
      <c r="AC551" s="28"/>
      <c r="AD551" s="28"/>
      <c r="AE551" s="28"/>
      <c r="AG551" s="90"/>
      <c r="AN551" s="28"/>
      <c r="AO551" s="28"/>
      <c r="AP551" s="28"/>
      <c r="AQ551" s="28"/>
      <c r="AR551" s="28"/>
      <c r="AS551" s="28"/>
      <c r="AT551" s="28"/>
      <c r="AU551" s="28"/>
    </row>
    <row r="552" spans="27:47" x14ac:dyDescent="0.2">
      <c r="AA552" s="28"/>
      <c r="AB552" s="28"/>
      <c r="AC552" s="28"/>
      <c r="AD552" s="28"/>
      <c r="AE552" s="28"/>
      <c r="AG552" s="90"/>
      <c r="AN552" s="28"/>
      <c r="AO552" s="28"/>
      <c r="AP552" s="28"/>
      <c r="AQ552" s="28"/>
      <c r="AR552" s="28"/>
      <c r="AS552" s="28"/>
      <c r="AT552" s="28"/>
      <c r="AU552" s="28"/>
    </row>
    <row r="553" spans="27:47" x14ac:dyDescent="0.2">
      <c r="AA553" s="28"/>
      <c r="AB553" s="28"/>
      <c r="AC553" s="28"/>
      <c r="AD553" s="28"/>
      <c r="AE553" s="28"/>
      <c r="AG553" s="90"/>
      <c r="AN553" s="28"/>
      <c r="AO553" s="28"/>
      <c r="AP553" s="28"/>
      <c r="AQ553" s="28"/>
      <c r="AR553" s="28"/>
      <c r="AS553" s="28"/>
      <c r="AT553" s="28"/>
      <c r="AU553" s="28"/>
    </row>
    <row r="554" spans="27:47" x14ac:dyDescent="0.2">
      <c r="AA554" s="28"/>
      <c r="AB554" s="28"/>
      <c r="AC554" s="28"/>
      <c r="AD554" s="28"/>
      <c r="AE554" s="28"/>
      <c r="AG554" s="90"/>
      <c r="AN554" s="28"/>
      <c r="AO554" s="28"/>
      <c r="AP554" s="28"/>
      <c r="AQ554" s="28"/>
      <c r="AR554" s="28"/>
      <c r="AS554" s="28"/>
      <c r="AT554" s="28"/>
      <c r="AU554" s="28"/>
    </row>
    <row r="555" spans="27:47" x14ac:dyDescent="0.2">
      <c r="AA555" s="28"/>
      <c r="AB555" s="28"/>
      <c r="AC555" s="28"/>
      <c r="AD555" s="28"/>
      <c r="AE555" s="28"/>
      <c r="AG555" s="90"/>
      <c r="AN555" s="28"/>
      <c r="AO555" s="28"/>
      <c r="AP555" s="28"/>
      <c r="AQ555" s="28"/>
      <c r="AR555" s="28"/>
      <c r="AS555" s="28"/>
      <c r="AT555" s="28"/>
      <c r="AU555" s="28"/>
    </row>
    <row r="556" spans="27:47" x14ac:dyDescent="0.2">
      <c r="AA556" s="28"/>
      <c r="AB556" s="28"/>
      <c r="AC556" s="28"/>
      <c r="AD556" s="28"/>
      <c r="AE556" s="28"/>
      <c r="AG556" s="90"/>
      <c r="AN556" s="28"/>
      <c r="AO556" s="28"/>
      <c r="AP556" s="28"/>
      <c r="AQ556" s="28"/>
      <c r="AR556" s="28"/>
      <c r="AS556" s="28"/>
      <c r="AT556" s="28"/>
      <c r="AU556" s="28"/>
    </row>
    <row r="557" spans="27:47" x14ac:dyDescent="0.2">
      <c r="AA557" s="28"/>
      <c r="AB557" s="28"/>
      <c r="AC557" s="28"/>
      <c r="AD557" s="28"/>
      <c r="AE557" s="28"/>
      <c r="AG557" s="90"/>
      <c r="AN557" s="28"/>
      <c r="AO557" s="28"/>
      <c r="AP557" s="28"/>
      <c r="AQ557" s="28"/>
      <c r="AR557" s="28"/>
      <c r="AS557" s="28"/>
      <c r="AT557" s="28"/>
      <c r="AU557" s="28"/>
    </row>
    <row r="558" spans="27:47" x14ac:dyDescent="0.2">
      <c r="AA558" s="28"/>
      <c r="AB558" s="28"/>
      <c r="AC558" s="28"/>
      <c r="AD558" s="28"/>
      <c r="AE558" s="28"/>
      <c r="AG558" s="90"/>
      <c r="AN558" s="28"/>
      <c r="AO558" s="28"/>
      <c r="AP558" s="28"/>
      <c r="AQ558" s="28"/>
      <c r="AR558" s="28"/>
      <c r="AS558" s="28"/>
      <c r="AT558" s="28"/>
      <c r="AU558" s="28"/>
    </row>
    <row r="559" spans="27:47" x14ac:dyDescent="0.2">
      <c r="AA559" s="28"/>
      <c r="AB559" s="28"/>
      <c r="AC559" s="28"/>
      <c r="AD559" s="28"/>
      <c r="AE559" s="28"/>
      <c r="AG559" s="90"/>
      <c r="AN559" s="28"/>
      <c r="AO559" s="28"/>
      <c r="AP559" s="28"/>
      <c r="AQ559" s="28"/>
      <c r="AR559" s="28"/>
      <c r="AS559" s="28"/>
      <c r="AT559" s="28"/>
      <c r="AU559" s="28"/>
    </row>
    <row r="560" spans="27:47" x14ac:dyDescent="0.2">
      <c r="AA560" s="28"/>
      <c r="AB560" s="28"/>
      <c r="AC560" s="28"/>
      <c r="AD560" s="28"/>
      <c r="AE560" s="28"/>
      <c r="AG560" s="90"/>
      <c r="AN560" s="28"/>
      <c r="AO560" s="28"/>
      <c r="AP560" s="28"/>
      <c r="AQ560" s="28"/>
      <c r="AR560" s="28"/>
      <c r="AS560" s="28"/>
      <c r="AT560" s="28"/>
      <c r="AU560" s="28"/>
    </row>
    <row r="561" spans="27:47" x14ac:dyDescent="0.2">
      <c r="AA561" s="28"/>
      <c r="AB561" s="28"/>
      <c r="AC561" s="28"/>
      <c r="AD561" s="28"/>
      <c r="AE561" s="28"/>
      <c r="AG561" s="90"/>
      <c r="AN561" s="28"/>
      <c r="AO561" s="28"/>
      <c r="AP561" s="28"/>
      <c r="AQ561" s="28"/>
      <c r="AR561" s="28"/>
      <c r="AS561" s="28"/>
      <c r="AT561" s="28"/>
      <c r="AU561" s="28"/>
    </row>
    <row r="562" spans="27:47" x14ac:dyDescent="0.2">
      <c r="AA562" s="28"/>
      <c r="AB562" s="28"/>
      <c r="AC562" s="28"/>
      <c r="AD562" s="28"/>
      <c r="AE562" s="28"/>
      <c r="AG562" s="90"/>
      <c r="AN562" s="28"/>
      <c r="AO562" s="28"/>
      <c r="AP562" s="28"/>
      <c r="AQ562" s="28"/>
      <c r="AR562" s="28"/>
      <c r="AS562" s="28"/>
      <c r="AT562" s="28"/>
      <c r="AU562" s="28"/>
    </row>
    <row r="563" spans="27:47" x14ac:dyDescent="0.2">
      <c r="AA563" s="28"/>
      <c r="AB563" s="28"/>
      <c r="AC563" s="28"/>
      <c r="AD563" s="28"/>
      <c r="AE563" s="28"/>
      <c r="AG563" s="90"/>
      <c r="AN563" s="28"/>
      <c r="AO563" s="28"/>
      <c r="AP563" s="28"/>
      <c r="AQ563" s="28"/>
      <c r="AR563" s="28"/>
      <c r="AS563" s="28"/>
      <c r="AT563" s="28"/>
      <c r="AU563" s="28"/>
    </row>
    <row r="564" spans="27:47" x14ac:dyDescent="0.2">
      <c r="AA564" s="28"/>
      <c r="AB564" s="28"/>
      <c r="AC564" s="28"/>
      <c r="AD564" s="28"/>
      <c r="AE564" s="28"/>
      <c r="AG564" s="90"/>
      <c r="AN564" s="28"/>
      <c r="AO564" s="28"/>
      <c r="AP564" s="28"/>
      <c r="AQ564" s="28"/>
      <c r="AR564" s="28"/>
      <c r="AS564" s="28"/>
      <c r="AT564" s="28"/>
      <c r="AU564" s="28"/>
    </row>
    <row r="565" spans="27:47" x14ac:dyDescent="0.2">
      <c r="AA565" s="28"/>
      <c r="AB565" s="28"/>
      <c r="AC565" s="28"/>
      <c r="AD565" s="28"/>
      <c r="AE565" s="28"/>
      <c r="AG565" s="90"/>
      <c r="AN565" s="28"/>
      <c r="AO565" s="28"/>
      <c r="AP565" s="28"/>
      <c r="AQ565" s="28"/>
      <c r="AR565" s="28"/>
      <c r="AS565" s="28"/>
      <c r="AT565" s="28"/>
      <c r="AU565" s="28"/>
    </row>
    <row r="566" spans="27:47" x14ac:dyDescent="0.2">
      <c r="AA566" s="28"/>
      <c r="AB566" s="28"/>
      <c r="AC566" s="28"/>
      <c r="AD566" s="28"/>
      <c r="AE566" s="28"/>
      <c r="AG566" s="90"/>
      <c r="AN566" s="28"/>
      <c r="AO566" s="28"/>
      <c r="AP566" s="28"/>
      <c r="AQ566" s="28"/>
      <c r="AR566" s="28"/>
      <c r="AS566" s="28"/>
      <c r="AT566" s="28"/>
      <c r="AU566" s="28"/>
    </row>
    <row r="567" spans="27:47" x14ac:dyDescent="0.2">
      <c r="AA567" s="28"/>
      <c r="AB567" s="28"/>
      <c r="AC567" s="28"/>
      <c r="AD567" s="28"/>
      <c r="AE567" s="28"/>
      <c r="AG567" s="90"/>
      <c r="AN567" s="28"/>
      <c r="AO567" s="28"/>
      <c r="AP567" s="28"/>
      <c r="AQ567" s="28"/>
      <c r="AR567" s="28"/>
      <c r="AS567" s="28"/>
      <c r="AT567" s="28"/>
      <c r="AU567" s="28"/>
    </row>
    <row r="568" spans="27:47" x14ac:dyDescent="0.2">
      <c r="AA568" s="28"/>
      <c r="AB568" s="28"/>
      <c r="AC568" s="28"/>
      <c r="AD568" s="28"/>
      <c r="AE568" s="28"/>
      <c r="AG568" s="90"/>
      <c r="AN568" s="28"/>
      <c r="AO568" s="28"/>
      <c r="AP568" s="28"/>
      <c r="AQ568" s="28"/>
      <c r="AR568" s="28"/>
      <c r="AS568" s="28"/>
      <c r="AT568" s="28"/>
      <c r="AU568" s="28"/>
    </row>
    <row r="569" spans="27:47" x14ac:dyDescent="0.2">
      <c r="AA569" s="28"/>
      <c r="AB569" s="28"/>
      <c r="AC569" s="28"/>
      <c r="AD569" s="28"/>
      <c r="AE569" s="28"/>
      <c r="AG569" s="90"/>
      <c r="AN569" s="28"/>
      <c r="AO569" s="28"/>
      <c r="AP569" s="28"/>
      <c r="AQ569" s="28"/>
      <c r="AR569" s="28"/>
      <c r="AS569" s="28"/>
      <c r="AT569" s="28"/>
      <c r="AU569" s="28"/>
    </row>
    <row r="570" spans="27:47" x14ac:dyDescent="0.2">
      <c r="AA570" s="28"/>
      <c r="AB570" s="28"/>
      <c r="AC570" s="28"/>
      <c r="AD570" s="28"/>
      <c r="AE570" s="28"/>
      <c r="AG570" s="90"/>
      <c r="AN570" s="28"/>
      <c r="AO570" s="28"/>
      <c r="AP570" s="28"/>
      <c r="AQ570" s="28"/>
      <c r="AR570" s="28"/>
      <c r="AS570" s="28"/>
      <c r="AT570" s="28"/>
      <c r="AU570" s="28"/>
    </row>
    <row r="571" spans="27:47" x14ac:dyDescent="0.2">
      <c r="AA571" s="28"/>
      <c r="AB571" s="28"/>
      <c r="AC571" s="28"/>
      <c r="AD571" s="28"/>
      <c r="AE571" s="28"/>
      <c r="AG571" s="90"/>
      <c r="AN571" s="28"/>
      <c r="AO571" s="28"/>
      <c r="AP571" s="28"/>
      <c r="AQ571" s="28"/>
      <c r="AR571" s="28"/>
      <c r="AS571" s="28"/>
      <c r="AT571" s="28"/>
      <c r="AU571" s="28"/>
    </row>
    <row r="572" spans="27:47" x14ac:dyDescent="0.2">
      <c r="AA572" s="28"/>
      <c r="AB572" s="28"/>
      <c r="AC572" s="28"/>
      <c r="AD572" s="28"/>
      <c r="AE572" s="28"/>
      <c r="AG572" s="90"/>
      <c r="AN572" s="28"/>
      <c r="AO572" s="28"/>
      <c r="AP572" s="28"/>
      <c r="AQ572" s="28"/>
      <c r="AR572" s="28"/>
      <c r="AS572" s="28"/>
      <c r="AT572" s="28"/>
      <c r="AU572" s="28"/>
    </row>
    <row r="573" spans="27:47" x14ac:dyDescent="0.2">
      <c r="AA573" s="28"/>
      <c r="AB573" s="28"/>
      <c r="AC573" s="28"/>
      <c r="AD573" s="28"/>
      <c r="AE573" s="28"/>
      <c r="AG573" s="90"/>
      <c r="AN573" s="28"/>
      <c r="AO573" s="28"/>
      <c r="AP573" s="28"/>
      <c r="AQ573" s="28"/>
      <c r="AR573" s="28"/>
      <c r="AS573" s="28"/>
      <c r="AT573" s="28"/>
      <c r="AU573" s="28"/>
    </row>
    <row r="574" spans="27:47" x14ac:dyDescent="0.2">
      <c r="AA574" s="28"/>
      <c r="AB574" s="28"/>
      <c r="AC574" s="28"/>
      <c r="AD574" s="28"/>
      <c r="AE574" s="28"/>
      <c r="AG574" s="90"/>
      <c r="AN574" s="28"/>
      <c r="AO574" s="28"/>
      <c r="AP574" s="28"/>
      <c r="AQ574" s="28"/>
      <c r="AR574" s="28"/>
      <c r="AS574" s="28"/>
      <c r="AT574" s="28"/>
      <c r="AU574" s="28"/>
    </row>
    <row r="575" spans="27:47" x14ac:dyDescent="0.2">
      <c r="AA575" s="28"/>
      <c r="AB575" s="28"/>
      <c r="AC575" s="28"/>
      <c r="AD575" s="28"/>
      <c r="AE575" s="28"/>
      <c r="AG575" s="90"/>
      <c r="AN575" s="28"/>
      <c r="AO575" s="28"/>
      <c r="AP575" s="28"/>
      <c r="AQ575" s="28"/>
      <c r="AR575" s="28"/>
      <c r="AS575" s="28"/>
      <c r="AT575" s="28"/>
      <c r="AU575" s="28"/>
    </row>
    <row r="576" spans="27:47" x14ac:dyDescent="0.2">
      <c r="AA576" s="28"/>
      <c r="AB576" s="28"/>
      <c r="AC576" s="28"/>
      <c r="AD576" s="28"/>
      <c r="AE576" s="28"/>
      <c r="AG576" s="90"/>
      <c r="AN576" s="28"/>
      <c r="AO576" s="28"/>
      <c r="AP576" s="28"/>
      <c r="AQ576" s="28"/>
      <c r="AR576" s="28"/>
      <c r="AS576" s="28"/>
      <c r="AT576" s="28"/>
      <c r="AU576" s="28"/>
    </row>
    <row r="577" spans="27:47" x14ac:dyDescent="0.2">
      <c r="AA577" s="28"/>
      <c r="AB577" s="28"/>
      <c r="AC577" s="28"/>
      <c r="AD577" s="28"/>
      <c r="AE577" s="28"/>
      <c r="AG577" s="90"/>
      <c r="AN577" s="28"/>
      <c r="AO577" s="28"/>
      <c r="AP577" s="28"/>
      <c r="AQ577" s="28"/>
      <c r="AR577" s="28"/>
      <c r="AS577" s="28"/>
      <c r="AT577" s="28"/>
      <c r="AU577" s="28"/>
    </row>
    <row r="578" spans="27:47" x14ac:dyDescent="0.2">
      <c r="AA578" s="28"/>
      <c r="AB578" s="28"/>
      <c r="AC578" s="28"/>
      <c r="AD578" s="28"/>
      <c r="AE578" s="28"/>
      <c r="AG578" s="90"/>
      <c r="AN578" s="28"/>
      <c r="AO578" s="28"/>
      <c r="AP578" s="28"/>
      <c r="AQ578" s="28"/>
      <c r="AR578" s="28"/>
      <c r="AS578" s="28"/>
      <c r="AT578" s="28"/>
      <c r="AU578" s="28"/>
    </row>
    <row r="579" spans="27:47" x14ac:dyDescent="0.2">
      <c r="AA579" s="28"/>
      <c r="AB579" s="28"/>
      <c r="AC579" s="28"/>
      <c r="AD579" s="28"/>
      <c r="AE579" s="28"/>
      <c r="AG579" s="90"/>
      <c r="AN579" s="28"/>
      <c r="AO579" s="28"/>
      <c r="AP579" s="28"/>
      <c r="AQ579" s="28"/>
      <c r="AR579" s="28"/>
      <c r="AS579" s="28"/>
      <c r="AT579" s="28"/>
      <c r="AU579" s="28"/>
    </row>
    <row r="580" spans="27:47" x14ac:dyDescent="0.2">
      <c r="AA580" s="28"/>
      <c r="AB580" s="28"/>
      <c r="AC580" s="28"/>
      <c r="AD580" s="28"/>
      <c r="AE580" s="28"/>
      <c r="AG580" s="90"/>
      <c r="AN580" s="28"/>
      <c r="AO580" s="28"/>
      <c r="AP580" s="28"/>
      <c r="AQ580" s="28"/>
      <c r="AR580" s="28"/>
      <c r="AS580" s="28"/>
      <c r="AT580" s="28"/>
      <c r="AU580" s="28"/>
    </row>
    <row r="581" spans="27:47" x14ac:dyDescent="0.2">
      <c r="AA581" s="28"/>
      <c r="AB581" s="28"/>
      <c r="AC581" s="28"/>
      <c r="AD581" s="28"/>
      <c r="AE581" s="28"/>
      <c r="AG581" s="90"/>
      <c r="AN581" s="28"/>
      <c r="AO581" s="28"/>
      <c r="AP581" s="28"/>
      <c r="AQ581" s="28"/>
      <c r="AR581" s="28"/>
      <c r="AS581" s="28"/>
      <c r="AT581" s="28"/>
      <c r="AU581" s="28"/>
    </row>
    <row r="582" spans="27:47" x14ac:dyDescent="0.2">
      <c r="AA582" s="28"/>
      <c r="AB582" s="28"/>
      <c r="AC582" s="28"/>
      <c r="AD582" s="28"/>
      <c r="AE582" s="28"/>
      <c r="AG582" s="90"/>
      <c r="AN582" s="28"/>
      <c r="AO582" s="28"/>
      <c r="AP582" s="28"/>
      <c r="AQ582" s="28"/>
      <c r="AR582" s="28"/>
      <c r="AS582" s="28"/>
      <c r="AT582" s="28"/>
      <c r="AU582" s="28"/>
    </row>
    <row r="583" spans="27:47" x14ac:dyDescent="0.2">
      <c r="AA583" s="28"/>
      <c r="AB583" s="28"/>
      <c r="AC583" s="28"/>
      <c r="AD583" s="28"/>
      <c r="AE583" s="28"/>
      <c r="AG583" s="90"/>
      <c r="AN583" s="28"/>
      <c r="AO583" s="28"/>
      <c r="AP583" s="28"/>
      <c r="AQ583" s="28"/>
      <c r="AR583" s="28"/>
      <c r="AS583" s="28"/>
      <c r="AT583" s="28"/>
      <c r="AU583" s="28"/>
    </row>
    <row r="584" spans="27:47" x14ac:dyDescent="0.2">
      <c r="AA584" s="28"/>
      <c r="AB584" s="28"/>
      <c r="AC584" s="28"/>
      <c r="AD584" s="28"/>
      <c r="AE584" s="28"/>
      <c r="AG584" s="90"/>
      <c r="AN584" s="28"/>
      <c r="AO584" s="28"/>
      <c r="AP584" s="28"/>
      <c r="AQ584" s="28"/>
      <c r="AR584" s="28"/>
      <c r="AS584" s="28"/>
      <c r="AT584" s="28"/>
      <c r="AU584" s="28"/>
    </row>
    <row r="585" spans="27:47" x14ac:dyDescent="0.2">
      <c r="AA585" s="28"/>
      <c r="AB585" s="28"/>
      <c r="AC585" s="28"/>
      <c r="AD585" s="28"/>
      <c r="AE585" s="28"/>
      <c r="AG585" s="90"/>
      <c r="AN585" s="28"/>
      <c r="AO585" s="28"/>
      <c r="AP585" s="28"/>
      <c r="AQ585" s="28"/>
      <c r="AR585" s="28"/>
      <c r="AS585" s="28"/>
      <c r="AT585" s="28"/>
      <c r="AU585" s="28"/>
    </row>
    <row r="586" spans="27:47" x14ac:dyDescent="0.2">
      <c r="AA586" s="28"/>
      <c r="AB586" s="28"/>
      <c r="AC586" s="28"/>
      <c r="AD586" s="28"/>
      <c r="AE586" s="28"/>
      <c r="AG586" s="90"/>
      <c r="AN586" s="28"/>
      <c r="AO586" s="28"/>
      <c r="AP586" s="28"/>
      <c r="AQ586" s="28"/>
      <c r="AR586" s="28"/>
      <c r="AS586" s="28"/>
      <c r="AT586" s="28"/>
      <c r="AU586" s="28"/>
    </row>
    <row r="587" spans="27:47" x14ac:dyDescent="0.2">
      <c r="AA587" s="28"/>
      <c r="AB587" s="28"/>
      <c r="AC587" s="28"/>
      <c r="AD587" s="28"/>
      <c r="AE587" s="28"/>
      <c r="AG587" s="90"/>
      <c r="AN587" s="28"/>
      <c r="AO587" s="28"/>
      <c r="AP587" s="28"/>
      <c r="AQ587" s="28"/>
      <c r="AR587" s="28"/>
      <c r="AS587" s="28"/>
      <c r="AT587" s="28"/>
      <c r="AU587" s="28"/>
    </row>
    <row r="588" spans="27:47" x14ac:dyDescent="0.2">
      <c r="AA588" s="28"/>
      <c r="AB588" s="28"/>
      <c r="AC588" s="28"/>
      <c r="AD588" s="28"/>
      <c r="AE588" s="28"/>
      <c r="AG588" s="90"/>
      <c r="AN588" s="28"/>
      <c r="AO588" s="28"/>
      <c r="AP588" s="28"/>
      <c r="AQ588" s="28"/>
      <c r="AR588" s="28"/>
      <c r="AS588" s="28"/>
      <c r="AT588" s="28"/>
      <c r="AU588" s="28"/>
    </row>
    <row r="589" spans="27:47" x14ac:dyDescent="0.2">
      <c r="AA589" s="28"/>
      <c r="AB589" s="28"/>
      <c r="AC589" s="28"/>
      <c r="AD589" s="28"/>
      <c r="AE589" s="28"/>
      <c r="AG589" s="90"/>
      <c r="AN589" s="28"/>
      <c r="AO589" s="28"/>
      <c r="AP589" s="28"/>
      <c r="AQ589" s="28"/>
      <c r="AR589" s="28"/>
      <c r="AS589" s="28"/>
      <c r="AT589" s="28"/>
      <c r="AU589" s="28"/>
    </row>
    <row r="590" spans="27:47" x14ac:dyDescent="0.2">
      <c r="AA590" s="28"/>
      <c r="AB590" s="28"/>
      <c r="AC590" s="28"/>
      <c r="AD590" s="28"/>
      <c r="AE590" s="28"/>
      <c r="AG590" s="90"/>
      <c r="AN590" s="28"/>
      <c r="AO590" s="28"/>
      <c r="AP590" s="28"/>
      <c r="AQ590" s="28"/>
      <c r="AR590" s="28"/>
      <c r="AS590" s="28"/>
      <c r="AT590" s="28"/>
      <c r="AU590" s="28"/>
    </row>
    <row r="591" spans="27:47" x14ac:dyDescent="0.2">
      <c r="AA591" s="28"/>
      <c r="AB591" s="28"/>
      <c r="AC591" s="28"/>
      <c r="AD591" s="28"/>
      <c r="AE591" s="28"/>
      <c r="AG591" s="90"/>
      <c r="AN591" s="28"/>
      <c r="AO591" s="28"/>
      <c r="AP591" s="28"/>
      <c r="AQ591" s="28"/>
      <c r="AR591" s="28"/>
      <c r="AS591" s="28"/>
      <c r="AT591" s="28"/>
      <c r="AU591" s="28"/>
    </row>
    <row r="592" spans="27:47" x14ac:dyDescent="0.2">
      <c r="AA592" s="28"/>
      <c r="AB592" s="28"/>
      <c r="AC592" s="28"/>
      <c r="AD592" s="28"/>
      <c r="AE592" s="28"/>
      <c r="AG592" s="90"/>
      <c r="AN592" s="28"/>
      <c r="AO592" s="28"/>
      <c r="AP592" s="28"/>
      <c r="AQ592" s="28"/>
      <c r="AR592" s="28"/>
      <c r="AS592" s="28"/>
      <c r="AT592" s="28"/>
      <c r="AU592" s="28"/>
    </row>
    <row r="593" spans="27:47" x14ac:dyDescent="0.2">
      <c r="AA593" s="28"/>
      <c r="AB593" s="28"/>
      <c r="AC593" s="28"/>
      <c r="AD593" s="28"/>
      <c r="AE593" s="28"/>
      <c r="AG593" s="90"/>
      <c r="AN593" s="28"/>
      <c r="AO593" s="28"/>
      <c r="AP593" s="28"/>
      <c r="AQ593" s="28"/>
      <c r="AR593" s="28"/>
      <c r="AS593" s="28"/>
      <c r="AT593" s="28"/>
      <c r="AU593" s="28"/>
    </row>
    <row r="594" spans="27:47" x14ac:dyDescent="0.2">
      <c r="AA594" s="28"/>
      <c r="AB594" s="28"/>
      <c r="AC594" s="28"/>
      <c r="AD594" s="28"/>
      <c r="AE594" s="28"/>
      <c r="AG594" s="90"/>
      <c r="AN594" s="28"/>
      <c r="AO594" s="28"/>
      <c r="AP594" s="28"/>
      <c r="AQ594" s="28"/>
      <c r="AR594" s="28"/>
      <c r="AS594" s="28"/>
      <c r="AT594" s="28"/>
      <c r="AU594" s="28"/>
    </row>
    <row r="595" spans="27:47" x14ac:dyDescent="0.2">
      <c r="AA595" s="28"/>
      <c r="AB595" s="28"/>
      <c r="AC595" s="28"/>
      <c r="AD595" s="28"/>
      <c r="AE595" s="28"/>
      <c r="AG595" s="90"/>
      <c r="AN595" s="28"/>
      <c r="AO595" s="28"/>
      <c r="AP595" s="28"/>
      <c r="AQ595" s="28"/>
      <c r="AR595" s="28"/>
      <c r="AS595" s="28"/>
      <c r="AT595" s="28"/>
      <c r="AU595" s="28"/>
    </row>
    <row r="596" spans="27:47" x14ac:dyDescent="0.2">
      <c r="AA596" s="28"/>
      <c r="AB596" s="28"/>
      <c r="AC596" s="28"/>
      <c r="AD596" s="28"/>
      <c r="AE596" s="28"/>
      <c r="AG596" s="90"/>
      <c r="AN596" s="28"/>
      <c r="AO596" s="28"/>
      <c r="AP596" s="28"/>
      <c r="AQ596" s="28"/>
      <c r="AR596" s="28"/>
      <c r="AS596" s="28"/>
      <c r="AT596" s="28"/>
      <c r="AU596" s="28"/>
    </row>
    <row r="597" spans="27:47" x14ac:dyDescent="0.2">
      <c r="AA597" s="28"/>
      <c r="AB597" s="28"/>
      <c r="AC597" s="28"/>
      <c r="AD597" s="28"/>
      <c r="AE597" s="28"/>
      <c r="AG597" s="90"/>
      <c r="AN597" s="28"/>
      <c r="AO597" s="28"/>
      <c r="AP597" s="28"/>
      <c r="AQ597" s="28"/>
      <c r="AR597" s="28"/>
      <c r="AS597" s="28"/>
      <c r="AT597" s="28"/>
      <c r="AU597" s="28"/>
    </row>
    <row r="598" spans="27:47" x14ac:dyDescent="0.2">
      <c r="AA598" s="28"/>
      <c r="AB598" s="28"/>
      <c r="AC598" s="28"/>
      <c r="AD598" s="28"/>
      <c r="AE598" s="28"/>
      <c r="AG598" s="90"/>
      <c r="AN598" s="28"/>
      <c r="AO598" s="28"/>
      <c r="AP598" s="28"/>
      <c r="AQ598" s="28"/>
      <c r="AR598" s="28"/>
      <c r="AS598" s="28"/>
      <c r="AT598" s="28"/>
      <c r="AU598" s="28"/>
    </row>
    <row r="599" spans="27:47" x14ac:dyDescent="0.2">
      <c r="AA599" s="28"/>
      <c r="AB599" s="28"/>
      <c r="AC599" s="28"/>
      <c r="AD599" s="28"/>
      <c r="AE599" s="28"/>
      <c r="AF599" s="93"/>
      <c r="AG599" s="90"/>
      <c r="AN599" s="28"/>
      <c r="AO599" s="28"/>
      <c r="AP599" s="28"/>
      <c r="AQ599" s="28"/>
      <c r="AR599" s="28"/>
      <c r="AS599" s="28"/>
      <c r="AT599" s="28"/>
      <c r="AU599" s="28"/>
    </row>
    <row r="600" spans="27:47" x14ac:dyDescent="0.2">
      <c r="AA600" s="28"/>
      <c r="AB600" s="28"/>
      <c r="AC600" s="28"/>
      <c r="AD600" s="28"/>
      <c r="AE600" s="28"/>
      <c r="AF600" s="93"/>
      <c r="AG600" s="90"/>
      <c r="AN600" s="28"/>
      <c r="AO600" s="28"/>
      <c r="AP600" s="28"/>
      <c r="AQ600" s="28"/>
      <c r="AR600" s="28"/>
      <c r="AS600" s="28"/>
      <c r="AT600" s="28"/>
      <c r="AU600" s="28"/>
    </row>
    <row r="601" spans="27:47" x14ac:dyDescent="0.2">
      <c r="AA601" s="28"/>
      <c r="AB601" s="28"/>
      <c r="AC601" s="28"/>
      <c r="AD601" s="28"/>
      <c r="AE601" s="28"/>
      <c r="AF601" s="93"/>
      <c r="AG601" s="90"/>
      <c r="AN601" s="28"/>
      <c r="AO601" s="28"/>
      <c r="AP601" s="28"/>
      <c r="AQ601" s="28"/>
      <c r="AR601" s="28"/>
      <c r="AS601" s="28"/>
      <c r="AT601" s="28"/>
      <c r="AU601" s="28"/>
    </row>
    <row r="602" spans="27:47" x14ac:dyDescent="0.2">
      <c r="AA602" s="28"/>
      <c r="AB602" s="28"/>
      <c r="AC602" s="28"/>
      <c r="AD602" s="28"/>
      <c r="AE602" s="28"/>
      <c r="AF602" s="93"/>
      <c r="AG602" s="90"/>
      <c r="AN602" s="28"/>
      <c r="AO602" s="28"/>
      <c r="AP602" s="28"/>
      <c r="AQ602" s="28"/>
      <c r="AR602" s="28"/>
      <c r="AS602" s="28"/>
      <c r="AT602" s="28"/>
      <c r="AU602" s="28"/>
    </row>
    <row r="603" spans="27:47" x14ac:dyDescent="0.2">
      <c r="AA603" s="28"/>
      <c r="AB603" s="28"/>
      <c r="AC603" s="28"/>
      <c r="AD603" s="28"/>
      <c r="AE603" s="28"/>
      <c r="AF603" s="93"/>
      <c r="AG603" s="90"/>
      <c r="AN603" s="28"/>
      <c r="AO603" s="28"/>
      <c r="AP603" s="28"/>
      <c r="AQ603" s="28"/>
      <c r="AR603" s="28"/>
      <c r="AS603" s="28"/>
      <c r="AT603" s="28"/>
      <c r="AU603" s="28"/>
    </row>
    <row r="604" spans="27:47" x14ac:dyDescent="0.2">
      <c r="AA604" s="28"/>
      <c r="AB604" s="28"/>
      <c r="AC604" s="28"/>
      <c r="AD604" s="28"/>
      <c r="AE604" s="28"/>
      <c r="AF604" s="93"/>
      <c r="AG604" s="90"/>
      <c r="AN604" s="28"/>
      <c r="AO604" s="28"/>
      <c r="AP604" s="28"/>
      <c r="AQ604" s="28"/>
      <c r="AR604" s="28"/>
      <c r="AS604" s="28"/>
      <c r="AT604" s="28"/>
      <c r="AU604" s="28"/>
    </row>
    <row r="605" spans="27:47" x14ac:dyDescent="0.2">
      <c r="AA605" s="28"/>
      <c r="AB605" s="28"/>
      <c r="AC605" s="28"/>
      <c r="AD605" s="28"/>
      <c r="AE605" s="28"/>
      <c r="AF605" s="93"/>
      <c r="AG605" s="90"/>
      <c r="AN605" s="28"/>
      <c r="AO605" s="28"/>
      <c r="AP605" s="28"/>
      <c r="AQ605" s="28"/>
      <c r="AR605" s="28"/>
      <c r="AS605" s="28"/>
      <c r="AT605" s="28"/>
      <c r="AU605" s="28"/>
    </row>
    <row r="606" spans="27:47" x14ac:dyDescent="0.2">
      <c r="AA606" s="28"/>
      <c r="AB606" s="28"/>
      <c r="AC606" s="28"/>
      <c r="AD606" s="28"/>
      <c r="AE606" s="28"/>
      <c r="AF606" s="93"/>
      <c r="AG606" s="90"/>
      <c r="AN606" s="28"/>
      <c r="AO606" s="28"/>
      <c r="AP606" s="28"/>
      <c r="AQ606" s="28"/>
      <c r="AR606" s="28"/>
      <c r="AS606" s="28"/>
      <c r="AT606" s="28"/>
      <c r="AU606" s="28"/>
    </row>
    <row r="607" spans="27:47" x14ac:dyDescent="0.2">
      <c r="AA607" s="28"/>
      <c r="AB607" s="28"/>
      <c r="AC607" s="28"/>
      <c r="AD607" s="28"/>
      <c r="AE607" s="28"/>
      <c r="AF607" s="93"/>
      <c r="AG607" s="90"/>
      <c r="AN607" s="28"/>
      <c r="AO607" s="28"/>
      <c r="AP607" s="28"/>
      <c r="AQ607" s="28"/>
      <c r="AR607" s="28"/>
      <c r="AS607" s="28"/>
      <c r="AT607" s="28"/>
      <c r="AU607" s="28"/>
    </row>
    <row r="608" spans="27:47" x14ac:dyDescent="0.2">
      <c r="AA608" s="28"/>
      <c r="AB608" s="28"/>
      <c r="AC608" s="28"/>
      <c r="AD608" s="28"/>
      <c r="AE608" s="28"/>
      <c r="AF608" s="93"/>
      <c r="AG608" s="90"/>
      <c r="AN608" s="28"/>
      <c r="AO608" s="28"/>
      <c r="AP608" s="28"/>
      <c r="AQ608" s="28"/>
      <c r="AR608" s="28"/>
      <c r="AS608" s="28"/>
      <c r="AT608" s="28"/>
      <c r="AU608" s="28"/>
    </row>
    <row r="609" spans="27:47" x14ac:dyDescent="0.2">
      <c r="AA609" s="28"/>
      <c r="AB609" s="28"/>
      <c r="AC609" s="28"/>
      <c r="AD609" s="28"/>
      <c r="AE609" s="28"/>
      <c r="AF609" s="93"/>
      <c r="AG609" s="90"/>
      <c r="AN609" s="28"/>
      <c r="AO609" s="28"/>
      <c r="AP609" s="28"/>
      <c r="AQ609" s="28"/>
      <c r="AR609" s="28"/>
      <c r="AS609" s="28"/>
      <c r="AT609" s="28"/>
      <c r="AU609" s="28"/>
    </row>
    <row r="610" spans="27:47" x14ac:dyDescent="0.2">
      <c r="AA610" s="28"/>
      <c r="AB610" s="28"/>
      <c r="AC610" s="28"/>
      <c r="AD610" s="28"/>
      <c r="AE610" s="28"/>
      <c r="AF610" s="93"/>
      <c r="AG610" s="90"/>
      <c r="AN610" s="28"/>
      <c r="AO610" s="28"/>
      <c r="AP610" s="28"/>
      <c r="AQ610" s="28"/>
      <c r="AR610" s="28"/>
      <c r="AS610" s="28"/>
      <c r="AT610" s="28"/>
      <c r="AU610" s="28"/>
    </row>
    <row r="611" spans="27:47" x14ac:dyDescent="0.2">
      <c r="AA611" s="28"/>
      <c r="AB611" s="28"/>
      <c r="AC611" s="28"/>
      <c r="AD611" s="28"/>
      <c r="AE611" s="28"/>
      <c r="AF611" s="93"/>
      <c r="AG611" s="90"/>
      <c r="AN611" s="28"/>
      <c r="AO611" s="28"/>
      <c r="AP611" s="28"/>
      <c r="AQ611" s="28"/>
      <c r="AR611" s="28"/>
      <c r="AS611" s="28"/>
      <c r="AT611" s="28"/>
      <c r="AU611" s="28"/>
    </row>
    <row r="612" spans="27:47" x14ac:dyDescent="0.2">
      <c r="AA612" s="28"/>
      <c r="AB612" s="28"/>
      <c r="AC612" s="28"/>
      <c r="AD612" s="28"/>
      <c r="AE612" s="28"/>
      <c r="AF612" s="93"/>
      <c r="AG612" s="90"/>
      <c r="AN612" s="28"/>
      <c r="AO612" s="28"/>
      <c r="AP612" s="28"/>
      <c r="AQ612" s="28"/>
      <c r="AR612" s="28"/>
      <c r="AS612" s="28"/>
      <c r="AT612" s="28"/>
      <c r="AU612" s="28"/>
    </row>
    <row r="613" spans="27:47" x14ac:dyDescent="0.2">
      <c r="AA613" s="28"/>
      <c r="AB613" s="28"/>
      <c r="AC613" s="28"/>
      <c r="AD613" s="28"/>
      <c r="AE613" s="28"/>
      <c r="AF613" s="93"/>
      <c r="AG613" s="90"/>
      <c r="AN613" s="28"/>
      <c r="AO613" s="28"/>
      <c r="AP613" s="28"/>
      <c r="AQ613" s="28"/>
      <c r="AR613" s="28"/>
      <c r="AS613" s="28"/>
      <c r="AT613" s="28"/>
      <c r="AU613" s="28"/>
    </row>
    <row r="614" spans="27:47" x14ac:dyDescent="0.2">
      <c r="AA614" s="28"/>
      <c r="AB614" s="28"/>
      <c r="AC614" s="28"/>
      <c r="AD614" s="28"/>
      <c r="AE614" s="28"/>
      <c r="AF614" s="93"/>
      <c r="AG614" s="90"/>
      <c r="AN614" s="28"/>
      <c r="AO614" s="28"/>
      <c r="AP614" s="28"/>
      <c r="AQ614" s="28"/>
      <c r="AR614" s="28"/>
      <c r="AS614" s="28"/>
      <c r="AT614" s="28"/>
      <c r="AU614" s="28"/>
    </row>
    <row r="615" spans="27:47" x14ac:dyDescent="0.2">
      <c r="AA615" s="28"/>
      <c r="AB615" s="28"/>
      <c r="AC615" s="28"/>
      <c r="AD615" s="28"/>
      <c r="AE615" s="28"/>
      <c r="AF615" s="93"/>
      <c r="AG615" s="90"/>
      <c r="AN615" s="28"/>
      <c r="AO615" s="28"/>
      <c r="AP615" s="28"/>
      <c r="AQ615" s="28"/>
      <c r="AR615" s="28"/>
      <c r="AS615" s="28"/>
      <c r="AT615" s="28"/>
      <c r="AU615" s="28"/>
    </row>
    <row r="616" spans="27:47" x14ac:dyDescent="0.2">
      <c r="AA616" s="28"/>
      <c r="AB616" s="28"/>
      <c r="AC616" s="28"/>
      <c r="AD616" s="28"/>
      <c r="AE616" s="28"/>
      <c r="AF616" s="93"/>
      <c r="AG616" s="90"/>
      <c r="AN616" s="28"/>
      <c r="AO616" s="28"/>
      <c r="AP616" s="28"/>
      <c r="AQ616" s="28"/>
      <c r="AR616" s="28"/>
      <c r="AS616" s="28"/>
      <c r="AT616" s="28"/>
      <c r="AU616" s="28"/>
    </row>
    <row r="617" spans="27:47" x14ac:dyDescent="0.2">
      <c r="AA617" s="28"/>
      <c r="AB617" s="28"/>
      <c r="AC617" s="28"/>
      <c r="AD617" s="28"/>
      <c r="AE617" s="28"/>
      <c r="AF617" s="93"/>
      <c r="AG617" s="90"/>
      <c r="AN617" s="28"/>
      <c r="AO617" s="28"/>
      <c r="AP617" s="28"/>
      <c r="AQ617" s="28"/>
      <c r="AR617" s="28"/>
      <c r="AS617" s="28"/>
      <c r="AT617" s="28"/>
      <c r="AU617" s="28"/>
    </row>
    <row r="618" spans="27:47" x14ac:dyDescent="0.2">
      <c r="AA618" s="28"/>
      <c r="AB618" s="28"/>
      <c r="AC618" s="28"/>
      <c r="AD618" s="28"/>
      <c r="AE618" s="28"/>
      <c r="AF618" s="93"/>
      <c r="AG618" s="90"/>
      <c r="AN618" s="28"/>
      <c r="AO618" s="28"/>
      <c r="AP618" s="28"/>
      <c r="AQ618" s="28"/>
      <c r="AR618" s="28"/>
      <c r="AS618" s="28"/>
      <c r="AT618" s="28"/>
      <c r="AU618" s="28"/>
    </row>
    <row r="619" spans="27:47" x14ac:dyDescent="0.2">
      <c r="AA619" s="28"/>
      <c r="AB619" s="28"/>
      <c r="AC619" s="28"/>
      <c r="AD619" s="28"/>
      <c r="AE619" s="28"/>
      <c r="AF619" s="93"/>
      <c r="AG619" s="90"/>
      <c r="AN619" s="28"/>
      <c r="AO619" s="28"/>
      <c r="AP619" s="28"/>
      <c r="AQ619" s="28"/>
      <c r="AR619" s="28"/>
      <c r="AS619" s="28"/>
      <c r="AT619" s="28"/>
      <c r="AU619" s="28"/>
    </row>
    <row r="620" spans="27:47" x14ac:dyDescent="0.2">
      <c r="AA620" s="28"/>
      <c r="AB620" s="28"/>
      <c r="AC620" s="28"/>
      <c r="AD620" s="28"/>
      <c r="AE620" s="28"/>
      <c r="AF620" s="93"/>
      <c r="AG620" s="90"/>
      <c r="AN620" s="28"/>
      <c r="AO620" s="28"/>
      <c r="AP620" s="28"/>
      <c r="AQ620" s="28"/>
      <c r="AR620" s="28"/>
      <c r="AS620" s="28"/>
      <c r="AT620" s="28"/>
      <c r="AU620" s="28"/>
    </row>
    <row r="621" spans="27:47" x14ac:dyDescent="0.2">
      <c r="AA621" s="28"/>
      <c r="AB621" s="28"/>
      <c r="AC621" s="28"/>
      <c r="AD621" s="28"/>
      <c r="AE621" s="28"/>
      <c r="AF621" s="93"/>
      <c r="AG621" s="90"/>
      <c r="AN621" s="28"/>
      <c r="AO621" s="28"/>
      <c r="AP621" s="28"/>
      <c r="AQ621" s="28"/>
      <c r="AR621" s="28"/>
      <c r="AS621" s="28"/>
      <c r="AT621" s="28"/>
      <c r="AU621" s="28"/>
    </row>
    <row r="622" spans="27:47" x14ac:dyDescent="0.2">
      <c r="AA622" s="28"/>
      <c r="AB622" s="28"/>
      <c r="AC622" s="28"/>
      <c r="AD622" s="28"/>
      <c r="AE622" s="28"/>
      <c r="AF622" s="93"/>
      <c r="AG622" s="90"/>
      <c r="AN622" s="28"/>
      <c r="AO622" s="28"/>
      <c r="AP622" s="28"/>
      <c r="AQ622" s="28"/>
      <c r="AR622" s="28"/>
      <c r="AS622" s="28"/>
      <c r="AT622" s="28"/>
      <c r="AU622" s="28"/>
    </row>
    <row r="623" spans="27:47" x14ac:dyDescent="0.2">
      <c r="AA623" s="28"/>
      <c r="AB623" s="28"/>
      <c r="AC623" s="28"/>
      <c r="AD623" s="28"/>
      <c r="AE623" s="28"/>
      <c r="AF623" s="93"/>
      <c r="AG623" s="90"/>
      <c r="AN623" s="28"/>
      <c r="AO623" s="28"/>
      <c r="AP623" s="28"/>
      <c r="AQ623" s="28"/>
      <c r="AR623" s="28"/>
      <c r="AS623" s="28"/>
      <c r="AT623" s="28"/>
      <c r="AU623" s="28"/>
    </row>
    <row r="624" spans="27:47" x14ac:dyDescent="0.2">
      <c r="AA624" s="28"/>
      <c r="AB624" s="28"/>
      <c r="AC624" s="28"/>
      <c r="AD624" s="28"/>
      <c r="AE624" s="28"/>
      <c r="AF624" s="93"/>
      <c r="AG624" s="90"/>
      <c r="AN624" s="28"/>
      <c r="AO624" s="28"/>
      <c r="AP624" s="28"/>
      <c r="AQ624" s="28"/>
      <c r="AR624" s="28"/>
      <c r="AS624" s="28"/>
      <c r="AT624" s="28"/>
      <c r="AU624" s="28"/>
    </row>
    <row r="625" spans="27:47" x14ac:dyDescent="0.2">
      <c r="AA625" s="28"/>
      <c r="AB625" s="28"/>
      <c r="AC625" s="28"/>
      <c r="AD625" s="28"/>
      <c r="AE625" s="28"/>
      <c r="AF625" s="93"/>
      <c r="AG625" s="90"/>
      <c r="AN625" s="28"/>
      <c r="AO625" s="28"/>
      <c r="AP625" s="28"/>
      <c r="AQ625" s="28"/>
      <c r="AR625" s="28"/>
      <c r="AS625" s="28"/>
      <c r="AT625" s="28"/>
      <c r="AU625" s="28"/>
    </row>
    <row r="626" spans="27:47" x14ac:dyDescent="0.2">
      <c r="AA626" s="28"/>
      <c r="AB626" s="28"/>
      <c r="AC626" s="28"/>
      <c r="AD626" s="28"/>
      <c r="AE626" s="28"/>
      <c r="AF626" s="93"/>
      <c r="AG626" s="90"/>
      <c r="AN626" s="28"/>
      <c r="AO626" s="28"/>
      <c r="AP626" s="28"/>
      <c r="AQ626" s="28"/>
      <c r="AR626" s="28"/>
      <c r="AS626" s="28"/>
      <c r="AT626" s="28"/>
      <c r="AU626" s="28"/>
    </row>
    <row r="627" spans="27:47" x14ac:dyDescent="0.2">
      <c r="AA627" s="28"/>
      <c r="AB627" s="28"/>
      <c r="AC627" s="28"/>
      <c r="AD627" s="28"/>
      <c r="AE627" s="28"/>
      <c r="AF627" s="93"/>
      <c r="AG627" s="90"/>
      <c r="AN627" s="28"/>
      <c r="AO627" s="28"/>
      <c r="AP627" s="28"/>
      <c r="AQ627" s="28"/>
      <c r="AR627" s="28"/>
      <c r="AS627" s="28"/>
      <c r="AT627" s="28"/>
      <c r="AU627" s="28"/>
    </row>
    <row r="628" spans="27:47" x14ac:dyDescent="0.2">
      <c r="AA628" s="28"/>
      <c r="AB628" s="28"/>
      <c r="AC628" s="28"/>
      <c r="AD628" s="28"/>
      <c r="AE628" s="28"/>
      <c r="AF628" s="93"/>
      <c r="AG628" s="90"/>
      <c r="AN628" s="28"/>
      <c r="AO628" s="28"/>
      <c r="AP628" s="28"/>
      <c r="AQ628" s="28"/>
      <c r="AR628" s="28"/>
      <c r="AS628" s="28"/>
      <c r="AT628" s="28"/>
      <c r="AU628" s="28"/>
    </row>
    <row r="629" spans="27:47" x14ac:dyDescent="0.2">
      <c r="AA629" s="28"/>
      <c r="AB629" s="28"/>
      <c r="AC629" s="28"/>
      <c r="AD629" s="28"/>
      <c r="AE629" s="28"/>
      <c r="AF629" s="93"/>
      <c r="AG629" s="90"/>
      <c r="AN629" s="28"/>
      <c r="AO629" s="28"/>
      <c r="AP629" s="28"/>
      <c r="AQ629" s="28"/>
      <c r="AR629" s="28"/>
      <c r="AS629" s="28"/>
      <c r="AT629" s="28"/>
      <c r="AU629" s="28"/>
    </row>
    <row r="630" spans="27:47" x14ac:dyDescent="0.2">
      <c r="AA630" s="28"/>
      <c r="AB630" s="28"/>
      <c r="AC630" s="28"/>
      <c r="AD630" s="28"/>
      <c r="AE630" s="28"/>
      <c r="AF630" s="93"/>
      <c r="AG630" s="90"/>
      <c r="AN630" s="28"/>
      <c r="AO630" s="28"/>
      <c r="AP630" s="28"/>
      <c r="AQ630" s="28"/>
      <c r="AR630" s="28"/>
      <c r="AS630" s="28"/>
      <c r="AT630" s="28"/>
      <c r="AU630" s="28"/>
    </row>
    <row r="631" spans="27:47" x14ac:dyDescent="0.2">
      <c r="AA631" s="28"/>
      <c r="AB631" s="28"/>
      <c r="AC631" s="28"/>
      <c r="AD631" s="28"/>
      <c r="AE631" s="28"/>
      <c r="AF631" s="93"/>
      <c r="AG631" s="90"/>
      <c r="AN631" s="28"/>
      <c r="AO631" s="28"/>
      <c r="AP631" s="28"/>
      <c r="AQ631" s="28"/>
      <c r="AR631" s="28"/>
      <c r="AS631" s="28"/>
      <c r="AT631" s="28"/>
      <c r="AU631" s="28"/>
    </row>
    <row r="632" spans="27:47" x14ac:dyDescent="0.2">
      <c r="AA632" s="28"/>
      <c r="AB632" s="28"/>
      <c r="AC632" s="28"/>
      <c r="AD632" s="28"/>
      <c r="AE632" s="28"/>
      <c r="AF632" s="93"/>
      <c r="AG632" s="90"/>
      <c r="AN632" s="28"/>
      <c r="AO632" s="28"/>
      <c r="AP632" s="28"/>
      <c r="AQ632" s="28"/>
      <c r="AR632" s="28"/>
      <c r="AS632" s="28"/>
      <c r="AT632" s="28"/>
      <c r="AU632" s="28"/>
    </row>
    <row r="633" spans="27:47" x14ac:dyDescent="0.2">
      <c r="AA633" s="28"/>
      <c r="AB633" s="28"/>
      <c r="AC633" s="28"/>
      <c r="AD633" s="28"/>
      <c r="AE633" s="28"/>
      <c r="AF633" s="93"/>
      <c r="AG633" s="90"/>
      <c r="AN633" s="28"/>
      <c r="AO633" s="28"/>
      <c r="AP633" s="28"/>
      <c r="AQ633" s="28"/>
      <c r="AR633" s="28"/>
      <c r="AS633" s="28"/>
      <c r="AT633" s="28"/>
      <c r="AU633" s="28"/>
    </row>
    <row r="634" spans="27:47" x14ac:dyDescent="0.2">
      <c r="AA634" s="28"/>
      <c r="AB634" s="28"/>
      <c r="AC634" s="28"/>
      <c r="AD634" s="28"/>
      <c r="AE634" s="28"/>
      <c r="AF634" s="93"/>
      <c r="AG634" s="90"/>
      <c r="AN634" s="28"/>
      <c r="AO634" s="28"/>
      <c r="AP634" s="28"/>
      <c r="AQ634" s="28"/>
      <c r="AR634" s="28"/>
      <c r="AS634" s="28"/>
      <c r="AT634" s="28"/>
      <c r="AU634" s="28"/>
    </row>
    <row r="635" spans="27:47" x14ac:dyDescent="0.2">
      <c r="AA635" s="28"/>
      <c r="AB635" s="28"/>
      <c r="AC635" s="28"/>
      <c r="AD635" s="28"/>
      <c r="AE635" s="28"/>
      <c r="AF635" s="93"/>
      <c r="AG635" s="90"/>
      <c r="AN635" s="28"/>
      <c r="AO635" s="28"/>
      <c r="AP635" s="28"/>
      <c r="AQ635" s="28"/>
      <c r="AR635" s="28"/>
      <c r="AS635" s="28"/>
      <c r="AT635" s="28"/>
      <c r="AU635" s="28"/>
    </row>
    <row r="636" spans="27:47" x14ac:dyDescent="0.2">
      <c r="AA636" s="28"/>
      <c r="AB636" s="28"/>
      <c r="AC636" s="28"/>
      <c r="AD636" s="28"/>
      <c r="AE636" s="28"/>
      <c r="AF636" s="93"/>
      <c r="AG636" s="90"/>
      <c r="AN636" s="28"/>
      <c r="AO636" s="28"/>
      <c r="AP636" s="28"/>
      <c r="AQ636" s="28"/>
      <c r="AR636" s="28"/>
      <c r="AS636" s="28"/>
      <c r="AT636" s="28"/>
      <c r="AU636" s="28"/>
    </row>
    <row r="637" spans="27:47" x14ac:dyDescent="0.2">
      <c r="AA637" s="28"/>
      <c r="AB637" s="28"/>
      <c r="AC637" s="28"/>
      <c r="AD637" s="28"/>
      <c r="AE637" s="28"/>
      <c r="AF637" s="93"/>
      <c r="AG637" s="90"/>
      <c r="AN637" s="28"/>
      <c r="AO637" s="28"/>
      <c r="AP637" s="28"/>
      <c r="AQ637" s="28"/>
      <c r="AR637" s="28"/>
      <c r="AS637" s="28"/>
      <c r="AT637" s="28"/>
      <c r="AU637" s="28"/>
    </row>
    <row r="638" spans="27:47" x14ac:dyDescent="0.2">
      <c r="AA638" s="28"/>
      <c r="AB638" s="28"/>
      <c r="AC638" s="28"/>
      <c r="AD638" s="28"/>
      <c r="AE638" s="28"/>
      <c r="AF638" s="93"/>
      <c r="AG638" s="90"/>
      <c r="AN638" s="28"/>
      <c r="AO638" s="28"/>
      <c r="AP638" s="28"/>
      <c r="AQ638" s="28"/>
      <c r="AR638" s="28"/>
      <c r="AS638" s="28"/>
      <c r="AT638" s="28"/>
      <c r="AU638" s="28"/>
    </row>
    <row r="639" spans="27:47" x14ac:dyDescent="0.2">
      <c r="AA639" s="28"/>
      <c r="AB639" s="28"/>
      <c r="AC639" s="28"/>
      <c r="AD639" s="28"/>
      <c r="AE639" s="28"/>
      <c r="AF639" s="93"/>
      <c r="AG639" s="90"/>
      <c r="AN639" s="28"/>
      <c r="AO639" s="28"/>
      <c r="AP639" s="28"/>
      <c r="AQ639" s="28"/>
      <c r="AR639" s="28"/>
      <c r="AS639" s="28"/>
      <c r="AT639" s="28"/>
      <c r="AU639" s="28"/>
    </row>
    <row r="640" spans="27:47" x14ac:dyDescent="0.2">
      <c r="AA640" s="28"/>
      <c r="AB640" s="28"/>
      <c r="AC640" s="28"/>
      <c r="AD640" s="28"/>
      <c r="AE640" s="28"/>
      <c r="AF640" s="93"/>
      <c r="AG640" s="90"/>
      <c r="AN640" s="28"/>
      <c r="AO640" s="28"/>
      <c r="AP640" s="28"/>
      <c r="AQ640" s="28"/>
      <c r="AR640" s="28"/>
      <c r="AS640" s="28"/>
      <c r="AT640" s="28"/>
      <c r="AU640" s="28"/>
    </row>
    <row r="641" spans="27:47" x14ac:dyDescent="0.2">
      <c r="AA641" s="28"/>
      <c r="AB641" s="28"/>
      <c r="AC641" s="28"/>
      <c r="AD641" s="28"/>
      <c r="AE641" s="28"/>
      <c r="AF641" s="93"/>
      <c r="AG641" s="90"/>
      <c r="AN641" s="28"/>
      <c r="AO641" s="28"/>
      <c r="AP641" s="28"/>
      <c r="AQ641" s="28"/>
      <c r="AR641" s="28"/>
      <c r="AS641" s="28"/>
      <c r="AT641" s="28"/>
      <c r="AU641" s="28"/>
    </row>
    <row r="642" spans="27:47" x14ac:dyDescent="0.2">
      <c r="AA642" s="28"/>
      <c r="AB642" s="28"/>
      <c r="AC642" s="28"/>
      <c r="AD642" s="28"/>
      <c r="AE642" s="28"/>
      <c r="AF642" s="93"/>
      <c r="AG642" s="90"/>
      <c r="AN642" s="28"/>
      <c r="AO642" s="28"/>
      <c r="AP642" s="28"/>
      <c r="AQ642" s="28"/>
      <c r="AR642" s="28"/>
      <c r="AS642" s="28"/>
      <c r="AT642" s="28"/>
      <c r="AU642" s="28"/>
    </row>
    <row r="643" spans="27:47" x14ac:dyDescent="0.2">
      <c r="AA643" s="28"/>
      <c r="AB643" s="28"/>
      <c r="AC643" s="28"/>
      <c r="AD643" s="28"/>
      <c r="AE643" s="28"/>
      <c r="AF643" s="93"/>
      <c r="AG643" s="90"/>
      <c r="AN643" s="28"/>
      <c r="AO643" s="28"/>
      <c r="AP643" s="28"/>
      <c r="AQ643" s="28"/>
      <c r="AR643" s="28"/>
      <c r="AS643" s="28"/>
      <c r="AT643" s="28"/>
      <c r="AU643" s="28"/>
    </row>
    <row r="644" spans="27:47" x14ac:dyDescent="0.2">
      <c r="AA644" s="28"/>
      <c r="AB644" s="28"/>
      <c r="AC644" s="28"/>
      <c r="AD644" s="28"/>
      <c r="AE644" s="28"/>
      <c r="AF644" s="93"/>
      <c r="AG644" s="90"/>
      <c r="AN644" s="28"/>
      <c r="AO644" s="28"/>
      <c r="AP644" s="28"/>
      <c r="AQ644" s="28"/>
      <c r="AR644" s="28"/>
      <c r="AS644" s="28"/>
      <c r="AT644" s="28"/>
      <c r="AU644" s="28"/>
    </row>
    <row r="645" spans="27:47" x14ac:dyDescent="0.2">
      <c r="AA645" s="28"/>
      <c r="AB645" s="28"/>
      <c r="AC645" s="28"/>
      <c r="AD645" s="28"/>
      <c r="AE645" s="28"/>
      <c r="AF645" s="93"/>
      <c r="AG645" s="90"/>
      <c r="AN645" s="28"/>
      <c r="AO645" s="28"/>
      <c r="AP645" s="28"/>
      <c r="AQ645" s="28"/>
      <c r="AR645" s="28"/>
      <c r="AS645" s="28"/>
      <c r="AT645" s="28"/>
      <c r="AU645" s="28"/>
    </row>
    <row r="646" spans="27:47" x14ac:dyDescent="0.2">
      <c r="AA646" s="28"/>
      <c r="AB646" s="28"/>
      <c r="AC646" s="28"/>
      <c r="AD646" s="28"/>
      <c r="AE646" s="28"/>
      <c r="AF646" s="93"/>
      <c r="AG646" s="90"/>
      <c r="AN646" s="28"/>
      <c r="AO646" s="28"/>
      <c r="AP646" s="28"/>
      <c r="AQ646" s="28"/>
      <c r="AR646" s="28"/>
      <c r="AS646" s="28"/>
      <c r="AT646" s="28"/>
      <c r="AU646" s="28"/>
    </row>
    <row r="647" spans="27:47" x14ac:dyDescent="0.2">
      <c r="AA647" s="28"/>
      <c r="AB647" s="28"/>
      <c r="AC647" s="28"/>
      <c r="AD647" s="28"/>
      <c r="AE647" s="28"/>
      <c r="AF647" s="93"/>
      <c r="AG647" s="90"/>
      <c r="AN647" s="28"/>
      <c r="AO647" s="28"/>
      <c r="AP647" s="28"/>
      <c r="AQ647" s="28"/>
      <c r="AR647" s="28"/>
      <c r="AS647" s="28"/>
      <c r="AT647" s="28"/>
      <c r="AU647" s="28"/>
    </row>
    <row r="648" spans="27:47" x14ac:dyDescent="0.2">
      <c r="AA648" s="28"/>
      <c r="AB648" s="28"/>
      <c r="AC648" s="28"/>
      <c r="AD648" s="28"/>
      <c r="AE648" s="28"/>
      <c r="AF648" s="93"/>
      <c r="AG648" s="90"/>
      <c r="AN648" s="28"/>
      <c r="AO648" s="28"/>
      <c r="AP648" s="28"/>
      <c r="AQ648" s="28"/>
      <c r="AR648" s="28"/>
      <c r="AS648" s="28"/>
      <c r="AT648" s="28"/>
      <c r="AU648" s="28"/>
    </row>
    <row r="649" spans="27:47" x14ac:dyDescent="0.2">
      <c r="AA649" s="28"/>
      <c r="AB649" s="28"/>
      <c r="AC649" s="28"/>
      <c r="AD649" s="28"/>
      <c r="AE649" s="28"/>
      <c r="AF649" s="93"/>
      <c r="AG649" s="90"/>
      <c r="AN649" s="28"/>
      <c r="AO649" s="28"/>
      <c r="AP649" s="28"/>
      <c r="AQ649" s="28"/>
      <c r="AR649" s="28"/>
      <c r="AS649" s="28"/>
      <c r="AT649" s="28"/>
      <c r="AU649" s="28"/>
    </row>
    <row r="650" spans="27:47" x14ac:dyDescent="0.2">
      <c r="AA650" s="28"/>
      <c r="AB650" s="28"/>
      <c r="AC650" s="28"/>
      <c r="AD650" s="28"/>
      <c r="AE650" s="28"/>
      <c r="AF650" s="93"/>
      <c r="AG650" s="90"/>
      <c r="AN650" s="28"/>
      <c r="AO650" s="28"/>
      <c r="AP650" s="28"/>
      <c r="AQ650" s="28"/>
      <c r="AR650" s="28"/>
      <c r="AS650" s="28"/>
      <c r="AT650" s="28"/>
      <c r="AU650" s="28"/>
    </row>
    <row r="651" spans="27:47" x14ac:dyDescent="0.2">
      <c r="AA651" s="28"/>
      <c r="AB651" s="28"/>
      <c r="AC651" s="28"/>
      <c r="AD651" s="28"/>
      <c r="AE651" s="28"/>
      <c r="AF651" s="93"/>
      <c r="AG651" s="90"/>
      <c r="AN651" s="28"/>
      <c r="AO651" s="28"/>
      <c r="AP651" s="28"/>
      <c r="AQ651" s="28"/>
      <c r="AR651" s="28"/>
      <c r="AS651" s="28"/>
      <c r="AT651" s="28"/>
      <c r="AU651" s="28"/>
    </row>
    <row r="652" spans="27:47" x14ac:dyDescent="0.2">
      <c r="AA652" s="28"/>
      <c r="AB652" s="28"/>
      <c r="AC652" s="28"/>
      <c r="AD652" s="28"/>
      <c r="AE652" s="28"/>
      <c r="AF652" s="93"/>
      <c r="AG652" s="90"/>
      <c r="AN652" s="28"/>
      <c r="AO652" s="28"/>
      <c r="AP652" s="28"/>
      <c r="AQ652" s="28"/>
      <c r="AR652" s="28"/>
      <c r="AS652" s="28"/>
      <c r="AT652" s="28"/>
      <c r="AU652" s="28"/>
    </row>
    <row r="653" spans="27:47" x14ac:dyDescent="0.2">
      <c r="AA653" s="28"/>
      <c r="AB653" s="28"/>
      <c r="AC653" s="28"/>
      <c r="AD653" s="28"/>
      <c r="AE653" s="28"/>
      <c r="AF653" s="93"/>
      <c r="AG653" s="90"/>
      <c r="AN653" s="28"/>
      <c r="AO653" s="28"/>
      <c r="AP653" s="28"/>
      <c r="AQ653" s="28"/>
      <c r="AR653" s="28"/>
      <c r="AS653" s="28"/>
      <c r="AT653" s="28"/>
      <c r="AU653" s="28"/>
    </row>
    <row r="654" spans="27:47" x14ac:dyDescent="0.2">
      <c r="AA654" s="28"/>
      <c r="AB654" s="28"/>
      <c r="AC654" s="28"/>
      <c r="AD654" s="28"/>
      <c r="AE654" s="28"/>
      <c r="AF654" s="93"/>
      <c r="AG654" s="90"/>
      <c r="AN654" s="28"/>
      <c r="AO654" s="28"/>
      <c r="AP654" s="28"/>
      <c r="AQ654" s="28"/>
      <c r="AR654" s="28"/>
      <c r="AS654" s="28"/>
      <c r="AT654" s="28"/>
      <c r="AU654" s="28"/>
    </row>
    <row r="655" spans="27:47" x14ac:dyDescent="0.2">
      <c r="AA655" s="28"/>
      <c r="AB655" s="28"/>
      <c r="AC655" s="28"/>
      <c r="AD655" s="28"/>
      <c r="AE655" s="28"/>
      <c r="AF655" s="93"/>
      <c r="AG655" s="90"/>
      <c r="AN655" s="28"/>
      <c r="AO655" s="28"/>
      <c r="AP655" s="28"/>
      <c r="AQ655" s="28"/>
      <c r="AR655" s="28"/>
      <c r="AS655" s="28"/>
      <c r="AT655" s="28"/>
      <c r="AU655" s="28"/>
    </row>
    <row r="656" spans="27:47" x14ac:dyDescent="0.2">
      <c r="AA656" s="28"/>
      <c r="AB656" s="28"/>
      <c r="AC656" s="28"/>
      <c r="AD656" s="28"/>
      <c r="AE656" s="28"/>
      <c r="AF656" s="93"/>
      <c r="AG656" s="90"/>
      <c r="AN656" s="28"/>
      <c r="AO656" s="28"/>
      <c r="AP656" s="28"/>
      <c r="AQ656" s="28"/>
      <c r="AR656" s="28"/>
      <c r="AS656" s="28"/>
      <c r="AT656" s="28"/>
      <c r="AU656" s="28"/>
    </row>
    <row r="657" spans="27:47" x14ac:dyDescent="0.2">
      <c r="AA657" s="28"/>
      <c r="AB657" s="28"/>
      <c r="AC657" s="28"/>
      <c r="AD657" s="28"/>
      <c r="AE657" s="28"/>
      <c r="AF657" s="93"/>
      <c r="AG657" s="90"/>
      <c r="AN657" s="28"/>
      <c r="AO657" s="28"/>
      <c r="AP657" s="28"/>
      <c r="AQ657" s="28"/>
      <c r="AR657" s="28"/>
      <c r="AS657" s="28"/>
      <c r="AT657" s="28"/>
      <c r="AU657" s="28"/>
    </row>
    <row r="658" spans="27:47" x14ac:dyDescent="0.2">
      <c r="AA658" s="28"/>
      <c r="AB658" s="28"/>
      <c r="AC658" s="28"/>
      <c r="AD658" s="28"/>
      <c r="AE658" s="28"/>
      <c r="AF658" s="93"/>
      <c r="AG658" s="90"/>
      <c r="AN658" s="28"/>
      <c r="AO658" s="28"/>
      <c r="AP658" s="28"/>
      <c r="AQ658" s="28"/>
      <c r="AR658" s="28"/>
      <c r="AS658" s="28"/>
      <c r="AT658" s="28"/>
      <c r="AU658" s="28"/>
    </row>
    <row r="659" spans="27:47" x14ac:dyDescent="0.2">
      <c r="AA659" s="28"/>
      <c r="AB659" s="28"/>
      <c r="AC659" s="28"/>
      <c r="AD659" s="28"/>
      <c r="AE659" s="28"/>
      <c r="AF659" s="93"/>
      <c r="AG659" s="90"/>
      <c r="AN659" s="28"/>
      <c r="AO659" s="28"/>
      <c r="AP659" s="28"/>
      <c r="AQ659" s="28"/>
      <c r="AR659" s="28"/>
      <c r="AS659" s="28"/>
      <c r="AT659" s="28"/>
      <c r="AU659" s="28"/>
    </row>
    <row r="660" spans="27:47" x14ac:dyDescent="0.2">
      <c r="AA660" s="28"/>
      <c r="AB660" s="28"/>
      <c r="AC660" s="28"/>
      <c r="AD660" s="28"/>
      <c r="AE660" s="28"/>
      <c r="AF660" s="93"/>
      <c r="AG660" s="90"/>
      <c r="AN660" s="28"/>
      <c r="AO660" s="28"/>
      <c r="AP660" s="28"/>
      <c r="AQ660" s="28"/>
      <c r="AR660" s="28"/>
      <c r="AS660" s="28"/>
      <c r="AT660" s="28"/>
      <c r="AU660" s="28"/>
    </row>
    <row r="661" spans="27:47" x14ac:dyDescent="0.2">
      <c r="AA661" s="28"/>
      <c r="AB661" s="28"/>
      <c r="AC661" s="28"/>
      <c r="AD661" s="28"/>
      <c r="AE661" s="28"/>
      <c r="AF661" s="93"/>
      <c r="AG661" s="90"/>
      <c r="AN661" s="28"/>
      <c r="AO661" s="28"/>
      <c r="AP661" s="28"/>
      <c r="AQ661" s="28"/>
      <c r="AR661" s="28"/>
      <c r="AS661" s="28"/>
      <c r="AT661" s="28"/>
      <c r="AU661" s="28"/>
    </row>
    <row r="662" spans="27:47" x14ac:dyDescent="0.2">
      <c r="AA662" s="28"/>
      <c r="AB662" s="28"/>
      <c r="AC662" s="28"/>
      <c r="AD662" s="28"/>
      <c r="AE662" s="28"/>
      <c r="AF662" s="93"/>
      <c r="AG662" s="90"/>
      <c r="AN662" s="28"/>
      <c r="AO662" s="28"/>
      <c r="AP662" s="28"/>
      <c r="AQ662" s="28"/>
      <c r="AR662" s="28"/>
      <c r="AS662" s="28"/>
      <c r="AT662" s="28"/>
      <c r="AU662" s="28"/>
    </row>
    <row r="663" spans="27:47" x14ac:dyDescent="0.2">
      <c r="AA663" s="28"/>
      <c r="AB663" s="28"/>
      <c r="AC663" s="28"/>
      <c r="AD663" s="28"/>
      <c r="AE663" s="28"/>
      <c r="AF663" s="93"/>
      <c r="AG663" s="90"/>
      <c r="AN663" s="28"/>
      <c r="AO663" s="28"/>
      <c r="AP663" s="28"/>
      <c r="AQ663" s="28"/>
      <c r="AR663" s="28"/>
      <c r="AS663" s="28"/>
      <c r="AT663" s="28"/>
      <c r="AU663" s="28"/>
    </row>
    <row r="664" spans="27:47" x14ac:dyDescent="0.2">
      <c r="AA664" s="28"/>
      <c r="AB664" s="28"/>
      <c r="AC664" s="28"/>
      <c r="AD664" s="28"/>
      <c r="AE664" s="28"/>
      <c r="AF664" s="93"/>
      <c r="AG664" s="90"/>
      <c r="AN664" s="28"/>
      <c r="AO664" s="28"/>
      <c r="AP664" s="28"/>
      <c r="AQ664" s="28"/>
      <c r="AR664" s="28"/>
      <c r="AS664" s="28"/>
      <c r="AT664" s="28"/>
      <c r="AU664" s="28"/>
    </row>
    <row r="665" spans="27:47" x14ac:dyDescent="0.2">
      <c r="AA665" s="28"/>
      <c r="AB665" s="28"/>
      <c r="AC665" s="28"/>
      <c r="AD665" s="28"/>
      <c r="AE665" s="28"/>
      <c r="AF665" s="93"/>
      <c r="AG665" s="90"/>
      <c r="AN665" s="28"/>
      <c r="AO665" s="28"/>
      <c r="AP665" s="28"/>
      <c r="AQ665" s="28"/>
      <c r="AR665" s="28"/>
      <c r="AS665" s="28"/>
      <c r="AT665" s="28"/>
      <c r="AU665" s="28"/>
    </row>
    <row r="666" spans="27:47" x14ac:dyDescent="0.2">
      <c r="AA666" s="28"/>
      <c r="AB666" s="28"/>
      <c r="AC666" s="28"/>
      <c r="AD666" s="28"/>
      <c r="AE666" s="28"/>
      <c r="AF666" s="93"/>
      <c r="AG666" s="90"/>
      <c r="AN666" s="28"/>
      <c r="AO666" s="28"/>
      <c r="AP666" s="28"/>
      <c r="AQ666" s="28"/>
      <c r="AR666" s="28"/>
      <c r="AS666" s="28"/>
      <c r="AT666" s="28"/>
      <c r="AU666" s="28"/>
    </row>
    <row r="667" spans="27:47" x14ac:dyDescent="0.2">
      <c r="AA667" s="28"/>
      <c r="AB667" s="28"/>
      <c r="AC667" s="28"/>
      <c r="AD667" s="28"/>
      <c r="AE667" s="28"/>
      <c r="AF667" s="93"/>
      <c r="AG667" s="90"/>
      <c r="AN667" s="28"/>
      <c r="AO667" s="28"/>
      <c r="AP667" s="28"/>
      <c r="AQ667" s="28"/>
      <c r="AR667" s="28"/>
      <c r="AS667" s="28"/>
      <c r="AT667" s="28"/>
      <c r="AU667" s="28"/>
    </row>
    <row r="668" spans="27:47" x14ac:dyDescent="0.2">
      <c r="AA668" s="28"/>
      <c r="AB668" s="28"/>
      <c r="AC668" s="28"/>
      <c r="AD668" s="28"/>
      <c r="AE668" s="28"/>
      <c r="AF668" s="93"/>
      <c r="AG668" s="90"/>
      <c r="AN668" s="28"/>
      <c r="AO668" s="28"/>
      <c r="AP668" s="28"/>
      <c r="AQ668" s="28"/>
      <c r="AR668" s="28"/>
      <c r="AS668" s="28"/>
      <c r="AT668" s="28"/>
      <c r="AU668" s="28"/>
    </row>
    <row r="669" spans="27:47" x14ac:dyDescent="0.2">
      <c r="AA669" s="28"/>
      <c r="AB669" s="28"/>
      <c r="AC669" s="28"/>
      <c r="AD669" s="28"/>
      <c r="AE669" s="28"/>
      <c r="AF669" s="93"/>
      <c r="AG669" s="90"/>
      <c r="AN669" s="28"/>
      <c r="AO669" s="28"/>
      <c r="AP669" s="28"/>
      <c r="AQ669" s="28"/>
      <c r="AR669" s="28"/>
      <c r="AS669" s="28"/>
      <c r="AT669" s="28"/>
      <c r="AU669" s="28"/>
    </row>
    <row r="670" spans="27:47" x14ac:dyDescent="0.2">
      <c r="AA670" s="28"/>
      <c r="AB670" s="28"/>
      <c r="AC670" s="28"/>
      <c r="AD670" s="28"/>
      <c r="AE670" s="28"/>
      <c r="AF670" s="93"/>
      <c r="AG670" s="90"/>
      <c r="AN670" s="28"/>
      <c r="AO670" s="28"/>
      <c r="AP670" s="28"/>
      <c r="AQ670" s="28"/>
      <c r="AR670" s="28"/>
      <c r="AS670" s="28"/>
      <c r="AT670" s="28"/>
      <c r="AU670" s="28"/>
    </row>
    <row r="671" spans="27:47" x14ac:dyDescent="0.2">
      <c r="AA671" s="28"/>
      <c r="AB671" s="28"/>
      <c r="AC671" s="28"/>
      <c r="AD671" s="28"/>
      <c r="AE671" s="28"/>
      <c r="AF671" s="93"/>
      <c r="AG671" s="90"/>
      <c r="AN671" s="28"/>
      <c r="AO671" s="28"/>
      <c r="AP671" s="28"/>
      <c r="AQ671" s="28"/>
      <c r="AR671" s="28"/>
      <c r="AS671" s="28"/>
      <c r="AT671" s="28"/>
      <c r="AU671" s="28"/>
    </row>
    <row r="672" spans="27:47" x14ac:dyDescent="0.2">
      <c r="AA672" s="28"/>
      <c r="AB672" s="28"/>
      <c r="AC672" s="28"/>
      <c r="AD672" s="28"/>
      <c r="AE672" s="28"/>
      <c r="AF672" s="93"/>
      <c r="AG672" s="90"/>
      <c r="AN672" s="28"/>
      <c r="AO672" s="28"/>
      <c r="AP672" s="28"/>
      <c r="AQ672" s="28"/>
      <c r="AR672" s="28"/>
      <c r="AS672" s="28"/>
      <c r="AT672" s="28"/>
      <c r="AU672" s="28"/>
    </row>
    <row r="673" spans="27:47" x14ac:dyDescent="0.2">
      <c r="AA673" s="28"/>
      <c r="AB673" s="28"/>
      <c r="AC673" s="28"/>
      <c r="AD673" s="28"/>
      <c r="AE673" s="28"/>
      <c r="AF673" s="93"/>
      <c r="AG673" s="90"/>
      <c r="AN673" s="28"/>
      <c r="AO673" s="28"/>
      <c r="AP673" s="28"/>
      <c r="AQ673" s="28"/>
      <c r="AR673" s="28"/>
      <c r="AS673" s="28"/>
      <c r="AT673" s="28"/>
      <c r="AU673" s="28"/>
    </row>
    <row r="674" spans="27:47" x14ac:dyDescent="0.2">
      <c r="AA674" s="28"/>
      <c r="AB674" s="28"/>
      <c r="AC674" s="28"/>
      <c r="AD674" s="28"/>
      <c r="AE674" s="28"/>
      <c r="AF674" s="93"/>
      <c r="AG674" s="90"/>
      <c r="AN674" s="28"/>
      <c r="AO674" s="28"/>
      <c r="AP674" s="28"/>
      <c r="AQ674" s="28"/>
      <c r="AR674" s="28"/>
      <c r="AS674" s="28"/>
      <c r="AT674" s="28"/>
      <c r="AU674" s="28"/>
    </row>
    <row r="675" spans="27:47" x14ac:dyDescent="0.2">
      <c r="AA675" s="28"/>
      <c r="AB675" s="28"/>
      <c r="AC675" s="28"/>
      <c r="AD675" s="28"/>
      <c r="AE675" s="28"/>
      <c r="AF675" s="93"/>
      <c r="AG675" s="90"/>
      <c r="AN675" s="28"/>
      <c r="AO675" s="28"/>
      <c r="AP675" s="28"/>
      <c r="AQ675" s="28"/>
      <c r="AR675" s="28"/>
      <c r="AS675" s="28"/>
      <c r="AT675" s="28"/>
      <c r="AU675" s="28"/>
    </row>
    <row r="676" spans="27:47" x14ac:dyDescent="0.2">
      <c r="AA676" s="28"/>
      <c r="AB676" s="28"/>
      <c r="AC676" s="28"/>
      <c r="AD676" s="28"/>
      <c r="AE676" s="28"/>
      <c r="AF676" s="93"/>
      <c r="AG676" s="90"/>
      <c r="AN676" s="28"/>
      <c r="AO676" s="28"/>
      <c r="AP676" s="28"/>
      <c r="AQ676" s="28"/>
      <c r="AR676" s="28"/>
      <c r="AS676" s="28"/>
      <c r="AT676" s="28"/>
      <c r="AU676" s="28"/>
    </row>
    <row r="677" spans="27:47" x14ac:dyDescent="0.2">
      <c r="AA677" s="28"/>
      <c r="AB677" s="28"/>
      <c r="AC677" s="28"/>
      <c r="AD677" s="28"/>
      <c r="AE677" s="28"/>
      <c r="AF677" s="93"/>
      <c r="AG677" s="90"/>
      <c r="AN677" s="28"/>
      <c r="AO677" s="28"/>
      <c r="AP677" s="28"/>
      <c r="AQ677" s="28"/>
      <c r="AR677" s="28"/>
      <c r="AS677" s="28"/>
      <c r="AT677" s="28"/>
      <c r="AU677" s="28"/>
    </row>
    <row r="678" spans="27:47" x14ac:dyDescent="0.2">
      <c r="AA678" s="28"/>
      <c r="AB678" s="28"/>
      <c r="AC678" s="28"/>
      <c r="AD678" s="28"/>
      <c r="AE678" s="28"/>
      <c r="AF678" s="93"/>
      <c r="AG678" s="90"/>
      <c r="AN678" s="28"/>
      <c r="AO678" s="28"/>
      <c r="AP678" s="28"/>
      <c r="AQ678" s="28"/>
      <c r="AR678" s="28"/>
      <c r="AS678" s="28"/>
      <c r="AT678" s="28"/>
      <c r="AU678" s="28"/>
    </row>
    <row r="679" spans="27:47" x14ac:dyDescent="0.2">
      <c r="AA679" s="28"/>
      <c r="AB679" s="28"/>
      <c r="AC679" s="28"/>
      <c r="AD679" s="28"/>
      <c r="AE679" s="28"/>
      <c r="AF679" s="93"/>
      <c r="AG679" s="90"/>
      <c r="AN679" s="28"/>
      <c r="AO679" s="28"/>
      <c r="AP679" s="28"/>
      <c r="AQ679" s="28"/>
      <c r="AR679" s="28"/>
      <c r="AS679" s="28"/>
      <c r="AT679" s="28"/>
      <c r="AU679" s="28"/>
    </row>
    <row r="680" spans="27:47" x14ac:dyDescent="0.2">
      <c r="AA680" s="28"/>
      <c r="AB680" s="28"/>
      <c r="AC680" s="28"/>
      <c r="AD680" s="28"/>
      <c r="AE680" s="28"/>
      <c r="AF680" s="93"/>
      <c r="AG680" s="90"/>
      <c r="AN680" s="28"/>
      <c r="AO680" s="28"/>
      <c r="AP680" s="28"/>
      <c r="AQ680" s="28"/>
      <c r="AR680" s="28"/>
      <c r="AS680" s="28"/>
      <c r="AT680" s="28"/>
      <c r="AU680" s="28"/>
    </row>
    <row r="681" spans="27:47" x14ac:dyDescent="0.2">
      <c r="AA681" s="28"/>
      <c r="AB681" s="28"/>
      <c r="AC681" s="28"/>
      <c r="AD681" s="28"/>
      <c r="AE681" s="28"/>
      <c r="AF681" s="93"/>
      <c r="AG681" s="90"/>
      <c r="AN681" s="28"/>
      <c r="AO681" s="28"/>
      <c r="AP681" s="28"/>
      <c r="AQ681" s="28"/>
      <c r="AR681" s="28"/>
      <c r="AS681" s="28"/>
      <c r="AT681" s="28"/>
      <c r="AU681" s="28"/>
    </row>
    <row r="682" spans="27:47" x14ac:dyDescent="0.2">
      <c r="AA682" s="28"/>
      <c r="AB682" s="28"/>
      <c r="AC682" s="28"/>
      <c r="AD682" s="28"/>
      <c r="AE682" s="28"/>
      <c r="AF682" s="93"/>
      <c r="AG682" s="90"/>
      <c r="AN682" s="28"/>
      <c r="AO682" s="28"/>
      <c r="AP682" s="28"/>
      <c r="AQ682" s="28"/>
      <c r="AR682" s="28"/>
      <c r="AS682" s="28"/>
      <c r="AT682" s="28"/>
      <c r="AU682" s="28"/>
    </row>
    <row r="683" spans="27:47" x14ac:dyDescent="0.2">
      <c r="AA683" s="28"/>
      <c r="AB683" s="28"/>
      <c r="AC683" s="28"/>
      <c r="AD683" s="28"/>
      <c r="AE683" s="28"/>
      <c r="AF683" s="93"/>
      <c r="AG683" s="90"/>
      <c r="AN683" s="28"/>
      <c r="AO683" s="28"/>
      <c r="AP683" s="28"/>
      <c r="AQ683" s="28"/>
      <c r="AR683" s="28"/>
      <c r="AS683" s="28"/>
      <c r="AT683" s="28"/>
      <c r="AU683" s="28"/>
    </row>
    <row r="684" spans="27:47" x14ac:dyDescent="0.2">
      <c r="AA684" s="28"/>
      <c r="AB684" s="28"/>
      <c r="AC684" s="28"/>
      <c r="AD684" s="28"/>
      <c r="AE684" s="28"/>
      <c r="AF684" s="93"/>
      <c r="AG684" s="90"/>
      <c r="AN684" s="28"/>
      <c r="AO684" s="28"/>
      <c r="AP684" s="28"/>
      <c r="AQ684" s="28"/>
      <c r="AR684" s="28"/>
      <c r="AS684" s="28"/>
      <c r="AT684" s="28"/>
      <c r="AU684" s="28"/>
    </row>
    <row r="685" spans="27:47" x14ac:dyDescent="0.2">
      <c r="AA685" s="28"/>
      <c r="AB685" s="28"/>
      <c r="AC685" s="28"/>
      <c r="AD685" s="28"/>
      <c r="AE685" s="28"/>
      <c r="AF685" s="93"/>
      <c r="AG685" s="90"/>
      <c r="AN685" s="28"/>
      <c r="AO685" s="28"/>
      <c r="AP685" s="28"/>
      <c r="AQ685" s="28"/>
      <c r="AR685" s="28"/>
      <c r="AS685" s="28"/>
      <c r="AT685" s="28"/>
      <c r="AU685" s="28"/>
    </row>
    <row r="686" spans="27:47" x14ac:dyDescent="0.2">
      <c r="AA686" s="28"/>
      <c r="AB686" s="28"/>
      <c r="AC686" s="28"/>
      <c r="AD686" s="28"/>
      <c r="AE686" s="28"/>
      <c r="AF686" s="93"/>
      <c r="AG686" s="90"/>
      <c r="AN686" s="28"/>
      <c r="AO686" s="28"/>
      <c r="AP686" s="28"/>
      <c r="AQ686" s="28"/>
      <c r="AR686" s="28"/>
      <c r="AS686" s="28"/>
      <c r="AT686" s="28"/>
      <c r="AU686" s="28"/>
    </row>
    <row r="687" spans="27:47" x14ac:dyDescent="0.2">
      <c r="AA687" s="28"/>
      <c r="AB687" s="28"/>
      <c r="AC687" s="28"/>
      <c r="AD687" s="28"/>
      <c r="AE687" s="28"/>
      <c r="AF687" s="93"/>
      <c r="AG687" s="90"/>
      <c r="AN687" s="28"/>
      <c r="AO687" s="28"/>
      <c r="AP687" s="28"/>
      <c r="AQ687" s="28"/>
      <c r="AR687" s="28"/>
      <c r="AS687" s="28"/>
      <c r="AT687" s="28"/>
      <c r="AU687" s="28"/>
    </row>
    <row r="688" spans="27:47" x14ac:dyDescent="0.2">
      <c r="AA688" s="28"/>
      <c r="AB688" s="28"/>
      <c r="AC688" s="28"/>
      <c r="AD688" s="28"/>
      <c r="AE688" s="28"/>
      <c r="AF688" s="93"/>
      <c r="AG688" s="90"/>
      <c r="AN688" s="28"/>
      <c r="AO688" s="28"/>
      <c r="AP688" s="28"/>
      <c r="AQ688" s="28"/>
      <c r="AR688" s="28"/>
      <c r="AS688" s="28"/>
      <c r="AT688" s="28"/>
      <c r="AU688" s="28"/>
    </row>
    <row r="689" spans="27:47" x14ac:dyDescent="0.2">
      <c r="AA689" s="28"/>
      <c r="AB689" s="28"/>
      <c r="AC689" s="28"/>
      <c r="AD689" s="28"/>
      <c r="AE689" s="28"/>
      <c r="AF689" s="93"/>
      <c r="AG689" s="90"/>
      <c r="AN689" s="28"/>
      <c r="AO689" s="28"/>
      <c r="AP689" s="28"/>
      <c r="AQ689" s="28"/>
      <c r="AR689" s="28"/>
      <c r="AS689" s="28"/>
      <c r="AT689" s="28"/>
      <c r="AU689" s="28"/>
    </row>
    <row r="690" spans="27:47" x14ac:dyDescent="0.2">
      <c r="AA690" s="28"/>
      <c r="AB690" s="28"/>
      <c r="AC690" s="28"/>
      <c r="AD690" s="28"/>
      <c r="AE690" s="28"/>
      <c r="AF690" s="93"/>
      <c r="AG690" s="90"/>
      <c r="AN690" s="28"/>
      <c r="AO690" s="28"/>
      <c r="AP690" s="28"/>
      <c r="AQ690" s="28"/>
      <c r="AR690" s="28"/>
      <c r="AS690" s="28"/>
      <c r="AT690" s="28"/>
      <c r="AU690" s="28"/>
    </row>
    <row r="691" spans="27:47" x14ac:dyDescent="0.2">
      <c r="AA691" s="28"/>
      <c r="AB691" s="28"/>
      <c r="AC691" s="28"/>
      <c r="AD691" s="28"/>
      <c r="AE691" s="28"/>
      <c r="AF691" s="93"/>
      <c r="AG691" s="90"/>
      <c r="AN691" s="28"/>
      <c r="AO691" s="28"/>
      <c r="AP691" s="28"/>
      <c r="AQ691" s="28"/>
      <c r="AR691" s="28"/>
      <c r="AS691" s="28"/>
      <c r="AT691" s="28"/>
      <c r="AU691" s="28"/>
    </row>
    <row r="692" spans="27:47" x14ac:dyDescent="0.2">
      <c r="AA692" s="28"/>
      <c r="AB692" s="28"/>
      <c r="AC692" s="28"/>
      <c r="AD692" s="28"/>
      <c r="AE692" s="28"/>
      <c r="AF692" s="93"/>
      <c r="AG692" s="90"/>
      <c r="AN692" s="28"/>
      <c r="AO692" s="28"/>
      <c r="AP692" s="28"/>
      <c r="AQ692" s="28"/>
      <c r="AR692" s="28"/>
      <c r="AS692" s="28"/>
      <c r="AT692" s="28"/>
      <c r="AU692" s="28"/>
    </row>
    <row r="693" spans="27:47" x14ac:dyDescent="0.2">
      <c r="AA693" s="28"/>
      <c r="AB693" s="28"/>
      <c r="AC693" s="28"/>
      <c r="AD693" s="28"/>
      <c r="AE693" s="28"/>
      <c r="AF693" s="93"/>
      <c r="AG693" s="90"/>
      <c r="AN693" s="28"/>
      <c r="AO693" s="28"/>
      <c r="AP693" s="28"/>
      <c r="AQ693" s="28"/>
      <c r="AR693" s="28"/>
      <c r="AS693" s="28"/>
      <c r="AT693" s="28"/>
      <c r="AU693" s="28"/>
    </row>
    <row r="694" spans="27:47" x14ac:dyDescent="0.2">
      <c r="AA694" s="28"/>
      <c r="AB694" s="28"/>
      <c r="AC694" s="28"/>
      <c r="AD694" s="28"/>
      <c r="AE694" s="28"/>
      <c r="AF694" s="93"/>
      <c r="AG694" s="90"/>
      <c r="AN694" s="28"/>
      <c r="AO694" s="28"/>
      <c r="AP694" s="28"/>
      <c r="AQ694" s="28"/>
      <c r="AR694" s="28"/>
      <c r="AS694" s="28"/>
      <c r="AT694" s="28"/>
      <c r="AU694" s="28"/>
    </row>
    <row r="695" spans="27:47" x14ac:dyDescent="0.2">
      <c r="AA695" s="28"/>
      <c r="AB695" s="28"/>
      <c r="AC695" s="28"/>
      <c r="AD695" s="28"/>
      <c r="AE695" s="28"/>
      <c r="AF695" s="93"/>
      <c r="AG695" s="90"/>
      <c r="AN695" s="28"/>
      <c r="AO695" s="28"/>
      <c r="AP695" s="28"/>
      <c r="AQ695" s="28"/>
      <c r="AR695" s="28"/>
      <c r="AS695" s="28"/>
      <c r="AT695" s="28"/>
      <c r="AU695" s="28"/>
    </row>
    <row r="696" spans="27:47" x14ac:dyDescent="0.2">
      <c r="AA696" s="28"/>
      <c r="AB696" s="28"/>
      <c r="AC696" s="28"/>
      <c r="AD696" s="28"/>
      <c r="AE696" s="28"/>
      <c r="AF696" s="93"/>
      <c r="AG696" s="90"/>
      <c r="AN696" s="28"/>
      <c r="AO696" s="28"/>
      <c r="AP696" s="28"/>
      <c r="AQ696" s="28"/>
      <c r="AR696" s="28"/>
      <c r="AS696" s="28"/>
      <c r="AT696" s="28"/>
      <c r="AU696" s="28"/>
    </row>
    <row r="697" spans="27:47" x14ac:dyDescent="0.2">
      <c r="AA697" s="28"/>
      <c r="AB697" s="28"/>
      <c r="AC697" s="28"/>
      <c r="AD697" s="28"/>
      <c r="AE697" s="28"/>
      <c r="AF697" s="93"/>
      <c r="AG697" s="90"/>
      <c r="AN697" s="28"/>
      <c r="AO697" s="28"/>
      <c r="AP697" s="28"/>
      <c r="AQ697" s="28"/>
      <c r="AR697" s="28"/>
      <c r="AS697" s="28"/>
      <c r="AT697" s="28"/>
      <c r="AU697" s="28"/>
    </row>
    <row r="698" spans="27:47" x14ac:dyDescent="0.2">
      <c r="AA698" s="28"/>
      <c r="AB698" s="28"/>
      <c r="AC698" s="28"/>
      <c r="AD698" s="28"/>
      <c r="AE698" s="28"/>
      <c r="AF698" s="93"/>
      <c r="AG698" s="90"/>
      <c r="AN698" s="28"/>
      <c r="AO698" s="28"/>
      <c r="AP698" s="28"/>
      <c r="AQ698" s="28"/>
      <c r="AR698" s="28"/>
      <c r="AS698" s="28"/>
      <c r="AT698" s="28"/>
      <c r="AU698" s="28"/>
    </row>
    <row r="699" spans="27:47" x14ac:dyDescent="0.2">
      <c r="AA699" s="28"/>
      <c r="AB699" s="28"/>
      <c r="AC699" s="28"/>
      <c r="AD699" s="28"/>
      <c r="AE699" s="28"/>
      <c r="AF699" s="93"/>
      <c r="AG699" s="90"/>
      <c r="AN699" s="28"/>
      <c r="AO699" s="28"/>
      <c r="AP699" s="28"/>
      <c r="AQ699" s="28"/>
      <c r="AR699" s="28"/>
      <c r="AS699" s="28"/>
      <c r="AT699" s="28"/>
      <c r="AU699" s="28"/>
    </row>
    <row r="700" spans="27:47" x14ac:dyDescent="0.2">
      <c r="AA700" s="28"/>
      <c r="AB700" s="28"/>
      <c r="AC700" s="28"/>
      <c r="AD700" s="28"/>
      <c r="AE700" s="28"/>
      <c r="AF700" s="93"/>
      <c r="AG700" s="90"/>
      <c r="AN700" s="28"/>
      <c r="AO700" s="28"/>
      <c r="AP700" s="28"/>
      <c r="AQ700" s="28"/>
      <c r="AR700" s="28"/>
      <c r="AS700" s="28"/>
      <c r="AT700" s="28"/>
      <c r="AU700" s="28"/>
    </row>
    <row r="701" spans="27:47" x14ac:dyDescent="0.2">
      <c r="AA701" s="28"/>
      <c r="AB701" s="28"/>
      <c r="AC701" s="28"/>
      <c r="AD701" s="28"/>
      <c r="AE701" s="28"/>
      <c r="AF701" s="93"/>
      <c r="AG701" s="90"/>
      <c r="AN701" s="28"/>
      <c r="AO701" s="28"/>
      <c r="AP701" s="28"/>
      <c r="AQ701" s="28"/>
      <c r="AR701" s="28"/>
      <c r="AS701" s="28"/>
      <c r="AT701" s="28"/>
      <c r="AU701" s="28"/>
    </row>
    <row r="702" spans="27:47" x14ac:dyDescent="0.2">
      <c r="AA702" s="28"/>
      <c r="AB702" s="28"/>
      <c r="AC702" s="28"/>
      <c r="AD702" s="28"/>
      <c r="AE702" s="28"/>
      <c r="AF702" s="93"/>
      <c r="AG702" s="90"/>
      <c r="AN702" s="28"/>
      <c r="AO702" s="28"/>
      <c r="AP702" s="28"/>
      <c r="AQ702" s="28"/>
      <c r="AR702" s="28"/>
      <c r="AS702" s="28"/>
      <c r="AT702" s="28"/>
      <c r="AU702" s="28"/>
    </row>
    <row r="703" spans="27:47" x14ac:dyDescent="0.2">
      <c r="AA703" s="28"/>
      <c r="AB703" s="28"/>
      <c r="AC703" s="28"/>
      <c r="AD703" s="28"/>
      <c r="AE703" s="28"/>
      <c r="AF703" s="93"/>
      <c r="AG703" s="90"/>
      <c r="AN703" s="28"/>
      <c r="AO703" s="28"/>
      <c r="AP703" s="28"/>
      <c r="AQ703" s="28"/>
      <c r="AR703" s="28"/>
      <c r="AS703" s="28"/>
      <c r="AT703" s="28"/>
      <c r="AU703" s="28"/>
    </row>
    <row r="704" spans="27:47" x14ac:dyDescent="0.2">
      <c r="AA704" s="28"/>
      <c r="AB704" s="28"/>
      <c r="AC704" s="28"/>
      <c r="AD704" s="28"/>
      <c r="AE704" s="28"/>
      <c r="AF704" s="93"/>
      <c r="AG704" s="90"/>
      <c r="AN704" s="28"/>
      <c r="AO704" s="28"/>
      <c r="AP704" s="28"/>
      <c r="AQ704" s="28"/>
      <c r="AR704" s="28"/>
      <c r="AS704" s="28"/>
      <c r="AT704" s="28"/>
      <c r="AU704" s="28"/>
    </row>
    <row r="705" spans="27:47" x14ac:dyDescent="0.2">
      <c r="AA705" s="28"/>
      <c r="AB705" s="28"/>
      <c r="AC705" s="28"/>
      <c r="AD705" s="28"/>
      <c r="AE705" s="28"/>
      <c r="AF705" s="93"/>
      <c r="AG705" s="90"/>
      <c r="AN705" s="28"/>
      <c r="AO705" s="28"/>
      <c r="AP705" s="28"/>
      <c r="AQ705" s="28"/>
      <c r="AR705" s="28"/>
      <c r="AS705" s="28"/>
      <c r="AT705" s="28"/>
      <c r="AU705" s="28"/>
    </row>
    <row r="706" spans="27:47" x14ac:dyDescent="0.2">
      <c r="AA706" s="28"/>
      <c r="AB706" s="28"/>
      <c r="AC706" s="28"/>
      <c r="AD706" s="28"/>
      <c r="AE706" s="28"/>
      <c r="AF706" s="93"/>
      <c r="AG706" s="90"/>
      <c r="AN706" s="28"/>
      <c r="AO706" s="28"/>
      <c r="AP706" s="28"/>
      <c r="AQ706" s="28"/>
      <c r="AR706" s="28"/>
      <c r="AS706" s="28"/>
      <c r="AT706" s="28"/>
      <c r="AU706" s="28"/>
    </row>
    <row r="707" spans="27:47" x14ac:dyDescent="0.2">
      <c r="AA707" s="28"/>
      <c r="AB707" s="28"/>
      <c r="AC707" s="28"/>
      <c r="AD707" s="28"/>
      <c r="AE707" s="28"/>
      <c r="AF707" s="93"/>
      <c r="AG707" s="90"/>
      <c r="AN707" s="28"/>
      <c r="AO707" s="28"/>
      <c r="AP707" s="28"/>
      <c r="AQ707" s="28"/>
      <c r="AR707" s="28"/>
      <c r="AS707" s="28"/>
      <c r="AT707" s="28"/>
      <c r="AU707" s="28"/>
    </row>
    <row r="708" spans="27:47" x14ac:dyDescent="0.2">
      <c r="AA708" s="28"/>
      <c r="AB708" s="28"/>
      <c r="AC708" s="28"/>
      <c r="AD708" s="28"/>
      <c r="AE708" s="28"/>
      <c r="AF708" s="93"/>
      <c r="AG708" s="90"/>
      <c r="AN708" s="28"/>
      <c r="AO708" s="28"/>
      <c r="AP708" s="28"/>
      <c r="AQ708" s="28"/>
      <c r="AR708" s="28"/>
      <c r="AS708" s="28"/>
      <c r="AT708" s="28"/>
      <c r="AU708" s="28"/>
    </row>
    <row r="709" spans="27:47" x14ac:dyDescent="0.2">
      <c r="AA709" s="28"/>
      <c r="AB709" s="28"/>
      <c r="AC709" s="28"/>
      <c r="AD709" s="28"/>
      <c r="AE709" s="28"/>
      <c r="AF709" s="93"/>
      <c r="AG709" s="90"/>
      <c r="AN709" s="28"/>
      <c r="AO709" s="28"/>
      <c r="AP709" s="28"/>
      <c r="AQ709" s="28"/>
      <c r="AR709" s="28"/>
      <c r="AS709" s="28"/>
      <c r="AT709" s="28"/>
      <c r="AU709" s="28"/>
    </row>
    <row r="710" spans="27:47" x14ac:dyDescent="0.2">
      <c r="AA710" s="28"/>
      <c r="AB710" s="28"/>
      <c r="AC710" s="28"/>
      <c r="AD710" s="28"/>
      <c r="AE710" s="28"/>
      <c r="AF710" s="93"/>
      <c r="AG710" s="90"/>
      <c r="AN710" s="28"/>
      <c r="AO710" s="28"/>
      <c r="AP710" s="28"/>
      <c r="AQ710" s="28"/>
      <c r="AR710" s="28"/>
      <c r="AS710" s="28"/>
      <c r="AT710" s="28"/>
      <c r="AU710" s="28"/>
    </row>
    <row r="711" spans="27:47" x14ac:dyDescent="0.2">
      <c r="AA711" s="28"/>
      <c r="AB711" s="28"/>
      <c r="AC711" s="28"/>
      <c r="AD711" s="28"/>
      <c r="AE711" s="28"/>
      <c r="AF711" s="93"/>
      <c r="AG711" s="90"/>
      <c r="AN711" s="28"/>
      <c r="AO711" s="28"/>
      <c r="AP711" s="28"/>
      <c r="AQ711" s="28"/>
      <c r="AR711" s="28"/>
      <c r="AS711" s="28"/>
      <c r="AT711" s="28"/>
      <c r="AU711" s="28"/>
    </row>
    <row r="712" spans="27:47" x14ac:dyDescent="0.2">
      <c r="AA712" s="28"/>
      <c r="AB712" s="28"/>
      <c r="AC712" s="28"/>
      <c r="AD712" s="28"/>
      <c r="AE712" s="28"/>
      <c r="AF712" s="93"/>
      <c r="AG712" s="90"/>
      <c r="AN712" s="28"/>
      <c r="AO712" s="28"/>
      <c r="AP712" s="28"/>
      <c r="AQ712" s="28"/>
      <c r="AR712" s="28"/>
      <c r="AS712" s="28"/>
      <c r="AT712" s="28"/>
      <c r="AU712" s="28"/>
    </row>
    <row r="713" spans="27:47" x14ac:dyDescent="0.2">
      <c r="AA713" s="28"/>
      <c r="AB713" s="28"/>
      <c r="AC713" s="28"/>
      <c r="AD713" s="28"/>
      <c r="AE713" s="28"/>
      <c r="AF713" s="93"/>
      <c r="AG713" s="90"/>
      <c r="AN713" s="28"/>
      <c r="AO713" s="28"/>
      <c r="AP713" s="28"/>
      <c r="AQ713" s="28"/>
      <c r="AR713" s="28"/>
      <c r="AS713" s="28"/>
      <c r="AT713" s="28"/>
      <c r="AU713" s="28"/>
    </row>
    <row r="714" spans="27:47" x14ac:dyDescent="0.2">
      <c r="AA714" s="28"/>
      <c r="AB714" s="28"/>
      <c r="AC714" s="28"/>
      <c r="AD714" s="28"/>
      <c r="AE714" s="28"/>
      <c r="AF714" s="93"/>
      <c r="AG714" s="90"/>
      <c r="AN714" s="28"/>
      <c r="AO714" s="28"/>
      <c r="AP714" s="28"/>
      <c r="AQ714" s="28"/>
      <c r="AR714" s="28"/>
      <c r="AS714" s="28"/>
      <c r="AT714" s="28"/>
      <c r="AU714" s="28"/>
    </row>
    <row r="715" spans="27:47" x14ac:dyDescent="0.2">
      <c r="AA715" s="28"/>
      <c r="AB715" s="28"/>
      <c r="AC715" s="28"/>
      <c r="AD715" s="28"/>
      <c r="AE715" s="28"/>
      <c r="AF715" s="93"/>
      <c r="AG715" s="90"/>
      <c r="AN715" s="28"/>
      <c r="AO715" s="28"/>
      <c r="AP715" s="28"/>
      <c r="AQ715" s="28"/>
      <c r="AR715" s="28"/>
      <c r="AS715" s="28"/>
      <c r="AT715" s="28"/>
      <c r="AU715" s="28"/>
    </row>
    <row r="716" spans="27:47" x14ac:dyDescent="0.2">
      <c r="AA716" s="28"/>
      <c r="AB716" s="28"/>
      <c r="AC716" s="28"/>
      <c r="AD716" s="28"/>
      <c r="AE716" s="28"/>
      <c r="AF716" s="93"/>
      <c r="AG716" s="90"/>
      <c r="AN716" s="28"/>
      <c r="AO716" s="28"/>
      <c r="AP716" s="28"/>
      <c r="AQ716" s="28"/>
      <c r="AR716" s="28"/>
      <c r="AS716" s="28"/>
      <c r="AT716" s="28"/>
      <c r="AU716" s="28"/>
    </row>
    <row r="717" spans="27:47" x14ac:dyDescent="0.2">
      <c r="AA717" s="28"/>
      <c r="AB717" s="28"/>
      <c r="AC717" s="28"/>
      <c r="AD717" s="28"/>
      <c r="AE717" s="28"/>
      <c r="AF717" s="93"/>
      <c r="AG717" s="90"/>
      <c r="AN717" s="28"/>
      <c r="AO717" s="28"/>
      <c r="AP717" s="28"/>
      <c r="AQ717" s="28"/>
      <c r="AR717" s="28"/>
      <c r="AS717" s="28"/>
      <c r="AT717" s="28"/>
      <c r="AU717" s="28"/>
    </row>
    <row r="718" spans="27:47" x14ac:dyDescent="0.2">
      <c r="AA718" s="28"/>
      <c r="AB718" s="28"/>
      <c r="AC718" s="28"/>
      <c r="AD718" s="28"/>
      <c r="AE718" s="28"/>
      <c r="AF718" s="93"/>
      <c r="AG718" s="90"/>
      <c r="AN718" s="28"/>
      <c r="AO718" s="28"/>
      <c r="AP718" s="28"/>
      <c r="AQ718" s="28"/>
      <c r="AR718" s="28"/>
      <c r="AS718" s="28"/>
      <c r="AT718" s="28"/>
      <c r="AU718" s="28"/>
    </row>
    <row r="719" spans="27:47" x14ac:dyDescent="0.2">
      <c r="AA719" s="28"/>
      <c r="AB719" s="28"/>
      <c r="AC719" s="28"/>
      <c r="AD719" s="28"/>
      <c r="AE719" s="28"/>
      <c r="AF719" s="93"/>
      <c r="AG719" s="90"/>
      <c r="AN719" s="28"/>
      <c r="AO719" s="28"/>
      <c r="AP719" s="28"/>
      <c r="AQ719" s="28"/>
      <c r="AR719" s="28"/>
      <c r="AS719" s="28"/>
      <c r="AT719" s="28"/>
      <c r="AU719" s="28"/>
    </row>
    <row r="720" spans="27:47" x14ac:dyDescent="0.2">
      <c r="AA720" s="28"/>
      <c r="AB720" s="28"/>
      <c r="AC720" s="28"/>
      <c r="AD720" s="28"/>
      <c r="AE720" s="28"/>
      <c r="AF720" s="93"/>
      <c r="AG720" s="90"/>
      <c r="AN720" s="28"/>
      <c r="AO720" s="28"/>
      <c r="AP720" s="28"/>
      <c r="AQ720" s="28"/>
      <c r="AR720" s="28"/>
      <c r="AS720" s="28"/>
      <c r="AT720" s="28"/>
      <c r="AU720" s="28"/>
    </row>
    <row r="721" spans="27:47" x14ac:dyDescent="0.2">
      <c r="AA721" s="28"/>
      <c r="AB721" s="28"/>
      <c r="AC721" s="28"/>
      <c r="AD721" s="28"/>
      <c r="AE721" s="28"/>
      <c r="AF721" s="93"/>
      <c r="AG721" s="90"/>
      <c r="AN721" s="28"/>
      <c r="AO721" s="28"/>
      <c r="AP721" s="28"/>
      <c r="AQ721" s="28"/>
      <c r="AR721" s="28"/>
      <c r="AS721" s="28"/>
      <c r="AT721" s="28"/>
      <c r="AU721" s="28"/>
    </row>
    <row r="722" spans="27:47" x14ac:dyDescent="0.2">
      <c r="AA722" s="28"/>
      <c r="AB722" s="28"/>
      <c r="AC722" s="28"/>
      <c r="AD722" s="28"/>
      <c r="AE722" s="28"/>
      <c r="AF722" s="93"/>
      <c r="AG722" s="90"/>
      <c r="AN722" s="28"/>
      <c r="AO722" s="28"/>
      <c r="AP722" s="28"/>
      <c r="AQ722" s="28"/>
      <c r="AR722" s="28"/>
      <c r="AS722" s="28"/>
      <c r="AT722" s="28"/>
      <c r="AU722" s="28"/>
    </row>
    <row r="723" spans="27:47" x14ac:dyDescent="0.2">
      <c r="AA723" s="28"/>
      <c r="AB723" s="28"/>
      <c r="AC723" s="28"/>
      <c r="AD723" s="28"/>
      <c r="AE723" s="28"/>
      <c r="AF723" s="93"/>
      <c r="AG723" s="90"/>
      <c r="AN723" s="28"/>
      <c r="AO723" s="28"/>
      <c r="AP723" s="28"/>
      <c r="AQ723" s="28"/>
      <c r="AR723" s="28"/>
      <c r="AS723" s="28"/>
      <c r="AT723" s="28"/>
      <c r="AU723" s="28"/>
    </row>
    <row r="724" spans="27:47" x14ac:dyDescent="0.2">
      <c r="AA724" s="28"/>
      <c r="AB724" s="28"/>
      <c r="AC724" s="28"/>
      <c r="AD724" s="28"/>
      <c r="AE724" s="28"/>
      <c r="AF724" s="93"/>
      <c r="AG724" s="90"/>
      <c r="AN724" s="28"/>
      <c r="AO724" s="28"/>
      <c r="AP724" s="28"/>
      <c r="AQ724" s="28"/>
      <c r="AR724" s="28"/>
      <c r="AS724" s="28"/>
      <c r="AT724" s="28"/>
      <c r="AU724" s="28"/>
    </row>
    <row r="725" spans="27:47" x14ac:dyDescent="0.2">
      <c r="AA725" s="28"/>
      <c r="AB725" s="28"/>
      <c r="AC725" s="28"/>
      <c r="AD725" s="28"/>
      <c r="AE725" s="28"/>
      <c r="AF725" s="93"/>
      <c r="AG725" s="90"/>
      <c r="AN725" s="28"/>
      <c r="AO725" s="28"/>
      <c r="AP725" s="28"/>
      <c r="AQ725" s="28"/>
      <c r="AR725" s="28"/>
      <c r="AS725" s="28"/>
      <c r="AT725" s="28"/>
      <c r="AU725" s="28"/>
    </row>
    <row r="726" spans="27:47" x14ac:dyDescent="0.2">
      <c r="AA726" s="28"/>
      <c r="AB726" s="28"/>
      <c r="AC726" s="28"/>
      <c r="AD726" s="28"/>
      <c r="AE726" s="28"/>
      <c r="AF726" s="93"/>
      <c r="AG726" s="90"/>
      <c r="AN726" s="28"/>
      <c r="AO726" s="28"/>
      <c r="AP726" s="28"/>
      <c r="AQ726" s="28"/>
      <c r="AR726" s="28"/>
      <c r="AS726" s="28"/>
      <c r="AT726" s="28"/>
      <c r="AU726" s="28"/>
    </row>
    <row r="727" spans="27:47" x14ac:dyDescent="0.2">
      <c r="AA727" s="28"/>
      <c r="AB727" s="28"/>
      <c r="AC727" s="28"/>
      <c r="AD727" s="28"/>
      <c r="AE727" s="28"/>
      <c r="AF727" s="93"/>
      <c r="AG727" s="90"/>
      <c r="AN727" s="28"/>
      <c r="AO727" s="28"/>
      <c r="AP727" s="28"/>
      <c r="AQ727" s="28"/>
      <c r="AR727" s="28"/>
      <c r="AS727" s="28"/>
      <c r="AT727" s="28"/>
      <c r="AU727" s="28"/>
    </row>
    <row r="728" spans="27:47" x14ac:dyDescent="0.2">
      <c r="AA728" s="28"/>
      <c r="AB728" s="28"/>
      <c r="AC728" s="28"/>
      <c r="AD728" s="28"/>
      <c r="AE728" s="28"/>
      <c r="AF728" s="93"/>
      <c r="AG728" s="90"/>
      <c r="AN728" s="28"/>
      <c r="AO728" s="28"/>
      <c r="AP728" s="28"/>
      <c r="AQ728" s="28"/>
      <c r="AR728" s="28"/>
      <c r="AS728" s="28"/>
      <c r="AT728" s="28"/>
      <c r="AU728" s="28"/>
    </row>
    <row r="729" spans="27:47" x14ac:dyDescent="0.2">
      <c r="AA729" s="28"/>
      <c r="AB729" s="28"/>
      <c r="AC729" s="28"/>
      <c r="AD729" s="28"/>
      <c r="AE729" s="28"/>
      <c r="AF729" s="93"/>
      <c r="AG729" s="90"/>
      <c r="AN729" s="28"/>
      <c r="AO729" s="28"/>
      <c r="AP729" s="28"/>
      <c r="AQ729" s="28"/>
      <c r="AR729" s="28"/>
      <c r="AS729" s="28"/>
      <c r="AT729" s="28"/>
      <c r="AU729" s="28"/>
    </row>
    <row r="730" spans="27:47" x14ac:dyDescent="0.2">
      <c r="AA730" s="28"/>
      <c r="AB730" s="28"/>
      <c r="AC730" s="28"/>
      <c r="AD730" s="28"/>
      <c r="AE730" s="28"/>
      <c r="AF730" s="93"/>
      <c r="AG730" s="90"/>
      <c r="AN730" s="28"/>
      <c r="AO730" s="28"/>
      <c r="AP730" s="28"/>
      <c r="AQ730" s="28"/>
      <c r="AR730" s="28"/>
      <c r="AS730" s="28"/>
      <c r="AT730" s="28"/>
      <c r="AU730" s="28"/>
    </row>
    <row r="731" spans="27:47" x14ac:dyDescent="0.2">
      <c r="AA731" s="28"/>
      <c r="AB731" s="28"/>
      <c r="AC731" s="28"/>
      <c r="AD731" s="28"/>
      <c r="AE731" s="28"/>
      <c r="AF731" s="93"/>
      <c r="AG731" s="90"/>
      <c r="AN731" s="28"/>
      <c r="AO731" s="28"/>
      <c r="AP731" s="28"/>
      <c r="AQ731" s="28"/>
      <c r="AR731" s="28"/>
      <c r="AS731" s="28"/>
      <c r="AT731" s="28"/>
      <c r="AU731" s="28"/>
    </row>
    <row r="732" spans="27:47" x14ac:dyDescent="0.2">
      <c r="AA732" s="28"/>
      <c r="AB732" s="28"/>
      <c r="AC732" s="28"/>
      <c r="AD732" s="28"/>
      <c r="AE732" s="28"/>
      <c r="AF732" s="93"/>
      <c r="AG732" s="90"/>
      <c r="AN732" s="28"/>
      <c r="AO732" s="28"/>
      <c r="AP732" s="28"/>
      <c r="AQ732" s="28"/>
      <c r="AR732" s="28"/>
      <c r="AS732" s="28"/>
      <c r="AT732" s="28"/>
      <c r="AU732" s="28"/>
    </row>
    <row r="733" spans="27:47" x14ac:dyDescent="0.2">
      <c r="AA733" s="28"/>
      <c r="AB733" s="28"/>
      <c r="AC733" s="28"/>
      <c r="AD733" s="28"/>
      <c r="AE733" s="28"/>
      <c r="AF733" s="93"/>
      <c r="AG733" s="90"/>
      <c r="AN733" s="28"/>
      <c r="AO733" s="28"/>
      <c r="AP733" s="28"/>
      <c r="AQ733" s="28"/>
      <c r="AR733" s="28"/>
      <c r="AS733" s="28"/>
      <c r="AT733" s="28"/>
      <c r="AU733" s="28"/>
    </row>
    <row r="734" spans="27:47" x14ac:dyDescent="0.2">
      <c r="AA734" s="28"/>
      <c r="AB734" s="28"/>
      <c r="AC734" s="28"/>
      <c r="AD734" s="28"/>
      <c r="AE734" s="28"/>
      <c r="AF734" s="93"/>
      <c r="AG734" s="90"/>
      <c r="AN734" s="28"/>
      <c r="AO734" s="28"/>
      <c r="AP734" s="28"/>
      <c r="AQ734" s="28"/>
      <c r="AR734" s="28"/>
      <c r="AS734" s="28"/>
      <c r="AT734" s="28"/>
      <c r="AU734" s="28"/>
    </row>
    <row r="735" spans="27:47" x14ac:dyDescent="0.2">
      <c r="AA735" s="28"/>
      <c r="AB735" s="28"/>
      <c r="AC735" s="28"/>
      <c r="AD735" s="28"/>
      <c r="AE735" s="28"/>
      <c r="AF735" s="93"/>
      <c r="AG735" s="90"/>
      <c r="AN735" s="28"/>
      <c r="AO735" s="28"/>
      <c r="AP735" s="28"/>
      <c r="AQ735" s="28"/>
      <c r="AR735" s="28"/>
      <c r="AS735" s="28"/>
      <c r="AT735" s="28"/>
      <c r="AU735" s="28"/>
    </row>
    <row r="736" spans="27:47" x14ac:dyDescent="0.2">
      <c r="AA736" s="28"/>
      <c r="AB736" s="28"/>
      <c r="AC736" s="28"/>
      <c r="AD736" s="28"/>
      <c r="AE736" s="28"/>
      <c r="AF736" s="93"/>
      <c r="AG736" s="90"/>
      <c r="AN736" s="28"/>
      <c r="AO736" s="28"/>
      <c r="AP736" s="28"/>
      <c r="AQ736" s="28"/>
      <c r="AR736" s="28"/>
      <c r="AS736" s="28"/>
      <c r="AT736" s="28"/>
      <c r="AU736" s="28"/>
    </row>
    <row r="737" spans="27:47" x14ac:dyDescent="0.2">
      <c r="AA737" s="28"/>
      <c r="AB737" s="28"/>
      <c r="AC737" s="28"/>
      <c r="AD737" s="28"/>
      <c r="AE737" s="28"/>
      <c r="AF737" s="93"/>
      <c r="AG737" s="90"/>
      <c r="AN737" s="28"/>
      <c r="AO737" s="28"/>
      <c r="AP737" s="28"/>
      <c r="AQ737" s="28"/>
      <c r="AR737" s="28"/>
      <c r="AS737" s="28"/>
      <c r="AT737" s="28"/>
      <c r="AU737" s="28"/>
    </row>
    <row r="738" spans="27:47" x14ac:dyDescent="0.2">
      <c r="AA738" s="28"/>
      <c r="AB738" s="28"/>
      <c r="AC738" s="28"/>
      <c r="AD738" s="28"/>
      <c r="AE738" s="28"/>
      <c r="AF738" s="93"/>
      <c r="AG738" s="90"/>
      <c r="AN738" s="28"/>
      <c r="AO738" s="28"/>
      <c r="AP738" s="28"/>
      <c r="AQ738" s="28"/>
      <c r="AR738" s="28"/>
      <c r="AS738" s="28"/>
      <c r="AT738" s="28"/>
      <c r="AU738" s="28"/>
    </row>
    <row r="739" spans="27:47" x14ac:dyDescent="0.2">
      <c r="AA739" s="28"/>
      <c r="AB739" s="28"/>
      <c r="AC739" s="28"/>
      <c r="AD739" s="28"/>
      <c r="AE739" s="28"/>
      <c r="AF739" s="93"/>
      <c r="AG739" s="90"/>
      <c r="AN739" s="28"/>
      <c r="AO739" s="28"/>
      <c r="AP739" s="28"/>
      <c r="AQ739" s="28"/>
      <c r="AR739" s="28"/>
      <c r="AS739" s="28"/>
      <c r="AT739" s="28"/>
      <c r="AU739" s="28"/>
    </row>
    <row r="740" spans="27:47" x14ac:dyDescent="0.2">
      <c r="AA740" s="28"/>
      <c r="AB740" s="28"/>
      <c r="AC740" s="28"/>
      <c r="AD740" s="28"/>
      <c r="AE740" s="28"/>
      <c r="AF740" s="93"/>
      <c r="AG740" s="90"/>
      <c r="AN740" s="28"/>
      <c r="AO740" s="28"/>
      <c r="AP740" s="28"/>
      <c r="AQ740" s="28"/>
      <c r="AR740" s="28"/>
      <c r="AS740" s="28"/>
      <c r="AT740" s="28"/>
      <c r="AU740" s="28"/>
    </row>
    <row r="741" spans="27:47" x14ac:dyDescent="0.2">
      <c r="AA741" s="28"/>
      <c r="AB741" s="28"/>
      <c r="AC741" s="28"/>
      <c r="AD741" s="28"/>
      <c r="AE741" s="28"/>
      <c r="AF741" s="93"/>
      <c r="AG741" s="90"/>
      <c r="AN741" s="28"/>
      <c r="AO741" s="28"/>
      <c r="AP741" s="28"/>
      <c r="AQ741" s="28"/>
      <c r="AR741" s="28"/>
      <c r="AS741" s="28"/>
      <c r="AT741" s="28"/>
      <c r="AU741" s="28"/>
    </row>
    <row r="742" spans="27:47" x14ac:dyDescent="0.2">
      <c r="AA742" s="28"/>
      <c r="AB742" s="28"/>
      <c r="AC742" s="28"/>
      <c r="AD742" s="28"/>
      <c r="AE742" s="28"/>
      <c r="AF742" s="93"/>
      <c r="AG742" s="90"/>
      <c r="AN742" s="28"/>
      <c r="AO742" s="28"/>
      <c r="AP742" s="28"/>
      <c r="AQ742" s="28"/>
      <c r="AR742" s="28"/>
      <c r="AS742" s="28"/>
      <c r="AT742" s="28"/>
      <c r="AU742" s="28"/>
    </row>
    <row r="743" spans="27:47" x14ac:dyDescent="0.2">
      <c r="AA743" s="28"/>
      <c r="AB743" s="28"/>
      <c r="AC743" s="28"/>
      <c r="AD743" s="28"/>
      <c r="AE743" s="28"/>
      <c r="AF743" s="93"/>
      <c r="AG743" s="90"/>
      <c r="AN743" s="28"/>
      <c r="AO743" s="28"/>
      <c r="AP743" s="28"/>
      <c r="AQ743" s="28"/>
      <c r="AR743" s="28"/>
      <c r="AS743" s="28"/>
      <c r="AT743" s="28"/>
      <c r="AU743" s="28"/>
    </row>
    <row r="744" spans="27:47" x14ac:dyDescent="0.2">
      <c r="AA744" s="28"/>
      <c r="AB744" s="28"/>
      <c r="AC744" s="28"/>
      <c r="AD744" s="28"/>
      <c r="AE744" s="28"/>
      <c r="AF744" s="93"/>
      <c r="AG744" s="90"/>
      <c r="AN744" s="28"/>
      <c r="AO744" s="28"/>
      <c r="AP744" s="28"/>
      <c r="AQ744" s="28"/>
      <c r="AR744" s="28"/>
      <c r="AS744" s="28"/>
      <c r="AT744" s="28"/>
      <c r="AU744" s="28"/>
    </row>
    <row r="745" spans="27:47" x14ac:dyDescent="0.2">
      <c r="AA745" s="28"/>
      <c r="AB745" s="28"/>
      <c r="AC745" s="28"/>
      <c r="AD745" s="28"/>
      <c r="AE745" s="28"/>
      <c r="AF745" s="93"/>
      <c r="AG745" s="90"/>
      <c r="AN745" s="28"/>
      <c r="AO745" s="28"/>
      <c r="AP745" s="28"/>
      <c r="AQ745" s="28"/>
      <c r="AR745" s="28"/>
      <c r="AS745" s="28"/>
      <c r="AT745" s="28"/>
      <c r="AU745" s="28"/>
    </row>
    <row r="746" spans="27:47" x14ac:dyDescent="0.2">
      <c r="AA746" s="28"/>
      <c r="AB746" s="28"/>
      <c r="AC746" s="28"/>
      <c r="AD746" s="28"/>
      <c r="AE746" s="28"/>
      <c r="AF746" s="93"/>
      <c r="AG746" s="90"/>
      <c r="AN746" s="28"/>
      <c r="AO746" s="28"/>
      <c r="AP746" s="28"/>
      <c r="AQ746" s="28"/>
      <c r="AR746" s="28"/>
      <c r="AS746" s="28"/>
      <c r="AT746" s="28"/>
      <c r="AU746" s="28"/>
    </row>
    <row r="747" spans="27:47" x14ac:dyDescent="0.2">
      <c r="AA747" s="28"/>
      <c r="AB747" s="28"/>
      <c r="AC747" s="28"/>
      <c r="AD747" s="28"/>
      <c r="AE747" s="28"/>
      <c r="AF747" s="93"/>
      <c r="AG747" s="90"/>
      <c r="AN747" s="28"/>
      <c r="AO747" s="28"/>
      <c r="AP747" s="28"/>
      <c r="AQ747" s="28"/>
      <c r="AR747" s="28"/>
      <c r="AS747" s="28"/>
      <c r="AT747" s="28"/>
      <c r="AU747" s="28"/>
    </row>
    <row r="748" spans="27:47" x14ac:dyDescent="0.2">
      <c r="AA748" s="28"/>
      <c r="AB748" s="28"/>
      <c r="AC748" s="28"/>
      <c r="AD748" s="28"/>
      <c r="AE748" s="28"/>
      <c r="AF748" s="93"/>
      <c r="AG748" s="90"/>
      <c r="AN748" s="28"/>
      <c r="AO748" s="28"/>
      <c r="AP748" s="28"/>
      <c r="AQ748" s="28"/>
      <c r="AR748" s="28"/>
      <c r="AS748" s="28"/>
      <c r="AT748" s="28"/>
      <c r="AU748" s="28"/>
    </row>
    <row r="749" spans="27:47" x14ac:dyDescent="0.2">
      <c r="AA749" s="28"/>
      <c r="AB749" s="28"/>
      <c r="AC749" s="28"/>
      <c r="AD749" s="28"/>
      <c r="AE749" s="28"/>
      <c r="AF749" s="93"/>
      <c r="AG749" s="90"/>
      <c r="AN749" s="28"/>
      <c r="AO749" s="28"/>
      <c r="AP749" s="28"/>
      <c r="AQ749" s="28"/>
      <c r="AR749" s="28"/>
      <c r="AS749" s="28"/>
      <c r="AT749" s="28"/>
      <c r="AU749" s="28"/>
    </row>
    <row r="750" spans="27:47" x14ac:dyDescent="0.2">
      <c r="AA750" s="28"/>
      <c r="AB750" s="28"/>
      <c r="AC750" s="28"/>
      <c r="AD750" s="28"/>
      <c r="AE750" s="28"/>
      <c r="AF750" s="93"/>
      <c r="AG750" s="90"/>
      <c r="AN750" s="28"/>
      <c r="AO750" s="28"/>
      <c r="AP750" s="28"/>
      <c r="AQ750" s="28"/>
      <c r="AR750" s="28"/>
      <c r="AS750" s="28"/>
      <c r="AT750" s="28"/>
      <c r="AU750" s="28"/>
    </row>
    <row r="751" spans="27:47" x14ac:dyDescent="0.2">
      <c r="AA751" s="28"/>
      <c r="AB751" s="28"/>
      <c r="AC751" s="28"/>
      <c r="AD751" s="28"/>
      <c r="AE751" s="28"/>
      <c r="AF751" s="93"/>
      <c r="AG751" s="90"/>
      <c r="AN751" s="28"/>
      <c r="AO751" s="28"/>
      <c r="AP751" s="28"/>
      <c r="AQ751" s="28"/>
      <c r="AR751" s="28"/>
      <c r="AS751" s="28"/>
      <c r="AT751" s="28"/>
      <c r="AU751" s="28"/>
    </row>
    <row r="752" spans="27:47" x14ac:dyDescent="0.2">
      <c r="AA752" s="28"/>
      <c r="AB752" s="28"/>
      <c r="AC752" s="28"/>
      <c r="AD752" s="28"/>
      <c r="AE752" s="28"/>
      <c r="AF752" s="93"/>
      <c r="AG752" s="90"/>
      <c r="AN752" s="28"/>
      <c r="AO752" s="28"/>
      <c r="AP752" s="28"/>
      <c r="AQ752" s="28"/>
      <c r="AR752" s="28"/>
      <c r="AS752" s="28"/>
      <c r="AT752" s="28"/>
      <c r="AU752" s="28"/>
    </row>
    <row r="753" spans="27:47" x14ac:dyDescent="0.2">
      <c r="AA753" s="28"/>
      <c r="AB753" s="28"/>
      <c r="AC753" s="28"/>
      <c r="AD753" s="28"/>
      <c r="AE753" s="28"/>
      <c r="AF753" s="93"/>
      <c r="AG753" s="90"/>
      <c r="AN753" s="28"/>
      <c r="AO753" s="28"/>
      <c r="AP753" s="28"/>
      <c r="AQ753" s="28"/>
      <c r="AR753" s="28"/>
      <c r="AS753" s="28"/>
      <c r="AT753" s="28"/>
      <c r="AU753" s="28"/>
    </row>
    <row r="754" spans="27:47" x14ac:dyDescent="0.2">
      <c r="AA754" s="28"/>
      <c r="AB754" s="28"/>
      <c r="AC754" s="28"/>
      <c r="AD754" s="28"/>
      <c r="AE754" s="28"/>
      <c r="AF754" s="93"/>
      <c r="AG754" s="90"/>
      <c r="AN754" s="28"/>
      <c r="AO754" s="28"/>
      <c r="AP754" s="28"/>
      <c r="AQ754" s="28"/>
      <c r="AR754" s="28"/>
      <c r="AS754" s="28"/>
      <c r="AT754" s="28"/>
      <c r="AU754" s="28"/>
    </row>
    <row r="755" spans="27:47" x14ac:dyDescent="0.2">
      <c r="AA755" s="28"/>
      <c r="AB755" s="28"/>
      <c r="AC755" s="28"/>
      <c r="AD755" s="28"/>
      <c r="AE755" s="28"/>
      <c r="AF755" s="93"/>
      <c r="AG755" s="90"/>
      <c r="AN755" s="28"/>
      <c r="AO755" s="28"/>
      <c r="AP755" s="28"/>
      <c r="AQ755" s="28"/>
      <c r="AR755" s="28"/>
      <c r="AS755" s="28"/>
      <c r="AT755" s="28"/>
      <c r="AU755" s="28"/>
    </row>
    <row r="756" spans="27:47" x14ac:dyDescent="0.2">
      <c r="AA756" s="28"/>
      <c r="AB756" s="28"/>
      <c r="AC756" s="28"/>
      <c r="AD756" s="28"/>
      <c r="AE756" s="28"/>
      <c r="AF756" s="93"/>
      <c r="AG756" s="90"/>
      <c r="AN756" s="28"/>
      <c r="AO756" s="28"/>
      <c r="AP756" s="28"/>
      <c r="AQ756" s="28"/>
      <c r="AR756" s="28"/>
      <c r="AS756" s="28"/>
      <c r="AT756" s="28"/>
      <c r="AU756" s="28"/>
    </row>
    <row r="757" spans="27:47" x14ac:dyDescent="0.2">
      <c r="AA757" s="28"/>
      <c r="AB757" s="28"/>
      <c r="AC757" s="28"/>
      <c r="AD757" s="28"/>
      <c r="AE757" s="28"/>
      <c r="AF757" s="93"/>
      <c r="AG757" s="90"/>
      <c r="AN757" s="28"/>
      <c r="AO757" s="28"/>
      <c r="AP757" s="28"/>
      <c r="AQ757" s="28"/>
      <c r="AR757" s="28"/>
      <c r="AS757" s="28"/>
      <c r="AT757" s="28"/>
      <c r="AU757" s="28"/>
    </row>
    <row r="758" spans="27:47" x14ac:dyDescent="0.2">
      <c r="AA758" s="28"/>
      <c r="AB758" s="28"/>
      <c r="AC758" s="28"/>
      <c r="AD758" s="28"/>
      <c r="AE758" s="28"/>
      <c r="AF758" s="93"/>
      <c r="AG758" s="90"/>
      <c r="AN758" s="28"/>
      <c r="AO758" s="28"/>
      <c r="AP758" s="28"/>
      <c r="AQ758" s="28"/>
      <c r="AR758" s="28"/>
      <c r="AS758" s="28"/>
      <c r="AT758" s="28"/>
      <c r="AU758" s="28"/>
    </row>
    <row r="759" spans="27:47" x14ac:dyDescent="0.2">
      <c r="AA759" s="28"/>
      <c r="AB759" s="28"/>
      <c r="AC759" s="28"/>
      <c r="AD759" s="28"/>
      <c r="AE759" s="28"/>
      <c r="AF759" s="93"/>
      <c r="AG759" s="90"/>
      <c r="AN759" s="28"/>
      <c r="AO759" s="28"/>
      <c r="AP759" s="28"/>
      <c r="AQ759" s="28"/>
      <c r="AR759" s="28"/>
      <c r="AS759" s="28"/>
      <c r="AT759" s="28"/>
      <c r="AU759" s="28"/>
    </row>
    <row r="760" spans="27:47" x14ac:dyDescent="0.2">
      <c r="AA760" s="28"/>
      <c r="AB760" s="28"/>
      <c r="AC760" s="28"/>
      <c r="AD760" s="28"/>
      <c r="AE760" s="28"/>
      <c r="AF760" s="93"/>
      <c r="AG760" s="90"/>
      <c r="AN760" s="28"/>
      <c r="AO760" s="28"/>
      <c r="AP760" s="28"/>
      <c r="AQ760" s="28"/>
      <c r="AR760" s="28"/>
      <c r="AS760" s="28"/>
      <c r="AT760" s="28"/>
      <c r="AU760" s="28"/>
    </row>
    <row r="761" spans="27:47" x14ac:dyDescent="0.2">
      <c r="AA761" s="28"/>
      <c r="AB761" s="28"/>
      <c r="AC761" s="28"/>
      <c r="AD761" s="28"/>
      <c r="AE761" s="28"/>
      <c r="AF761" s="93"/>
      <c r="AG761" s="90"/>
      <c r="AN761" s="28"/>
      <c r="AO761" s="28"/>
      <c r="AP761" s="28"/>
      <c r="AQ761" s="28"/>
      <c r="AR761" s="28"/>
      <c r="AS761" s="28"/>
      <c r="AT761" s="28"/>
      <c r="AU761" s="28"/>
    </row>
    <row r="762" spans="27:47" x14ac:dyDescent="0.2">
      <c r="AA762" s="28"/>
      <c r="AB762" s="28"/>
      <c r="AC762" s="28"/>
      <c r="AD762" s="28"/>
      <c r="AE762" s="28"/>
      <c r="AF762" s="93"/>
      <c r="AG762" s="90"/>
      <c r="AN762" s="28"/>
      <c r="AO762" s="28"/>
      <c r="AP762" s="28"/>
      <c r="AQ762" s="28"/>
      <c r="AR762" s="28"/>
      <c r="AS762" s="28"/>
      <c r="AT762" s="28"/>
      <c r="AU762" s="28"/>
    </row>
    <row r="763" spans="27:47" x14ac:dyDescent="0.2">
      <c r="AA763" s="28"/>
      <c r="AB763" s="28"/>
      <c r="AC763" s="28"/>
      <c r="AD763" s="28"/>
      <c r="AE763" s="28"/>
      <c r="AF763" s="93"/>
      <c r="AG763" s="90"/>
      <c r="AN763" s="28"/>
      <c r="AO763" s="28"/>
      <c r="AP763" s="28"/>
      <c r="AQ763" s="28"/>
      <c r="AR763" s="28"/>
      <c r="AS763" s="28"/>
      <c r="AT763" s="28"/>
      <c r="AU763" s="28"/>
    </row>
    <row r="764" spans="27:47" x14ac:dyDescent="0.2">
      <c r="AA764" s="28"/>
      <c r="AB764" s="28"/>
      <c r="AC764" s="28"/>
      <c r="AD764" s="28"/>
      <c r="AE764" s="28"/>
      <c r="AF764" s="93"/>
      <c r="AG764" s="90"/>
      <c r="AN764" s="28"/>
      <c r="AO764" s="28"/>
      <c r="AP764" s="28"/>
      <c r="AQ764" s="28"/>
      <c r="AR764" s="28"/>
      <c r="AS764" s="28"/>
      <c r="AT764" s="28"/>
      <c r="AU764" s="28"/>
    </row>
    <row r="765" spans="27:47" x14ac:dyDescent="0.2">
      <c r="AA765" s="28"/>
      <c r="AB765" s="28"/>
      <c r="AC765" s="28"/>
      <c r="AD765" s="28"/>
      <c r="AE765" s="28"/>
      <c r="AF765" s="93"/>
      <c r="AG765" s="90"/>
      <c r="AN765" s="28"/>
      <c r="AO765" s="28"/>
      <c r="AP765" s="28"/>
      <c r="AQ765" s="28"/>
      <c r="AR765" s="28"/>
      <c r="AS765" s="28"/>
      <c r="AT765" s="28"/>
      <c r="AU765" s="28"/>
    </row>
    <row r="766" spans="27:47" x14ac:dyDescent="0.2">
      <c r="AA766" s="28"/>
      <c r="AB766" s="28"/>
      <c r="AC766" s="28"/>
      <c r="AD766" s="28"/>
      <c r="AE766" s="28"/>
      <c r="AF766" s="93"/>
      <c r="AG766" s="90"/>
      <c r="AN766" s="28"/>
      <c r="AO766" s="28"/>
      <c r="AP766" s="28"/>
      <c r="AQ766" s="28"/>
      <c r="AR766" s="28"/>
      <c r="AS766" s="28"/>
      <c r="AT766" s="28"/>
      <c r="AU766" s="28"/>
    </row>
    <row r="767" spans="27:47" x14ac:dyDescent="0.2">
      <c r="AA767" s="28"/>
      <c r="AB767" s="28"/>
      <c r="AC767" s="28"/>
      <c r="AD767" s="28"/>
      <c r="AE767" s="28"/>
      <c r="AF767" s="93"/>
      <c r="AG767" s="90"/>
      <c r="AN767" s="28"/>
      <c r="AO767" s="28"/>
      <c r="AP767" s="28"/>
      <c r="AQ767" s="28"/>
      <c r="AR767" s="28"/>
      <c r="AS767" s="28"/>
      <c r="AT767" s="28"/>
      <c r="AU767" s="28"/>
    </row>
    <row r="768" spans="27:47" x14ac:dyDescent="0.2">
      <c r="AA768" s="28"/>
      <c r="AB768" s="28"/>
      <c r="AC768" s="28"/>
      <c r="AD768" s="28"/>
      <c r="AE768" s="28"/>
      <c r="AF768" s="93"/>
      <c r="AG768" s="90"/>
      <c r="AN768" s="28"/>
      <c r="AO768" s="28"/>
      <c r="AP768" s="28"/>
      <c r="AQ768" s="28"/>
      <c r="AR768" s="28"/>
      <c r="AS768" s="28"/>
      <c r="AT768" s="28"/>
      <c r="AU768" s="28"/>
    </row>
    <row r="769" spans="27:47" x14ac:dyDescent="0.2">
      <c r="AA769" s="28"/>
      <c r="AB769" s="28"/>
      <c r="AC769" s="28"/>
      <c r="AD769" s="28"/>
      <c r="AE769" s="28"/>
      <c r="AF769" s="93"/>
      <c r="AG769" s="90"/>
      <c r="AN769" s="28"/>
      <c r="AO769" s="28"/>
      <c r="AP769" s="28"/>
      <c r="AQ769" s="28"/>
      <c r="AR769" s="28"/>
      <c r="AS769" s="28"/>
      <c r="AT769" s="28"/>
      <c r="AU769" s="28"/>
    </row>
    <row r="770" spans="27:47" x14ac:dyDescent="0.2">
      <c r="AA770" s="28"/>
      <c r="AB770" s="28"/>
      <c r="AC770" s="28"/>
      <c r="AD770" s="28"/>
      <c r="AE770" s="28"/>
      <c r="AF770" s="93"/>
      <c r="AG770" s="90"/>
      <c r="AN770" s="28"/>
      <c r="AO770" s="28"/>
      <c r="AP770" s="28"/>
      <c r="AQ770" s="28"/>
      <c r="AR770" s="28"/>
      <c r="AS770" s="28"/>
      <c r="AT770" s="28"/>
      <c r="AU770" s="28"/>
    </row>
    <row r="771" spans="27:47" x14ac:dyDescent="0.2">
      <c r="AA771" s="28"/>
      <c r="AB771" s="28"/>
      <c r="AC771" s="28"/>
      <c r="AD771" s="28"/>
      <c r="AE771" s="28"/>
      <c r="AF771" s="93"/>
      <c r="AG771" s="90"/>
      <c r="AN771" s="28"/>
      <c r="AO771" s="28"/>
      <c r="AP771" s="28"/>
      <c r="AQ771" s="28"/>
      <c r="AR771" s="28"/>
      <c r="AS771" s="28"/>
      <c r="AT771" s="28"/>
      <c r="AU771" s="28"/>
    </row>
    <row r="772" spans="27:47" x14ac:dyDescent="0.2">
      <c r="AA772" s="28"/>
      <c r="AB772" s="28"/>
      <c r="AC772" s="28"/>
      <c r="AD772" s="28"/>
      <c r="AE772" s="28"/>
      <c r="AF772" s="93"/>
      <c r="AG772" s="90"/>
      <c r="AN772" s="28"/>
      <c r="AO772" s="28"/>
      <c r="AP772" s="28"/>
      <c r="AQ772" s="28"/>
      <c r="AR772" s="28"/>
      <c r="AS772" s="28"/>
      <c r="AT772" s="28"/>
      <c r="AU772" s="28"/>
    </row>
    <row r="773" spans="27:47" x14ac:dyDescent="0.2">
      <c r="AA773" s="28"/>
      <c r="AB773" s="28"/>
      <c r="AC773" s="28"/>
      <c r="AD773" s="28"/>
      <c r="AE773" s="28"/>
      <c r="AF773" s="93"/>
      <c r="AG773" s="90"/>
      <c r="AN773" s="28"/>
      <c r="AO773" s="28"/>
      <c r="AP773" s="28"/>
      <c r="AQ773" s="28"/>
      <c r="AR773" s="28"/>
      <c r="AS773" s="28"/>
      <c r="AT773" s="28"/>
      <c r="AU773" s="28"/>
    </row>
    <row r="774" spans="27:47" x14ac:dyDescent="0.2">
      <c r="AA774" s="28"/>
      <c r="AB774" s="28"/>
      <c r="AC774" s="28"/>
      <c r="AD774" s="28"/>
      <c r="AE774" s="28"/>
      <c r="AF774" s="93"/>
      <c r="AG774" s="90"/>
      <c r="AN774" s="28"/>
      <c r="AO774" s="28"/>
      <c r="AP774" s="28"/>
      <c r="AQ774" s="28"/>
      <c r="AR774" s="28"/>
      <c r="AS774" s="28"/>
      <c r="AT774" s="28"/>
      <c r="AU774" s="28"/>
    </row>
    <row r="775" spans="27:47" x14ac:dyDescent="0.2">
      <c r="AA775" s="28"/>
      <c r="AB775" s="28"/>
      <c r="AC775" s="28"/>
      <c r="AD775" s="28"/>
      <c r="AE775" s="28"/>
      <c r="AF775" s="93"/>
      <c r="AG775" s="90"/>
      <c r="AN775" s="28"/>
      <c r="AO775" s="28"/>
      <c r="AP775" s="28"/>
      <c r="AQ775" s="28"/>
      <c r="AR775" s="28"/>
      <c r="AS775" s="28"/>
      <c r="AT775" s="28"/>
      <c r="AU775" s="28"/>
    </row>
    <row r="776" spans="27:47" x14ac:dyDescent="0.2">
      <c r="AA776" s="28"/>
      <c r="AB776" s="28"/>
      <c r="AC776" s="28"/>
      <c r="AD776" s="28"/>
      <c r="AE776" s="28"/>
      <c r="AF776" s="93"/>
      <c r="AG776" s="90"/>
      <c r="AN776" s="28"/>
      <c r="AO776" s="28"/>
      <c r="AP776" s="28"/>
      <c r="AQ776" s="28"/>
      <c r="AR776" s="28"/>
      <c r="AS776" s="28"/>
      <c r="AT776" s="28"/>
      <c r="AU776" s="28"/>
    </row>
    <row r="777" spans="27:47" x14ac:dyDescent="0.2">
      <c r="AA777" s="28"/>
      <c r="AB777" s="28"/>
      <c r="AC777" s="28"/>
      <c r="AD777" s="28"/>
      <c r="AE777" s="28"/>
      <c r="AF777" s="93"/>
      <c r="AG777" s="90"/>
      <c r="AN777" s="28"/>
      <c r="AO777" s="28"/>
      <c r="AP777" s="28"/>
      <c r="AQ777" s="28"/>
      <c r="AR777" s="28"/>
      <c r="AS777" s="28"/>
      <c r="AT777" s="28"/>
      <c r="AU777" s="28"/>
    </row>
    <row r="778" spans="27:47" x14ac:dyDescent="0.2">
      <c r="AA778" s="28"/>
      <c r="AB778" s="28"/>
      <c r="AC778" s="28"/>
      <c r="AD778" s="28"/>
      <c r="AE778" s="28"/>
      <c r="AF778" s="93"/>
      <c r="AG778" s="90"/>
      <c r="AN778" s="28"/>
      <c r="AO778" s="28"/>
      <c r="AP778" s="28"/>
      <c r="AQ778" s="28"/>
      <c r="AR778" s="28"/>
      <c r="AS778" s="28"/>
      <c r="AT778" s="28"/>
      <c r="AU778" s="28"/>
    </row>
    <row r="779" spans="27:47" x14ac:dyDescent="0.2">
      <c r="AA779" s="28"/>
      <c r="AB779" s="28"/>
      <c r="AC779" s="28"/>
      <c r="AD779" s="28"/>
      <c r="AE779" s="28"/>
      <c r="AF779" s="93"/>
      <c r="AG779" s="90"/>
      <c r="AN779" s="28"/>
      <c r="AO779" s="28"/>
      <c r="AP779" s="28"/>
      <c r="AQ779" s="28"/>
      <c r="AR779" s="28"/>
      <c r="AS779" s="28"/>
      <c r="AT779" s="28"/>
      <c r="AU779" s="28"/>
    </row>
    <row r="780" spans="27:47" x14ac:dyDescent="0.2">
      <c r="AA780" s="28"/>
      <c r="AB780" s="28"/>
      <c r="AC780" s="28"/>
      <c r="AD780" s="28"/>
      <c r="AE780" s="28"/>
      <c r="AF780" s="93"/>
      <c r="AG780" s="90"/>
      <c r="AN780" s="28"/>
      <c r="AO780" s="28"/>
      <c r="AP780" s="28"/>
      <c r="AQ780" s="28"/>
      <c r="AR780" s="28"/>
      <c r="AS780" s="28"/>
      <c r="AT780" s="28"/>
      <c r="AU780" s="28"/>
    </row>
    <row r="781" spans="27:47" x14ac:dyDescent="0.2">
      <c r="AA781" s="28"/>
      <c r="AB781" s="28"/>
      <c r="AC781" s="28"/>
      <c r="AD781" s="28"/>
      <c r="AE781" s="28"/>
      <c r="AF781" s="93"/>
      <c r="AG781" s="90"/>
      <c r="AN781" s="28"/>
      <c r="AO781" s="28"/>
      <c r="AP781" s="28"/>
      <c r="AQ781" s="28"/>
      <c r="AR781" s="28"/>
      <c r="AS781" s="28"/>
      <c r="AT781" s="28"/>
      <c r="AU781" s="28"/>
    </row>
    <row r="782" spans="27:47" x14ac:dyDescent="0.2">
      <c r="AA782" s="28"/>
      <c r="AB782" s="28"/>
      <c r="AC782" s="28"/>
      <c r="AD782" s="28"/>
      <c r="AE782" s="28"/>
      <c r="AF782" s="93"/>
      <c r="AG782" s="90"/>
      <c r="AN782" s="28"/>
      <c r="AO782" s="28"/>
      <c r="AP782" s="28"/>
      <c r="AQ782" s="28"/>
      <c r="AR782" s="28"/>
      <c r="AS782" s="28"/>
      <c r="AT782" s="28"/>
      <c r="AU782" s="28"/>
    </row>
    <row r="783" spans="27:47" x14ac:dyDescent="0.2">
      <c r="AA783" s="28"/>
      <c r="AB783" s="28"/>
      <c r="AC783" s="28"/>
      <c r="AD783" s="28"/>
      <c r="AE783" s="28"/>
      <c r="AF783" s="93"/>
      <c r="AG783" s="90"/>
      <c r="AN783" s="28"/>
      <c r="AO783" s="28"/>
      <c r="AP783" s="28"/>
      <c r="AQ783" s="28"/>
      <c r="AR783" s="28"/>
      <c r="AS783" s="28"/>
      <c r="AT783" s="28"/>
      <c r="AU783" s="28"/>
    </row>
    <row r="784" spans="27:47" x14ac:dyDescent="0.2">
      <c r="AA784" s="28"/>
      <c r="AB784" s="28"/>
      <c r="AC784" s="28"/>
      <c r="AD784" s="28"/>
      <c r="AE784" s="28"/>
      <c r="AF784" s="93"/>
      <c r="AG784" s="90"/>
      <c r="AN784" s="28"/>
      <c r="AO784" s="28"/>
      <c r="AP784" s="28"/>
      <c r="AQ784" s="28"/>
      <c r="AR784" s="28"/>
      <c r="AS784" s="28"/>
      <c r="AT784" s="28"/>
      <c r="AU784" s="28"/>
    </row>
    <row r="785" spans="27:47" x14ac:dyDescent="0.2">
      <c r="AA785" s="28"/>
      <c r="AB785" s="28"/>
      <c r="AC785" s="28"/>
      <c r="AD785" s="28"/>
      <c r="AE785" s="28"/>
      <c r="AF785" s="93"/>
      <c r="AG785" s="90"/>
      <c r="AN785" s="28"/>
      <c r="AO785" s="28"/>
      <c r="AP785" s="28"/>
      <c r="AQ785" s="28"/>
      <c r="AR785" s="28"/>
      <c r="AS785" s="28"/>
      <c r="AT785" s="28"/>
      <c r="AU785" s="28"/>
    </row>
    <row r="786" spans="27:47" x14ac:dyDescent="0.2">
      <c r="AA786" s="28"/>
      <c r="AB786" s="28"/>
      <c r="AC786" s="28"/>
      <c r="AD786" s="28"/>
      <c r="AE786" s="28"/>
      <c r="AF786" s="93"/>
      <c r="AG786" s="90"/>
      <c r="AN786" s="28"/>
      <c r="AO786" s="28"/>
      <c r="AP786" s="28"/>
      <c r="AQ786" s="28"/>
      <c r="AR786" s="28"/>
      <c r="AS786" s="28"/>
      <c r="AT786" s="28"/>
      <c r="AU786" s="28"/>
    </row>
    <row r="787" spans="27:47" x14ac:dyDescent="0.2">
      <c r="AA787" s="28"/>
      <c r="AB787" s="28"/>
      <c r="AC787" s="28"/>
      <c r="AD787" s="28"/>
      <c r="AE787" s="28"/>
      <c r="AF787" s="93"/>
      <c r="AG787" s="90"/>
      <c r="AN787" s="28"/>
      <c r="AO787" s="28"/>
      <c r="AP787" s="28"/>
      <c r="AQ787" s="28"/>
      <c r="AR787" s="28"/>
      <c r="AS787" s="28"/>
      <c r="AT787" s="28"/>
      <c r="AU787" s="28"/>
    </row>
    <row r="788" spans="27:47" x14ac:dyDescent="0.2">
      <c r="AA788" s="28"/>
      <c r="AB788" s="28"/>
      <c r="AC788" s="28"/>
      <c r="AD788" s="28"/>
      <c r="AE788" s="28"/>
      <c r="AF788" s="93"/>
      <c r="AG788" s="90"/>
      <c r="AN788" s="28"/>
      <c r="AO788" s="28"/>
      <c r="AP788" s="28"/>
      <c r="AQ788" s="28"/>
      <c r="AR788" s="28"/>
      <c r="AS788" s="28"/>
      <c r="AT788" s="28"/>
      <c r="AU788" s="28"/>
    </row>
    <row r="789" spans="27:47" x14ac:dyDescent="0.2">
      <c r="AA789" s="28"/>
      <c r="AB789" s="28"/>
      <c r="AC789" s="28"/>
      <c r="AD789" s="28"/>
      <c r="AE789" s="28"/>
      <c r="AF789" s="93"/>
      <c r="AG789" s="90"/>
      <c r="AN789" s="28"/>
      <c r="AO789" s="28"/>
      <c r="AP789" s="28"/>
      <c r="AQ789" s="28"/>
      <c r="AR789" s="28"/>
      <c r="AS789" s="28"/>
      <c r="AT789" s="28"/>
      <c r="AU789" s="28"/>
    </row>
    <row r="790" spans="27:47" x14ac:dyDescent="0.2">
      <c r="AA790" s="28"/>
      <c r="AB790" s="28"/>
      <c r="AC790" s="28"/>
      <c r="AD790" s="28"/>
      <c r="AE790" s="28"/>
      <c r="AF790" s="93"/>
      <c r="AG790" s="90"/>
      <c r="AN790" s="28"/>
      <c r="AO790" s="28"/>
      <c r="AP790" s="28"/>
      <c r="AQ790" s="28"/>
      <c r="AR790" s="28"/>
      <c r="AS790" s="28"/>
      <c r="AT790" s="28"/>
      <c r="AU790" s="28"/>
    </row>
    <row r="791" spans="27:47" x14ac:dyDescent="0.2">
      <c r="AA791" s="28"/>
      <c r="AB791" s="28"/>
      <c r="AC791" s="28"/>
      <c r="AD791" s="28"/>
      <c r="AE791" s="28"/>
      <c r="AF791" s="93"/>
      <c r="AG791" s="90"/>
      <c r="AN791" s="28"/>
      <c r="AO791" s="28"/>
      <c r="AP791" s="28"/>
      <c r="AQ791" s="28"/>
      <c r="AR791" s="28"/>
      <c r="AS791" s="28"/>
      <c r="AT791" s="28"/>
      <c r="AU791" s="28"/>
    </row>
    <row r="792" spans="27:47" x14ac:dyDescent="0.2">
      <c r="AA792" s="28"/>
      <c r="AB792" s="28"/>
      <c r="AC792" s="28"/>
      <c r="AD792" s="28"/>
      <c r="AE792" s="28"/>
      <c r="AF792" s="93"/>
      <c r="AG792" s="90"/>
      <c r="AN792" s="28"/>
      <c r="AO792" s="28"/>
      <c r="AP792" s="28"/>
      <c r="AQ792" s="28"/>
      <c r="AR792" s="28"/>
      <c r="AS792" s="28"/>
      <c r="AT792" s="28"/>
      <c r="AU792" s="28"/>
    </row>
    <row r="793" spans="27:47" x14ac:dyDescent="0.2">
      <c r="AA793" s="28"/>
      <c r="AB793" s="28"/>
      <c r="AC793" s="28"/>
      <c r="AD793" s="28"/>
      <c r="AE793" s="28"/>
      <c r="AF793" s="93"/>
      <c r="AG793" s="90"/>
      <c r="AN793" s="28"/>
      <c r="AO793" s="28"/>
      <c r="AP793" s="28"/>
      <c r="AQ793" s="28"/>
      <c r="AR793" s="28"/>
      <c r="AS793" s="28"/>
      <c r="AT793" s="28"/>
      <c r="AU793" s="28"/>
    </row>
    <row r="794" spans="27:47" x14ac:dyDescent="0.2">
      <c r="AA794" s="28"/>
      <c r="AB794" s="28"/>
      <c r="AC794" s="28"/>
      <c r="AD794" s="28"/>
      <c r="AE794" s="28"/>
      <c r="AF794" s="93"/>
      <c r="AG794" s="90"/>
      <c r="AN794" s="28"/>
      <c r="AO794" s="28"/>
      <c r="AP794" s="28"/>
      <c r="AQ794" s="28"/>
      <c r="AR794" s="28"/>
      <c r="AS794" s="28"/>
      <c r="AT794" s="28"/>
      <c r="AU794" s="28"/>
    </row>
    <row r="795" spans="27:47" x14ac:dyDescent="0.2">
      <c r="AA795" s="28"/>
      <c r="AB795" s="28"/>
      <c r="AC795" s="28"/>
      <c r="AD795" s="28"/>
      <c r="AE795" s="28"/>
      <c r="AF795" s="93"/>
      <c r="AG795" s="90"/>
      <c r="AN795" s="28"/>
      <c r="AO795" s="28"/>
      <c r="AP795" s="28"/>
      <c r="AQ795" s="28"/>
      <c r="AR795" s="28"/>
      <c r="AS795" s="28"/>
      <c r="AT795" s="28"/>
      <c r="AU795" s="28"/>
    </row>
    <row r="796" spans="27:47" x14ac:dyDescent="0.2">
      <c r="AA796" s="28"/>
      <c r="AB796" s="28"/>
      <c r="AC796" s="28"/>
      <c r="AD796" s="28"/>
      <c r="AE796" s="28"/>
      <c r="AF796" s="93"/>
      <c r="AG796" s="90"/>
      <c r="AN796" s="28"/>
      <c r="AO796" s="28"/>
      <c r="AP796" s="28"/>
      <c r="AQ796" s="28"/>
      <c r="AR796" s="28"/>
      <c r="AS796" s="28"/>
      <c r="AT796" s="28"/>
      <c r="AU796" s="28"/>
    </row>
    <row r="797" spans="27:47" x14ac:dyDescent="0.2">
      <c r="AA797" s="28"/>
      <c r="AB797" s="28"/>
      <c r="AC797" s="28"/>
      <c r="AD797" s="28"/>
      <c r="AE797" s="28"/>
      <c r="AF797" s="93"/>
      <c r="AG797" s="90"/>
      <c r="AN797" s="28"/>
      <c r="AO797" s="28"/>
      <c r="AP797" s="28"/>
      <c r="AQ797" s="28"/>
      <c r="AR797" s="28"/>
      <c r="AS797" s="28"/>
      <c r="AT797" s="28"/>
      <c r="AU797" s="28"/>
    </row>
    <row r="798" spans="27:47" x14ac:dyDescent="0.2">
      <c r="AA798" s="28"/>
      <c r="AB798" s="28"/>
      <c r="AC798" s="28"/>
      <c r="AD798" s="28"/>
      <c r="AE798" s="28"/>
      <c r="AF798" s="93"/>
      <c r="AG798" s="90"/>
      <c r="AN798" s="28"/>
      <c r="AO798" s="28"/>
      <c r="AP798" s="28"/>
      <c r="AQ798" s="28"/>
      <c r="AR798" s="28"/>
      <c r="AS798" s="28"/>
      <c r="AT798" s="28"/>
      <c r="AU798" s="28"/>
    </row>
    <row r="799" spans="27:47" x14ac:dyDescent="0.2">
      <c r="AA799" s="28"/>
      <c r="AB799" s="28"/>
      <c r="AC799" s="28"/>
      <c r="AD799" s="28"/>
      <c r="AE799" s="28"/>
      <c r="AF799" s="93"/>
      <c r="AG799" s="90"/>
      <c r="AN799" s="28"/>
      <c r="AO799" s="28"/>
      <c r="AP799" s="28"/>
      <c r="AQ799" s="28"/>
      <c r="AR799" s="28"/>
      <c r="AS799" s="28"/>
      <c r="AT799" s="28"/>
      <c r="AU799" s="28"/>
    </row>
    <row r="800" spans="27:47" x14ac:dyDescent="0.2">
      <c r="AA800" s="28"/>
      <c r="AB800" s="28"/>
      <c r="AC800" s="28"/>
      <c r="AD800" s="28"/>
      <c r="AE800" s="28"/>
      <c r="AF800" s="93"/>
      <c r="AG800" s="90"/>
      <c r="AN800" s="28"/>
      <c r="AO800" s="28"/>
      <c r="AP800" s="28"/>
      <c r="AQ800" s="28"/>
      <c r="AR800" s="28"/>
      <c r="AS800" s="28"/>
      <c r="AT800" s="28"/>
      <c r="AU800" s="28"/>
    </row>
    <row r="801" spans="27:47" x14ac:dyDescent="0.2">
      <c r="AA801" s="28"/>
      <c r="AB801" s="28"/>
      <c r="AC801" s="28"/>
      <c r="AD801" s="28"/>
      <c r="AE801" s="28"/>
      <c r="AF801" s="93"/>
      <c r="AG801" s="90"/>
      <c r="AN801" s="28"/>
      <c r="AO801" s="28"/>
      <c r="AP801" s="28"/>
      <c r="AQ801" s="28"/>
      <c r="AR801" s="28"/>
      <c r="AS801" s="28"/>
      <c r="AT801" s="28"/>
      <c r="AU801" s="28"/>
    </row>
    <row r="802" spans="27:47" x14ac:dyDescent="0.2">
      <c r="AA802" s="28"/>
      <c r="AB802" s="28"/>
      <c r="AC802" s="28"/>
      <c r="AD802" s="28"/>
      <c r="AE802" s="28"/>
      <c r="AF802" s="93"/>
      <c r="AG802" s="90"/>
      <c r="AN802" s="28"/>
      <c r="AO802" s="28"/>
      <c r="AP802" s="28"/>
      <c r="AQ802" s="28"/>
      <c r="AR802" s="28"/>
      <c r="AS802" s="28"/>
      <c r="AT802" s="28"/>
      <c r="AU802" s="28"/>
    </row>
    <row r="803" spans="27:47" x14ac:dyDescent="0.2">
      <c r="AA803" s="28"/>
      <c r="AB803" s="28"/>
      <c r="AC803" s="28"/>
      <c r="AD803" s="28"/>
      <c r="AE803" s="28"/>
      <c r="AF803" s="93"/>
      <c r="AG803" s="90"/>
      <c r="AN803" s="28"/>
      <c r="AO803" s="28"/>
      <c r="AP803" s="28"/>
      <c r="AQ803" s="28"/>
      <c r="AR803" s="28"/>
      <c r="AS803" s="28"/>
      <c r="AT803" s="28"/>
      <c r="AU803" s="28"/>
    </row>
    <row r="804" spans="27:47" x14ac:dyDescent="0.2">
      <c r="AA804" s="28"/>
      <c r="AB804" s="28"/>
      <c r="AC804" s="28"/>
      <c r="AD804" s="28"/>
      <c r="AE804" s="28"/>
      <c r="AF804" s="93"/>
      <c r="AG804" s="90"/>
      <c r="AN804" s="28"/>
      <c r="AO804" s="28"/>
      <c r="AP804" s="28"/>
      <c r="AQ804" s="28"/>
      <c r="AR804" s="28"/>
      <c r="AS804" s="28"/>
      <c r="AT804" s="28"/>
      <c r="AU804" s="28"/>
    </row>
    <row r="805" spans="27:47" x14ac:dyDescent="0.2">
      <c r="AA805" s="28"/>
      <c r="AB805" s="28"/>
      <c r="AC805" s="28"/>
      <c r="AD805" s="28"/>
      <c r="AE805" s="28"/>
      <c r="AF805" s="93"/>
      <c r="AG805" s="90"/>
      <c r="AN805" s="28"/>
      <c r="AO805" s="28"/>
      <c r="AP805" s="28"/>
      <c r="AQ805" s="28"/>
      <c r="AR805" s="28"/>
      <c r="AS805" s="28"/>
      <c r="AT805" s="28"/>
      <c r="AU805" s="28"/>
    </row>
    <row r="806" spans="27:47" x14ac:dyDescent="0.2">
      <c r="AA806" s="28"/>
      <c r="AB806" s="28"/>
      <c r="AC806" s="28"/>
      <c r="AD806" s="28"/>
      <c r="AE806" s="28"/>
      <c r="AF806" s="93"/>
      <c r="AG806" s="90"/>
      <c r="AN806" s="28"/>
      <c r="AO806" s="28"/>
      <c r="AP806" s="28"/>
      <c r="AQ806" s="28"/>
      <c r="AR806" s="28"/>
      <c r="AS806" s="28"/>
      <c r="AT806" s="28"/>
      <c r="AU806" s="28"/>
    </row>
    <row r="807" spans="27:47" x14ac:dyDescent="0.2">
      <c r="AA807" s="28"/>
      <c r="AB807" s="28"/>
      <c r="AC807" s="28"/>
      <c r="AD807" s="28"/>
      <c r="AE807" s="28"/>
      <c r="AF807" s="93"/>
      <c r="AG807" s="90"/>
      <c r="AN807" s="28"/>
      <c r="AO807" s="28"/>
      <c r="AP807" s="28"/>
      <c r="AQ807" s="28"/>
      <c r="AR807" s="28"/>
      <c r="AS807" s="28"/>
      <c r="AT807" s="28"/>
      <c r="AU807" s="28"/>
    </row>
    <row r="808" spans="27:47" x14ac:dyDescent="0.2">
      <c r="AA808" s="28"/>
      <c r="AB808" s="28"/>
      <c r="AC808" s="28"/>
      <c r="AD808" s="28"/>
      <c r="AE808" s="28"/>
      <c r="AF808" s="93"/>
      <c r="AG808" s="90"/>
      <c r="AN808" s="28"/>
      <c r="AO808" s="28"/>
      <c r="AP808" s="28"/>
      <c r="AQ808" s="28"/>
      <c r="AR808" s="28"/>
      <c r="AS808" s="28"/>
      <c r="AT808" s="28"/>
      <c r="AU808" s="28"/>
    </row>
    <row r="809" spans="27:47" x14ac:dyDescent="0.2">
      <c r="AA809" s="28"/>
      <c r="AB809" s="28"/>
      <c r="AC809" s="28"/>
      <c r="AD809" s="28"/>
      <c r="AE809" s="28"/>
      <c r="AF809" s="93"/>
      <c r="AG809" s="90"/>
      <c r="AN809" s="28"/>
      <c r="AO809" s="28"/>
      <c r="AP809" s="28"/>
      <c r="AQ809" s="28"/>
      <c r="AR809" s="28"/>
      <c r="AS809" s="28"/>
      <c r="AT809" s="28"/>
      <c r="AU809" s="28"/>
    </row>
    <row r="810" spans="27:47" x14ac:dyDescent="0.2">
      <c r="AA810" s="28"/>
      <c r="AB810" s="28"/>
      <c r="AC810" s="28"/>
      <c r="AD810" s="28"/>
      <c r="AE810" s="28"/>
      <c r="AF810" s="93"/>
      <c r="AG810" s="90"/>
      <c r="AN810" s="28"/>
      <c r="AO810" s="28"/>
      <c r="AP810" s="28"/>
      <c r="AQ810" s="28"/>
      <c r="AR810" s="28"/>
      <c r="AS810" s="28"/>
      <c r="AT810" s="28"/>
      <c r="AU810" s="28"/>
    </row>
    <row r="811" spans="27:47" x14ac:dyDescent="0.2">
      <c r="AA811" s="28"/>
      <c r="AB811" s="28"/>
      <c r="AC811" s="28"/>
      <c r="AD811" s="28"/>
      <c r="AE811" s="28"/>
      <c r="AF811" s="93"/>
      <c r="AG811" s="90"/>
      <c r="AN811" s="28"/>
      <c r="AO811" s="28"/>
      <c r="AP811" s="28"/>
      <c r="AQ811" s="28"/>
      <c r="AR811" s="28"/>
      <c r="AS811" s="28"/>
      <c r="AT811" s="28"/>
      <c r="AU811" s="28"/>
    </row>
    <row r="812" spans="27:47" x14ac:dyDescent="0.2">
      <c r="AA812" s="28"/>
      <c r="AB812" s="28"/>
      <c r="AC812" s="28"/>
      <c r="AD812" s="28"/>
      <c r="AE812" s="28"/>
      <c r="AF812" s="93"/>
      <c r="AG812" s="90"/>
      <c r="AN812" s="28"/>
      <c r="AO812" s="28"/>
      <c r="AP812" s="28"/>
      <c r="AQ812" s="28"/>
      <c r="AR812" s="28"/>
      <c r="AS812" s="28"/>
      <c r="AT812" s="28"/>
      <c r="AU812" s="28"/>
    </row>
    <row r="813" spans="27:47" x14ac:dyDescent="0.2">
      <c r="AA813" s="28"/>
      <c r="AB813" s="28"/>
      <c r="AC813" s="28"/>
      <c r="AD813" s="28"/>
      <c r="AE813" s="28"/>
      <c r="AF813" s="93"/>
      <c r="AG813" s="90"/>
      <c r="AN813" s="28"/>
      <c r="AO813" s="28"/>
      <c r="AP813" s="28"/>
      <c r="AQ813" s="28"/>
      <c r="AR813" s="28"/>
      <c r="AS813" s="28"/>
      <c r="AT813" s="28"/>
      <c r="AU813" s="28"/>
    </row>
    <row r="814" spans="27:47" x14ac:dyDescent="0.2">
      <c r="AA814" s="28"/>
      <c r="AB814" s="28"/>
      <c r="AC814" s="28"/>
      <c r="AD814" s="28"/>
      <c r="AE814" s="28"/>
      <c r="AF814" s="93"/>
      <c r="AG814" s="90"/>
      <c r="AN814" s="28"/>
      <c r="AO814" s="28"/>
      <c r="AP814" s="28"/>
      <c r="AQ814" s="28"/>
      <c r="AR814" s="28"/>
      <c r="AS814" s="28"/>
      <c r="AT814" s="28"/>
      <c r="AU814" s="28"/>
    </row>
    <row r="815" spans="27:47" x14ac:dyDescent="0.2">
      <c r="AA815" s="28"/>
      <c r="AB815" s="28"/>
      <c r="AC815" s="28"/>
      <c r="AD815" s="28"/>
      <c r="AE815" s="28"/>
      <c r="AF815" s="93"/>
      <c r="AG815" s="90"/>
      <c r="AN815" s="28"/>
      <c r="AO815" s="28"/>
      <c r="AP815" s="28"/>
      <c r="AQ815" s="28"/>
      <c r="AR815" s="28"/>
      <c r="AS815" s="28"/>
      <c r="AT815" s="28"/>
      <c r="AU815" s="28"/>
    </row>
    <row r="816" spans="27:47" x14ac:dyDescent="0.2">
      <c r="AA816" s="28"/>
      <c r="AB816" s="28"/>
      <c r="AC816" s="28"/>
      <c r="AD816" s="28"/>
      <c r="AE816" s="28"/>
      <c r="AF816" s="93"/>
      <c r="AG816" s="90"/>
      <c r="AN816" s="28"/>
      <c r="AO816" s="28"/>
      <c r="AP816" s="28"/>
      <c r="AQ816" s="28"/>
      <c r="AR816" s="28"/>
      <c r="AS816" s="28"/>
      <c r="AT816" s="28"/>
      <c r="AU816" s="28"/>
    </row>
    <row r="817" spans="27:47" x14ac:dyDescent="0.2">
      <c r="AA817" s="28"/>
      <c r="AB817" s="28"/>
      <c r="AC817" s="28"/>
      <c r="AD817" s="28"/>
      <c r="AE817" s="28"/>
      <c r="AF817" s="93"/>
      <c r="AG817" s="90"/>
      <c r="AN817" s="28"/>
      <c r="AO817" s="28"/>
      <c r="AP817" s="28"/>
      <c r="AQ817" s="28"/>
      <c r="AR817" s="28"/>
      <c r="AS817" s="28"/>
      <c r="AT817" s="28"/>
      <c r="AU817" s="28"/>
    </row>
    <row r="818" spans="27:47" x14ac:dyDescent="0.2">
      <c r="AA818" s="28"/>
      <c r="AB818" s="28"/>
      <c r="AC818" s="28"/>
      <c r="AD818" s="28"/>
      <c r="AE818" s="28"/>
      <c r="AF818" s="93"/>
      <c r="AG818" s="90"/>
      <c r="AN818" s="28"/>
      <c r="AO818" s="28"/>
      <c r="AP818" s="28"/>
      <c r="AQ818" s="28"/>
      <c r="AR818" s="28"/>
      <c r="AS818" s="28"/>
      <c r="AT818" s="28"/>
      <c r="AU818" s="28"/>
    </row>
    <row r="819" spans="27:47" x14ac:dyDescent="0.2">
      <c r="AA819" s="28"/>
      <c r="AB819" s="28"/>
      <c r="AC819" s="28"/>
      <c r="AD819" s="28"/>
      <c r="AE819" s="28"/>
      <c r="AF819" s="93"/>
      <c r="AG819" s="90"/>
      <c r="AN819" s="28"/>
      <c r="AO819" s="28"/>
      <c r="AP819" s="28"/>
      <c r="AQ819" s="28"/>
      <c r="AR819" s="28"/>
      <c r="AS819" s="28"/>
      <c r="AT819" s="28"/>
      <c r="AU819" s="28"/>
    </row>
    <row r="820" spans="27:47" x14ac:dyDescent="0.2">
      <c r="AA820" s="28"/>
      <c r="AB820" s="28"/>
      <c r="AC820" s="28"/>
      <c r="AD820" s="28"/>
      <c r="AE820" s="28"/>
      <c r="AF820" s="93"/>
      <c r="AG820" s="90"/>
      <c r="AN820" s="28"/>
      <c r="AO820" s="28"/>
      <c r="AP820" s="28"/>
      <c r="AQ820" s="28"/>
      <c r="AR820" s="28"/>
      <c r="AS820" s="28"/>
      <c r="AT820" s="28"/>
      <c r="AU820" s="28"/>
    </row>
    <row r="821" spans="27:47" x14ac:dyDescent="0.2">
      <c r="AA821" s="28"/>
      <c r="AB821" s="28"/>
      <c r="AC821" s="28"/>
      <c r="AD821" s="28"/>
      <c r="AE821" s="28"/>
      <c r="AF821" s="93"/>
      <c r="AG821" s="90"/>
      <c r="AN821" s="28"/>
      <c r="AO821" s="28"/>
      <c r="AP821" s="28"/>
      <c r="AQ821" s="28"/>
      <c r="AR821" s="28"/>
      <c r="AS821" s="28"/>
      <c r="AT821" s="28"/>
      <c r="AU821" s="28"/>
    </row>
    <row r="822" spans="27:47" x14ac:dyDescent="0.2">
      <c r="AA822" s="28"/>
      <c r="AB822" s="28"/>
      <c r="AC822" s="28"/>
      <c r="AD822" s="28"/>
      <c r="AE822" s="28"/>
      <c r="AF822" s="93"/>
      <c r="AG822" s="90"/>
      <c r="AN822" s="28"/>
      <c r="AO822" s="28"/>
      <c r="AP822" s="28"/>
      <c r="AQ822" s="28"/>
      <c r="AR822" s="28"/>
      <c r="AS822" s="28"/>
      <c r="AT822" s="28"/>
      <c r="AU822" s="28"/>
    </row>
    <row r="823" spans="27:47" x14ac:dyDescent="0.2">
      <c r="AA823" s="28"/>
      <c r="AB823" s="28"/>
      <c r="AC823" s="28"/>
      <c r="AD823" s="28"/>
      <c r="AE823" s="28"/>
      <c r="AF823" s="93"/>
      <c r="AG823" s="90"/>
      <c r="AN823" s="28"/>
      <c r="AO823" s="28"/>
      <c r="AP823" s="28"/>
      <c r="AQ823" s="28"/>
      <c r="AR823" s="28"/>
      <c r="AS823" s="28"/>
      <c r="AT823" s="28"/>
      <c r="AU823" s="28"/>
    </row>
    <row r="824" spans="27:47" x14ac:dyDescent="0.2">
      <c r="AA824" s="28"/>
      <c r="AB824" s="28"/>
      <c r="AC824" s="28"/>
      <c r="AD824" s="28"/>
      <c r="AE824" s="28"/>
      <c r="AF824" s="93"/>
      <c r="AG824" s="90"/>
      <c r="AN824" s="28"/>
      <c r="AO824" s="28"/>
      <c r="AP824" s="28"/>
      <c r="AQ824" s="28"/>
      <c r="AR824" s="28"/>
      <c r="AS824" s="28"/>
      <c r="AT824" s="28"/>
      <c r="AU824" s="28"/>
    </row>
    <row r="825" spans="27:47" x14ac:dyDescent="0.2">
      <c r="AA825" s="28"/>
      <c r="AB825" s="28"/>
      <c r="AC825" s="28"/>
      <c r="AD825" s="28"/>
      <c r="AE825" s="28"/>
      <c r="AF825" s="93"/>
      <c r="AG825" s="90"/>
      <c r="AN825" s="28"/>
      <c r="AO825" s="28"/>
      <c r="AP825" s="28"/>
      <c r="AQ825" s="28"/>
      <c r="AR825" s="28"/>
      <c r="AS825" s="28"/>
      <c r="AT825" s="28"/>
      <c r="AU825" s="28"/>
    </row>
    <row r="826" spans="27:47" x14ac:dyDescent="0.2">
      <c r="AA826" s="28"/>
      <c r="AB826" s="28"/>
      <c r="AC826" s="28"/>
      <c r="AD826" s="28"/>
      <c r="AE826" s="28"/>
      <c r="AF826" s="93"/>
      <c r="AG826" s="90"/>
      <c r="AN826" s="28"/>
      <c r="AO826" s="28"/>
      <c r="AP826" s="28"/>
      <c r="AQ826" s="28"/>
      <c r="AR826" s="28"/>
      <c r="AS826" s="28"/>
      <c r="AT826" s="28"/>
      <c r="AU826" s="28"/>
    </row>
    <row r="827" spans="27:47" x14ac:dyDescent="0.2">
      <c r="AA827" s="28"/>
      <c r="AB827" s="28"/>
      <c r="AC827" s="28"/>
      <c r="AD827" s="28"/>
      <c r="AE827" s="28"/>
      <c r="AF827" s="93"/>
      <c r="AG827" s="90"/>
      <c r="AN827" s="28"/>
      <c r="AO827" s="28"/>
      <c r="AP827" s="28"/>
      <c r="AQ827" s="28"/>
      <c r="AR827" s="28"/>
      <c r="AS827" s="28"/>
      <c r="AT827" s="28"/>
      <c r="AU827" s="28"/>
    </row>
    <row r="828" spans="27:47" x14ac:dyDescent="0.2">
      <c r="AA828" s="28"/>
      <c r="AB828" s="28"/>
      <c r="AC828" s="28"/>
      <c r="AD828" s="28"/>
      <c r="AE828" s="28"/>
      <c r="AF828" s="93"/>
      <c r="AG828" s="90"/>
      <c r="AN828" s="28"/>
      <c r="AO828" s="28"/>
      <c r="AP828" s="28"/>
      <c r="AQ828" s="28"/>
      <c r="AR828" s="28"/>
      <c r="AS828" s="28"/>
      <c r="AT828" s="28"/>
      <c r="AU828" s="28"/>
    </row>
    <row r="829" spans="27:47" x14ac:dyDescent="0.2">
      <c r="AA829" s="28"/>
      <c r="AB829" s="28"/>
      <c r="AC829" s="28"/>
      <c r="AD829" s="28"/>
      <c r="AE829" s="28"/>
      <c r="AF829" s="93"/>
      <c r="AG829" s="90"/>
      <c r="AN829" s="28"/>
      <c r="AO829" s="28"/>
      <c r="AP829" s="28"/>
      <c r="AQ829" s="28"/>
      <c r="AR829" s="28"/>
      <c r="AS829" s="28"/>
      <c r="AT829" s="28"/>
      <c r="AU829" s="28"/>
    </row>
    <row r="830" spans="27:47" x14ac:dyDescent="0.2">
      <c r="AA830" s="28"/>
      <c r="AB830" s="28"/>
      <c r="AC830" s="28"/>
      <c r="AD830" s="28"/>
      <c r="AE830" s="28"/>
      <c r="AF830" s="93"/>
      <c r="AG830" s="90"/>
      <c r="AN830" s="28"/>
      <c r="AO830" s="28"/>
      <c r="AP830" s="28"/>
      <c r="AQ830" s="28"/>
      <c r="AR830" s="28"/>
      <c r="AS830" s="28"/>
      <c r="AT830" s="28"/>
      <c r="AU830" s="28"/>
    </row>
    <row r="831" spans="27:47" x14ac:dyDescent="0.2">
      <c r="AA831" s="28"/>
      <c r="AB831" s="28"/>
      <c r="AC831" s="28"/>
      <c r="AD831" s="28"/>
      <c r="AE831" s="28"/>
      <c r="AF831" s="93"/>
      <c r="AG831" s="90"/>
      <c r="AN831" s="28"/>
      <c r="AO831" s="28"/>
      <c r="AP831" s="28"/>
      <c r="AQ831" s="28"/>
      <c r="AR831" s="28"/>
      <c r="AS831" s="28"/>
      <c r="AT831" s="28"/>
      <c r="AU831" s="28"/>
    </row>
    <row r="832" spans="27:47" x14ac:dyDescent="0.2">
      <c r="AA832" s="28"/>
      <c r="AB832" s="28"/>
      <c r="AC832" s="28"/>
      <c r="AD832" s="28"/>
      <c r="AE832" s="28"/>
      <c r="AF832" s="93"/>
      <c r="AG832" s="90"/>
      <c r="AN832" s="28"/>
      <c r="AO832" s="28"/>
      <c r="AP832" s="28"/>
      <c r="AQ832" s="28"/>
      <c r="AR832" s="28"/>
      <c r="AS832" s="28"/>
      <c r="AT832" s="28"/>
      <c r="AU832" s="28"/>
    </row>
    <row r="833" spans="27:47" x14ac:dyDescent="0.2">
      <c r="AA833" s="28"/>
      <c r="AB833" s="28"/>
      <c r="AC833" s="28"/>
      <c r="AD833" s="28"/>
      <c r="AE833" s="28"/>
      <c r="AF833" s="93"/>
      <c r="AG833" s="90"/>
      <c r="AN833" s="28"/>
      <c r="AO833" s="28"/>
      <c r="AP833" s="28"/>
      <c r="AQ833" s="28"/>
      <c r="AR833" s="28"/>
      <c r="AS833" s="28"/>
      <c r="AT833" s="28"/>
      <c r="AU833" s="28"/>
    </row>
    <row r="834" spans="27:47" x14ac:dyDescent="0.2">
      <c r="AA834" s="28"/>
      <c r="AB834" s="28"/>
      <c r="AC834" s="28"/>
      <c r="AD834" s="28"/>
      <c r="AE834" s="28"/>
      <c r="AF834" s="93"/>
      <c r="AG834" s="90"/>
      <c r="AN834" s="28"/>
      <c r="AO834" s="28"/>
      <c r="AP834" s="28"/>
      <c r="AQ834" s="28"/>
      <c r="AR834" s="28"/>
      <c r="AS834" s="28"/>
      <c r="AT834" s="28"/>
      <c r="AU834" s="28"/>
    </row>
    <row r="835" spans="27:47" x14ac:dyDescent="0.2">
      <c r="AA835" s="28"/>
      <c r="AB835" s="28"/>
      <c r="AC835" s="28"/>
      <c r="AD835" s="28"/>
      <c r="AE835" s="28"/>
      <c r="AF835" s="93"/>
      <c r="AG835" s="90"/>
      <c r="AN835" s="28"/>
      <c r="AO835" s="28"/>
      <c r="AP835" s="28"/>
      <c r="AQ835" s="28"/>
      <c r="AR835" s="28"/>
      <c r="AS835" s="28"/>
      <c r="AT835" s="28"/>
      <c r="AU835" s="28"/>
    </row>
    <row r="836" spans="27:47" x14ac:dyDescent="0.2">
      <c r="AA836" s="28"/>
      <c r="AB836" s="28"/>
      <c r="AC836" s="28"/>
      <c r="AD836" s="28"/>
      <c r="AE836" s="28"/>
      <c r="AF836" s="93"/>
      <c r="AG836" s="90"/>
      <c r="AN836" s="28"/>
      <c r="AO836" s="28"/>
      <c r="AP836" s="28"/>
      <c r="AQ836" s="28"/>
      <c r="AR836" s="28"/>
      <c r="AS836" s="28"/>
      <c r="AT836" s="28"/>
      <c r="AU836" s="28"/>
    </row>
    <row r="837" spans="27:47" x14ac:dyDescent="0.2">
      <c r="AA837" s="28"/>
      <c r="AB837" s="28"/>
      <c r="AC837" s="28"/>
      <c r="AD837" s="28"/>
      <c r="AE837" s="28"/>
      <c r="AF837" s="93"/>
      <c r="AG837" s="90"/>
      <c r="AN837" s="28"/>
      <c r="AO837" s="28"/>
      <c r="AP837" s="28"/>
      <c r="AQ837" s="28"/>
      <c r="AR837" s="28"/>
      <c r="AS837" s="28"/>
      <c r="AT837" s="28"/>
      <c r="AU837" s="28"/>
    </row>
    <row r="838" spans="27:47" x14ac:dyDescent="0.2">
      <c r="AA838" s="28"/>
      <c r="AB838" s="28"/>
      <c r="AC838" s="28"/>
      <c r="AD838" s="28"/>
      <c r="AE838" s="28"/>
      <c r="AF838" s="93"/>
      <c r="AG838" s="90"/>
      <c r="AN838" s="28"/>
      <c r="AO838" s="28"/>
      <c r="AP838" s="28"/>
      <c r="AQ838" s="28"/>
      <c r="AR838" s="28"/>
      <c r="AS838" s="28"/>
      <c r="AT838" s="28"/>
      <c r="AU838" s="28"/>
    </row>
    <row r="839" spans="27:47" x14ac:dyDescent="0.2">
      <c r="AA839" s="28"/>
      <c r="AB839" s="28"/>
      <c r="AC839" s="28"/>
      <c r="AD839" s="28"/>
      <c r="AE839" s="28"/>
      <c r="AF839" s="93"/>
      <c r="AG839" s="90"/>
      <c r="AN839" s="28"/>
      <c r="AO839" s="28"/>
      <c r="AP839" s="28"/>
      <c r="AQ839" s="28"/>
      <c r="AR839" s="28"/>
      <c r="AS839" s="28"/>
      <c r="AT839" s="28"/>
      <c r="AU839" s="28"/>
    </row>
    <row r="840" spans="27:47" x14ac:dyDescent="0.2">
      <c r="AA840" s="28"/>
      <c r="AB840" s="28"/>
      <c r="AC840" s="28"/>
      <c r="AD840" s="28"/>
      <c r="AE840" s="28"/>
      <c r="AF840" s="93"/>
      <c r="AG840" s="90"/>
      <c r="AN840" s="28"/>
      <c r="AO840" s="28"/>
      <c r="AP840" s="28"/>
      <c r="AQ840" s="28"/>
      <c r="AR840" s="28"/>
      <c r="AS840" s="28"/>
      <c r="AT840" s="28"/>
      <c r="AU840" s="28"/>
    </row>
    <row r="841" spans="27:47" x14ac:dyDescent="0.2">
      <c r="AA841" s="28"/>
      <c r="AB841" s="28"/>
      <c r="AC841" s="28"/>
      <c r="AD841" s="28"/>
      <c r="AE841" s="28"/>
      <c r="AF841" s="93"/>
      <c r="AG841" s="90"/>
      <c r="AN841" s="28"/>
      <c r="AO841" s="28"/>
      <c r="AP841" s="28"/>
      <c r="AQ841" s="28"/>
      <c r="AR841" s="28"/>
      <c r="AS841" s="28"/>
      <c r="AT841" s="28"/>
      <c r="AU841" s="28"/>
    </row>
    <row r="842" spans="27:47" x14ac:dyDescent="0.2">
      <c r="AA842" s="28"/>
      <c r="AB842" s="28"/>
      <c r="AC842" s="28"/>
      <c r="AD842" s="28"/>
      <c r="AE842" s="28"/>
      <c r="AF842" s="93"/>
      <c r="AG842" s="90"/>
      <c r="AN842" s="28"/>
      <c r="AO842" s="28"/>
      <c r="AP842" s="28"/>
      <c r="AQ842" s="28"/>
      <c r="AR842" s="28"/>
      <c r="AS842" s="28"/>
      <c r="AT842" s="28"/>
      <c r="AU842" s="28"/>
    </row>
    <row r="843" spans="27:47" x14ac:dyDescent="0.2">
      <c r="AA843" s="28"/>
      <c r="AB843" s="28"/>
      <c r="AC843" s="28"/>
      <c r="AD843" s="28"/>
      <c r="AE843" s="28"/>
      <c r="AF843" s="93"/>
      <c r="AG843" s="90"/>
      <c r="AN843" s="28"/>
      <c r="AO843" s="28"/>
      <c r="AP843" s="28"/>
      <c r="AQ843" s="28"/>
      <c r="AR843" s="28"/>
      <c r="AS843" s="28"/>
      <c r="AT843" s="28"/>
      <c r="AU843" s="28"/>
    </row>
    <row r="844" spans="27:47" x14ac:dyDescent="0.2">
      <c r="AA844" s="28"/>
      <c r="AB844" s="28"/>
      <c r="AC844" s="28"/>
      <c r="AD844" s="28"/>
      <c r="AE844" s="28"/>
      <c r="AF844" s="93"/>
      <c r="AG844" s="90"/>
      <c r="AN844" s="28"/>
      <c r="AO844" s="28"/>
      <c r="AP844" s="28"/>
      <c r="AQ844" s="28"/>
      <c r="AR844" s="28"/>
      <c r="AS844" s="28"/>
      <c r="AT844" s="28"/>
      <c r="AU844" s="28"/>
    </row>
    <row r="845" spans="27:47" x14ac:dyDescent="0.2">
      <c r="AA845" s="28"/>
      <c r="AB845" s="28"/>
      <c r="AC845" s="28"/>
      <c r="AD845" s="28"/>
      <c r="AE845" s="28"/>
      <c r="AF845" s="93"/>
      <c r="AG845" s="90"/>
      <c r="AN845" s="28"/>
      <c r="AO845" s="28"/>
      <c r="AP845" s="28"/>
      <c r="AQ845" s="28"/>
      <c r="AR845" s="28"/>
      <c r="AS845" s="28"/>
      <c r="AT845" s="28"/>
      <c r="AU845" s="28"/>
    </row>
    <row r="846" spans="27:47" x14ac:dyDescent="0.2">
      <c r="AA846" s="28"/>
      <c r="AB846" s="28"/>
      <c r="AC846" s="28"/>
      <c r="AD846" s="28"/>
      <c r="AE846" s="28"/>
      <c r="AF846" s="93"/>
      <c r="AG846" s="90"/>
      <c r="AN846" s="28"/>
      <c r="AO846" s="28"/>
      <c r="AP846" s="28"/>
      <c r="AQ846" s="28"/>
      <c r="AR846" s="28"/>
      <c r="AS846" s="28"/>
      <c r="AT846" s="28"/>
      <c r="AU846" s="28"/>
    </row>
    <row r="847" spans="27:47" x14ac:dyDescent="0.2">
      <c r="AA847" s="28"/>
      <c r="AB847" s="28"/>
      <c r="AC847" s="28"/>
      <c r="AD847" s="28"/>
      <c r="AE847" s="28"/>
      <c r="AF847" s="93"/>
      <c r="AG847" s="90"/>
      <c r="AN847" s="28"/>
      <c r="AO847" s="28"/>
      <c r="AP847" s="28"/>
      <c r="AQ847" s="28"/>
      <c r="AR847" s="28"/>
      <c r="AS847" s="28"/>
      <c r="AT847" s="28"/>
      <c r="AU847" s="28"/>
    </row>
    <row r="848" spans="27:47" x14ac:dyDescent="0.2">
      <c r="AA848" s="28"/>
      <c r="AB848" s="28"/>
      <c r="AC848" s="28"/>
      <c r="AD848" s="28"/>
      <c r="AE848" s="28"/>
      <c r="AF848" s="93"/>
      <c r="AG848" s="90"/>
      <c r="AN848" s="28"/>
      <c r="AO848" s="28"/>
      <c r="AP848" s="28"/>
      <c r="AQ848" s="28"/>
      <c r="AR848" s="28"/>
      <c r="AS848" s="28"/>
      <c r="AT848" s="28"/>
      <c r="AU848" s="28"/>
    </row>
    <row r="849" spans="27:47" x14ac:dyDescent="0.2">
      <c r="AA849" s="28"/>
      <c r="AB849" s="28"/>
      <c r="AC849" s="28"/>
      <c r="AD849" s="28"/>
      <c r="AE849" s="28"/>
      <c r="AF849" s="93"/>
      <c r="AG849" s="90"/>
      <c r="AN849" s="28"/>
      <c r="AO849" s="28"/>
      <c r="AP849" s="28"/>
      <c r="AQ849" s="28"/>
      <c r="AR849" s="28"/>
      <c r="AS849" s="28"/>
      <c r="AT849" s="28"/>
      <c r="AU849" s="28"/>
    </row>
    <row r="850" spans="27:47" x14ac:dyDescent="0.2">
      <c r="AA850" s="28"/>
      <c r="AB850" s="28"/>
      <c r="AC850" s="28"/>
      <c r="AD850" s="28"/>
      <c r="AE850" s="28"/>
      <c r="AF850" s="93"/>
      <c r="AG850" s="90"/>
      <c r="AN850" s="28"/>
      <c r="AO850" s="28"/>
      <c r="AP850" s="28"/>
      <c r="AQ850" s="28"/>
      <c r="AR850" s="28"/>
      <c r="AS850" s="28"/>
      <c r="AT850" s="28"/>
      <c r="AU850" s="28"/>
    </row>
    <row r="851" spans="27:47" x14ac:dyDescent="0.2">
      <c r="AA851" s="28"/>
      <c r="AB851" s="28"/>
      <c r="AC851" s="28"/>
      <c r="AD851" s="28"/>
      <c r="AE851" s="28"/>
      <c r="AF851" s="93"/>
      <c r="AG851" s="90"/>
      <c r="AN851" s="28"/>
      <c r="AO851" s="28"/>
      <c r="AP851" s="28"/>
      <c r="AQ851" s="28"/>
      <c r="AR851" s="28"/>
      <c r="AS851" s="28"/>
      <c r="AT851" s="28"/>
      <c r="AU851" s="28"/>
    </row>
    <row r="852" spans="27:47" x14ac:dyDescent="0.2">
      <c r="AA852" s="28"/>
      <c r="AB852" s="28"/>
      <c r="AC852" s="28"/>
      <c r="AD852" s="28"/>
      <c r="AE852" s="28"/>
      <c r="AF852" s="93"/>
      <c r="AG852" s="90"/>
      <c r="AN852" s="28"/>
      <c r="AO852" s="28"/>
      <c r="AP852" s="28"/>
      <c r="AQ852" s="28"/>
      <c r="AR852" s="28"/>
      <c r="AS852" s="28"/>
      <c r="AT852" s="28"/>
      <c r="AU852" s="28"/>
    </row>
    <row r="853" spans="27:47" x14ac:dyDescent="0.2">
      <c r="AA853" s="28"/>
      <c r="AB853" s="28"/>
      <c r="AC853" s="28"/>
      <c r="AD853" s="28"/>
      <c r="AE853" s="28"/>
      <c r="AF853" s="93"/>
      <c r="AG853" s="90"/>
      <c r="AN853" s="28"/>
      <c r="AO853" s="28"/>
      <c r="AP853" s="28"/>
      <c r="AQ853" s="28"/>
      <c r="AR853" s="28"/>
      <c r="AS853" s="28"/>
      <c r="AT853" s="28"/>
      <c r="AU853" s="28"/>
    </row>
    <row r="854" spans="27:47" x14ac:dyDescent="0.2">
      <c r="AA854" s="28"/>
      <c r="AB854" s="28"/>
      <c r="AC854" s="28"/>
      <c r="AD854" s="28"/>
      <c r="AE854" s="28"/>
      <c r="AF854" s="93"/>
      <c r="AG854" s="90"/>
      <c r="AN854" s="28"/>
      <c r="AO854" s="28"/>
      <c r="AP854" s="28"/>
      <c r="AQ854" s="28"/>
      <c r="AR854" s="28"/>
      <c r="AS854" s="28"/>
      <c r="AT854" s="28"/>
      <c r="AU854" s="28"/>
    </row>
    <row r="855" spans="27:47" x14ac:dyDescent="0.2">
      <c r="AA855" s="28"/>
      <c r="AB855" s="28"/>
      <c r="AC855" s="28"/>
      <c r="AD855" s="28"/>
      <c r="AE855" s="28"/>
      <c r="AF855" s="93"/>
      <c r="AG855" s="90"/>
      <c r="AN855" s="28"/>
      <c r="AO855" s="28"/>
      <c r="AP855" s="28"/>
      <c r="AQ855" s="28"/>
      <c r="AR855" s="28"/>
      <c r="AS855" s="28"/>
      <c r="AT855" s="28"/>
      <c r="AU855" s="28"/>
    </row>
    <row r="856" spans="27:47" x14ac:dyDescent="0.2">
      <c r="AA856" s="28"/>
      <c r="AB856" s="28"/>
      <c r="AC856" s="28"/>
      <c r="AD856" s="28"/>
      <c r="AE856" s="28"/>
      <c r="AF856" s="93"/>
      <c r="AG856" s="90"/>
      <c r="AN856" s="28"/>
      <c r="AO856" s="28"/>
      <c r="AP856" s="28"/>
      <c r="AQ856" s="28"/>
      <c r="AR856" s="28"/>
      <c r="AS856" s="28"/>
      <c r="AT856" s="28"/>
      <c r="AU856" s="28"/>
    </row>
    <row r="857" spans="27:47" x14ac:dyDescent="0.2">
      <c r="AA857" s="28"/>
      <c r="AB857" s="28"/>
      <c r="AC857" s="28"/>
      <c r="AD857" s="28"/>
      <c r="AE857" s="28"/>
      <c r="AF857" s="93"/>
      <c r="AG857" s="90"/>
      <c r="AN857" s="28"/>
      <c r="AO857" s="28"/>
      <c r="AP857" s="28"/>
      <c r="AQ857" s="28"/>
      <c r="AR857" s="28"/>
      <c r="AS857" s="28"/>
      <c r="AT857" s="28"/>
      <c r="AU857" s="28"/>
    </row>
    <row r="858" spans="27:47" x14ac:dyDescent="0.2">
      <c r="AA858" s="28"/>
      <c r="AB858" s="28"/>
      <c r="AC858" s="28"/>
      <c r="AD858" s="28"/>
      <c r="AE858" s="28"/>
      <c r="AF858" s="93"/>
      <c r="AG858" s="90"/>
      <c r="AN858" s="28"/>
      <c r="AO858" s="28"/>
      <c r="AP858" s="28"/>
      <c r="AQ858" s="28"/>
      <c r="AR858" s="28"/>
      <c r="AS858" s="28"/>
      <c r="AT858" s="28"/>
      <c r="AU858" s="28"/>
    </row>
    <row r="859" spans="27:47" x14ac:dyDescent="0.2">
      <c r="AA859" s="28"/>
      <c r="AB859" s="28"/>
      <c r="AC859" s="28"/>
      <c r="AD859" s="28"/>
      <c r="AE859" s="28"/>
      <c r="AF859" s="93"/>
      <c r="AG859" s="90"/>
      <c r="AN859" s="28"/>
      <c r="AO859" s="28"/>
      <c r="AP859" s="28"/>
      <c r="AQ859" s="28"/>
      <c r="AR859" s="28"/>
      <c r="AS859" s="28"/>
      <c r="AT859" s="28"/>
      <c r="AU859" s="28"/>
    </row>
    <row r="860" spans="27:47" x14ac:dyDescent="0.2">
      <c r="AA860" s="28"/>
      <c r="AB860" s="28"/>
      <c r="AC860" s="28"/>
      <c r="AD860" s="28"/>
      <c r="AE860" s="28"/>
      <c r="AF860" s="93"/>
      <c r="AG860" s="90"/>
      <c r="AN860" s="28"/>
      <c r="AO860" s="28"/>
      <c r="AP860" s="28"/>
      <c r="AQ860" s="28"/>
      <c r="AR860" s="28"/>
      <c r="AS860" s="28"/>
      <c r="AT860" s="28"/>
      <c r="AU860" s="28"/>
    </row>
    <row r="861" spans="27:47" x14ac:dyDescent="0.2">
      <c r="AA861" s="28"/>
      <c r="AB861" s="28"/>
      <c r="AC861" s="28"/>
      <c r="AD861" s="28"/>
      <c r="AE861" s="28"/>
      <c r="AF861" s="93"/>
      <c r="AG861" s="90"/>
      <c r="AN861" s="28"/>
      <c r="AO861" s="28"/>
      <c r="AP861" s="28"/>
      <c r="AQ861" s="28"/>
      <c r="AR861" s="28"/>
      <c r="AS861" s="28"/>
      <c r="AT861" s="28"/>
      <c r="AU861" s="28"/>
    </row>
    <row r="862" spans="27:47" x14ac:dyDescent="0.2">
      <c r="AA862" s="28"/>
      <c r="AB862" s="28"/>
      <c r="AC862" s="28"/>
      <c r="AD862" s="28"/>
      <c r="AE862" s="28"/>
      <c r="AF862" s="93"/>
      <c r="AG862" s="90"/>
      <c r="AN862" s="28"/>
      <c r="AO862" s="28"/>
      <c r="AP862" s="28"/>
      <c r="AQ862" s="28"/>
      <c r="AR862" s="28"/>
      <c r="AS862" s="28"/>
      <c r="AT862" s="28"/>
      <c r="AU862" s="28"/>
    </row>
    <row r="863" spans="27:47" x14ac:dyDescent="0.2">
      <c r="AA863" s="28"/>
      <c r="AB863" s="28"/>
      <c r="AC863" s="28"/>
      <c r="AD863" s="28"/>
      <c r="AE863" s="28"/>
      <c r="AF863" s="93"/>
      <c r="AG863" s="90"/>
      <c r="AN863" s="28"/>
      <c r="AO863" s="28"/>
      <c r="AP863" s="28"/>
      <c r="AQ863" s="28"/>
      <c r="AR863" s="28"/>
      <c r="AS863" s="28"/>
      <c r="AT863" s="28"/>
      <c r="AU863" s="28"/>
    </row>
    <row r="864" spans="27:47" x14ac:dyDescent="0.2">
      <c r="AA864" s="28"/>
      <c r="AB864" s="28"/>
      <c r="AC864" s="28"/>
      <c r="AD864" s="28"/>
      <c r="AE864" s="28"/>
      <c r="AF864" s="93"/>
      <c r="AG864" s="90"/>
      <c r="AN864" s="28"/>
      <c r="AO864" s="28"/>
      <c r="AP864" s="28"/>
      <c r="AQ864" s="28"/>
      <c r="AR864" s="28"/>
      <c r="AS864" s="28"/>
      <c r="AT864" s="28"/>
      <c r="AU864" s="28"/>
    </row>
    <row r="865" spans="27:47" x14ac:dyDescent="0.2">
      <c r="AA865" s="28"/>
      <c r="AB865" s="28"/>
      <c r="AC865" s="28"/>
      <c r="AD865" s="28"/>
      <c r="AE865" s="28"/>
      <c r="AF865" s="93"/>
      <c r="AG865" s="90"/>
      <c r="AN865" s="28"/>
      <c r="AO865" s="28"/>
      <c r="AP865" s="28"/>
      <c r="AQ865" s="28"/>
      <c r="AR865" s="28"/>
      <c r="AS865" s="28"/>
      <c r="AT865" s="28"/>
      <c r="AU865" s="28"/>
    </row>
    <row r="866" spans="27:47" x14ac:dyDescent="0.2">
      <c r="AA866" s="28"/>
      <c r="AB866" s="28"/>
      <c r="AC866" s="28"/>
      <c r="AD866" s="28"/>
      <c r="AE866" s="28"/>
      <c r="AF866" s="93"/>
      <c r="AG866" s="90"/>
      <c r="AN866" s="28"/>
      <c r="AO866" s="28"/>
      <c r="AP866" s="28"/>
      <c r="AQ866" s="28"/>
      <c r="AR866" s="28"/>
      <c r="AS866" s="28"/>
      <c r="AT866" s="28"/>
      <c r="AU866" s="28"/>
    </row>
    <row r="867" spans="27:47" x14ac:dyDescent="0.2">
      <c r="AA867" s="28"/>
      <c r="AB867" s="28"/>
      <c r="AC867" s="28"/>
      <c r="AD867" s="28"/>
      <c r="AE867" s="28"/>
      <c r="AF867" s="93"/>
      <c r="AG867" s="90"/>
      <c r="AN867" s="28"/>
      <c r="AO867" s="28"/>
      <c r="AP867" s="28"/>
      <c r="AQ867" s="28"/>
      <c r="AR867" s="28"/>
      <c r="AS867" s="28"/>
      <c r="AT867" s="28"/>
      <c r="AU867" s="28"/>
    </row>
    <row r="868" spans="27:47" x14ac:dyDescent="0.2">
      <c r="AA868" s="28"/>
      <c r="AB868" s="28"/>
      <c r="AC868" s="28"/>
      <c r="AD868" s="28"/>
      <c r="AE868" s="28"/>
      <c r="AF868" s="93"/>
      <c r="AG868" s="90"/>
      <c r="AN868" s="28"/>
      <c r="AO868" s="28"/>
      <c r="AP868" s="28"/>
      <c r="AQ868" s="28"/>
      <c r="AR868" s="28"/>
      <c r="AS868" s="28"/>
      <c r="AT868" s="28"/>
      <c r="AU868" s="28"/>
    </row>
    <row r="869" spans="27:47" x14ac:dyDescent="0.2">
      <c r="AA869" s="28"/>
      <c r="AB869" s="28"/>
      <c r="AC869" s="28"/>
      <c r="AD869" s="28"/>
      <c r="AE869" s="28"/>
      <c r="AF869" s="93"/>
      <c r="AG869" s="90"/>
      <c r="AN869" s="28"/>
      <c r="AO869" s="28"/>
      <c r="AP869" s="28"/>
      <c r="AQ869" s="28"/>
      <c r="AR869" s="28"/>
      <c r="AS869" s="28"/>
      <c r="AT869" s="28"/>
      <c r="AU869" s="28"/>
    </row>
    <row r="870" spans="27:47" x14ac:dyDescent="0.2">
      <c r="AA870" s="28"/>
      <c r="AB870" s="28"/>
      <c r="AC870" s="28"/>
      <c r="AD870" s="28"/>
      <c r="AE870" s="28"/>
      <c r="AF870" s="93"/>
      <c r="AG870" s="90"/>
      <c r="AN870" s="28"/>
      <c r="AO870" s="28"/>
      <c r="AP870" s="28"/>
      <c r="AQ870" s="28"/>
      <c r="AR870" s="28"/>
      <c r="AS870" s="28"/>
      <c r="AT870" s="28"/>
      <c r="AU870" s="28"/>
    </row>
    <row r="871" spans="27:47" x14ac:dyDescent="0.2">
      <c r="AA871" s="28"/>
      <c r="AB871" s="28"/>
      <c r="AC871" s="28"/>
      <c r="AD871" s="28"/>
      <c r="AE871" s="28"/>
      <c r="AF871" s="93"/>
      <c r="AG871" s="90"/>
      <c r="AN871" s="28"/>
      <c r="AO871" s="28"/>
      <c r="AP871" s="28"/>
      <c r="AQ871" s="28"/>
      <c r="AR871" s="28"/>
      <c r="AS871" s="28"/>
      <c r="AT871" s="28"/>
      <c r="AU871" s="28"/>
    </row>
    <row r="872" spans="27:47" x14ac:dyDescent="0.2">
      <c r="AA872" s="28"/>
      <c r="AB872" s="28"/>
      <c r="AC872" s="28"/>
      <c r="AD872" s="28"/>
      <c r="AE872" s="28"/>
      <c r="AF872" s="93"/>
      <c r="AG872" s="90"/>
      <c r="AN872" s="28"/>
      <c r="AO872" s="28"/>
      <c r="AP872" s="28"/>
      <c r="AQ872" s="28"/>
      <c r="AR872" s="28"/>
      <c r="AS872" s="28"/>
      <c r="AT872" s="28"/>
      <c r="AU872" s="28"/>
    </row>
    <row r="873" spans="27:47" x14ac:dyDescent="0.2">
      <c r="AA873" s="28"/>
      <c r="AB873" s="28"/>
      <c r="AC873" s="28"/>
      <c r="AD873" s="28"/>
      <c r="AE873" s="28"/>
      <c r="AF873" s="93"/>
      <c r="AG873" s="90"/>
      <c r="AN873" s="28"/>
      <c r="AO873" s="28"/>
      <c r="AP873" s="28"/>
      <c r="AQ873" s="28"/>
      <c r="AR873" s="28"/>
      <c r="AS873" s="28"/>
      <c r="AT873" s="28"/>
      <c r="AU873" s="28"/>
    </row>
    <row r="874" spans="27:47" x14ac:dyDescent="0.2">
      <c r="AA874" s="28"/>
      <c r="AB874" s="28"/>
      <c r="AC874" s="28"/>
      <c r="AD874" s="28"/>
      <c r="AE874" s="28"/>
      <c r="AF874" s="93"/>
      <c r="AG874" s="90"/>
      <c r="AN874" s="28"/>
      <c r="AO874" s="28"/>
      <c r="AP874" s="28"/>
      <c r="AQ874" s="28"/>
      <c r="AR874" s="28"/>
      <c r="AS874" s="28"/>
      <c r="AT874" s="28"/>
      <c r="AU874" s="28"/>
    </row>
    <row r="875" spans="27:47" x14ac:dyDescent="0.2">
      <c r="AA875" s="28"/>
      <c r="AB875" s="28"/>
      <c r="AC875" s="28"/>
      <c r="AD875" s="28"/>
      <c r="AE875" s="28"/>
      <c r="AF875" s="93"/>
      <c r="AG875" s="90"/>
      <c r="AN875" s="28"/>
      <c r="AO875" s="28"/>
      <c r="AP875" s="28"/>
      <c r="AQ875" s="28"/>
      <c r="AR875" s="28"/>
      <c r="AS875" s="28"/>
      <c r="AT875" s="28"/>
      <c r="AU875" s="28"/>
    </row>
    <row r="876" spans="27:47" x14ac:dyDescent="0.2">
      <c r="AA876" s="28"/>
      <c r="AB876" s="28"/>
      <c r="AC876" s="28"/>
      <c r="AD876" s="28"/>
      <c r="AE876" s="28"/>
      <c r="AF876" s="93"/>
      <c r="AG876" s="90"/>
      <c r="AN876" s="28"/>
      <c r="AO876" s="28"/>
      <c r="AP876" s="28"/>
      <c r="AQ876" s="28"/>
      <c r="AR876" s="28"/>
      <c r="AS876" s="28"/>
      <c r="AT876" s="28"/>
      <c r="AU876" s="28"/>
    </row>
    <row r="877" spans="27:47" x14ac:dyDescent="0.2">
      <c r="AA877" s="28"/>
      <c r="AB877" s="28"/>
      <c r="AC877" s="28"/>
      <c r="AD877" s="28"/>
      <c r="AE877" s="28"/>
      <c r="AF877" s="93"/>
      <c r="AG877" s="90"/>
      <c r="AN877" s="28"/>
      <c r="AO877" s="28"/>
      <c r="AP877" s="28"/>
      <c r="AQ877" s="28"/>
      <c r="AR877" s="28"/>
      <c r="AS877" s="28"/>
      <c r="AT877" s="28"/>
      <c r="AU877" s="28"/>
    </row>
    <row r="878" spans="27:47" x14ac:dyDescent="0.2">
      <c r="AA878" s="28"/>
      <c r="AB878" s="28"/>
      <c r="AC878" s="28"/>
      <c r="AD878" s="28"/>
      <c r="AE878" s="28"/>
      <c r="AF878" s="93"/>
      <c r="AG878" s="90"/>
      <c r="AN878" s="28"/>
      <c r="AO878" s="28"/>
      <c r="AP878" s="28"/>
      <c r="AQ878" s="28"/>
      <c r="AR878" s="28"/>
      <c r="AS878" s="28"/>
      <c r="AT878" s="28"/>
      <c r="AU878" s="28"/>
    </row>
    <row r="879" spans="27:47" x14ac:dyDescent="0.2">
      <c r="AA879" s="28"/>
      <c r="AB879" s="28"/>
      <c r="AC879" s="28"/>
      <c r="AD879" s="28"/>
      <c r="AE879" s="28"/>
      <c r="AF879" s="93"/>
      <c r="AG879" s="90"/>
      <c r="AN879" s="28"/>
      <c r="AO879" s="28"/>
      <c r="AP879" s="28"/>
      <c r="AQ879" s="28"/>
      <c r="AR879" s="28"/>
      <c r="AS879" s="28"/>
      <c r="AT879" s="28"/>
      <c r="AU879" s="28"/>
    </row>
    <row r="880" spans="27:47" x14ac:dyDescent="0.2">
      <c r="AA880" s="28"/>
      <c r="AB880" s="28"/>
      <c r="AC880" s="28"/>
      <c r="AD880" s="28"/>
      <c r="AE880" s="28"/>
      <c r="AF880" s="93"/>
      <c r="AG880" s="90"/>
      <c r="AN880" s="28"/>
      <c r="AO880" s="28"/>
      <c r="AP880" s="28"/>
      <c r="AQ880" s="28"/>
      <c r="AR880" s="28"/>
      <c r="AS880" s="28"/>
      <c r="AT880" s="28"/>
      <c r="AU880" s="28"/>
    </row>
    <row r="881" spans="27:47" x14ac:dyDescent="0.2">
      <c r="AA881" s="28"/>
      <c r="AB881" s="28"/>
      <c r="AC881" s="28"/>
      <c r="AD881" s="28"/>
      <c r="AE881" s="28"/>
      <c r="AF881" s="93"/>
      <c r="AG881" s="90"/>
      <c r="AN881" s="28"/>
      <c r="AO881" s="28"/>
      <c r="AP881" s="28"/>
      <c r="AQ881" s="28"/>
      <c r="AR881" s="28"/>
      <c r="AS881" s="28"/>
      <c r="AT881" s="28"/>
      <c r="AU881" s="28"/>
    </row>
    <row r="882" spans="27:47" x14ac:dyDescent="0.2">
      <c r="AA882" s="28"/>
      <c r="AB882" s="28"/>
      <c r="AC882" s="28"/>
      <c r="AD882" s="28"/>
      <c r="AE882" s="28"/>
      <c r="AF882" s="93"/>
      <c r="AG882" s="90"/>
      <c r="AN882" s="28"/>
      <c r="AO882" s="28"/>
      <c r="AP882" s="28"/>
      <c r="AQ882" s="28"/>
      <c r="AR882" s="28"/>
      <c r="AS882" s="28"/>
      <c r="AT882" s="28"/>
      <c r="AU882" s="28"/>
    </row>
    <row r="883" spans="27:47" x14ac:dyDescent="0.2">
      <c r="AA883" s="28"/>
      <c r="AB883" s="28"/>
      <c r="AC883" s="28"/>
      <c r="AD883" s="28"/>
      <c r="AE883" s="28"/>
      <c r="AF883" s="93"/>
      <c r="AG883" s="90"/>
      <c r="AN883" s="28"/>
      <c r="AO883" s="28"/>
      <c r="AP883" s="28"/>
      <c r="AQ883" s="28"/>
      <c r="AR883" s="28"/>
      <c r="AS883" s="28"/>
      <c r="AT883" s="28"/>
      <c r="AU883" s="28"/>
    </row>
    <row r="884" spans="27:47" x14ac:dyDescent="0.2">
      <c r="AA884" s="28"/>
      <c r="AB884" s="28"/>
      <c r="AC884" s="28"/>
      <c r="AD884" s="28"/>
      <c r="AE884" s="28"/>
      <c r="AF884" s="93"/>
      <c r="AG884" s="90"/>
      <c r="AN884" s="28"/>
      <c r="AO884" s="28"/>
      <c r="AP884" s="28"/>
      <c r="AQ884" s="28"/>
      <c r="AR884" s="28"/>
      <c r="AS884" s="28"/>
      <c r="AT884" s="28"/>
      <c r="AU884" s="28"/>
    </row>
    <row r="885" spans="27:47" x14ac:dyDescent="0.2">
      <c r="AA885" s="28"/>
      <c r="AB885" s="28"/>
      <c r="AC885" s="28"/>
      <c r="AD885" s="28"/>
      <c r="AE885" s="28"/>
      <c r="AF885" s="93"/>
      <c r="AG885" s="90"/>
      <c r="AN885" s="28"/>
      <c r="AO885" s="28"/>
      <c r="AP885" s="28"/>
      <c r="AQ885" s="28"/>
      <c r="AR885" s="28"/>
      <c r="AS885" s="28"/>
      <c r="AT885" s="28"/>
      <c r="AU885" s="28"/>
    </row>
    <row r="886" spans="27:47" x14ac:dyDescent="0.2">
      <c r="AA886" s="28"/>
      <c r="AB886" s="28"/>
      <c r="AC886" s="28"/>
      <c r="AD886" s="28"/>
      <c r="AE886" s="28"/>
      <c r="AF886" s="93"/>
      <c r="AG886" s="90"/>
      <c r="AN886" s="28"/>
      <c r="AO886" s="28"/>
      <c r="AP886" s="28"/>
      <c r="AQ886" s="28"/>
      <c r="AR886" s="28"/>
      <c r="AS886" s="28"/>
      <c r="AT886" s="28"/>
      <c r="AU886" s="28"/>
    </row>
    <row r="887" spans="27:47" x14ac:dyDescent="0.2">
      <c r="AA887" s="28"/>
      <c r="AB887" s="28"/>
      <c r="AC887" s="28"/>
      <c r="AD887" s="28"/>
      <c r="AE887" s="28"/>
      <c r="AF887" s="93"/>
      <c r="AG887" s="90"/>
      <c r="AN887" s="28"/>
      <c r="AO887" s="28"/>
      <c r="AP887" s="28"/>
      <c r="AQ887" s="28"/>
      <c r="AR887" s="28"/>
      <c r="AS887" s="28"/>
      <c r="AT887" s="28"/>
      <c r="AU887" s="28"/>
    </row>
    <row r="888" spans="27:47" x14ac:dyDescent="0.2">
      <c r="AA888" s="28"/>
      <c r="AB888" s="28"/>
      <c r="AC888" s="28"/>
      <c r="AD888" s="28"/>
      <c r="AE888" s="28"/>
      <c r="AF888" s="93"/>
      <c r="AG888" s="90"/>
      <c r="AN888" s="28"/>
      <c r="AO888" s="28"/>
      <c r="AP888" s="28"/>
      <c r="AQ888" s="28"/>
      <c r="AR888" s="28"/>
      <c r="AS888" s="28"/>
      <c r="AT888" s="28"/>
      <c r="AU888" s="28"/>
    </row>
    <row r="889" spans="27:47" x14ac:dyDescent="0.2">
      <c r="AA889" s="28"/>
      <c r="AB889" s="28"/>
      <c r="AC889" s="28"/>
      <c r="AD889" s="28"/>
      <c r="AE889" s="28"/>
      <c r="AF889" s="93"/>
      <c r="AG889" s="90"/>
      <c r="AN889" s="28"/>
      <c r="AO889" s="28"/>
      <c r="AP889" s="28"/>
      <c r="AQ889" s="28"/>
      <c r="AR889" s="28"/>
      <c r="AS889" s="28"/>
      <c r="AT889" s="28"/>
      <c r="AU889" s="28"/>
    </row>
    <row r="890" spans="27:47" x14ac:dyDescent="0.2">
      <c r="AA890" s="28"/>
      <c r="AB890" s="28"/>
      <c r="AC890" s="28"/>
      <c r="AD890" s="28"/>
      <c r="AE890" s="28"/>
      <c r="AF890" s="93"/>
      <c r="AG890" s="90"/>
      <c r="AN890" s="28"/>
      <c r="AO890" s="28"/>
      <c r="AP890" s="28"/>
      <c r="AQ890" s="28"/>
      <c r="AR890" s="28"/>
      <c r="AS890" s="28"/>
      <c r="AT890" s="28"/>
      <c r="AU890" s="28"/>
    </row>
    <row r="891" spans="27:47" x14ac:dyDescent="0.2">
      <c r="AA891" s="28"/>
      <c r="AB891" s="28"/>
      <c r="AC891" s="28"/>
      <c r="AD891" s="28"/>
      <c r="AE891" s="28"/>
      <c r="AF891" s="93"/>
      <c r="AG891" s="90"/>
      <c r="AN891" s="28"/>
      <c r="AO891" s="28"/>
      <c r="AP891" s="28"/>
      <c r="AQ891" s="28"/>
      <c r="AR891" s="28"/>
      <c r="AS891" s="28"/>
      <c r="AT891" s="28"/>
      <c r="AU891" s="28"/>
    </row>
    <row r="892" spans="27:47" x14ac:dyDescent="0.2">
      <c r="AA892" s="28"/>
      <c r="AB892" s="28"/>
      <c r="AC892" s="28"/>
      <c r="AD892" s="28"/>
      <c r="AE892" s="28"/>
      <c r="AF892" s="93"/>
      <c r="AG892" s="90"/>
      <c r="AN892" s="28"/>
      <c r="AO892" s="28"/>
      <c r="AP892" s="28"/>
      <c r="AQ892" s="28"/>
      <c r="AR892" s="28"/>
      <c r="AS892" s="28"/>
      <c r="AT892" s="28"/>
      <c r="AU892" s="28"/>
    </row>
    <row r="893" spans="27:47" x14ac:dyDescent="0.2">
      <c r="AA893" s="28"/>
      <c r="AB893" s="28"/>
      <c r="AC893" s="28"/>
      <c r="AD893" s="28"/>
      <c r="AE893" s="28"/>
      <c r="AF893" s="93"/>
      <c r="AG893" s="90"/>
      <c r="AN893" s="28"/>
      <c r="AO893" s="28"/>
      <c r="AP893" s="28"/>
      <c r="AQ893" s="28"/>
      <c r="AR893" s="28"/>
      <c r="AS893" s="28"/>
      <c r="AT893" s="28"/>
      <c r="AU893" s="28"/>
    </row>
    <row r="894" spans="27:47" x14ac:dyDescent="0.2">
      <c r="AA894" s="28"/>
      <c r="AB894" s="28"/>
      <c r="AC894" s="28"/>
      <c r="AD894" s="28"/>
      <c r="AE894" s="28"/>
      <c r="AF894" s="93"/>
      <c r="AG894" s="90"/>
      <c r="AN894" s="28"/>
      <c r="AO894" s="28"/>
      <c r="AP894" s="28"/>
      <c r="AQ894" s="28"/>
      <c r="AR894" s="28"/>
      <c r="AS894" s="28"/>
      <c r="AT894" s="28"/>
      <c r="AU894" s="28"/>
    </row>
    <row r="895" spans="27:47" x14ac:dyDescent="0.2">
      <c r="AA895" s="28"/>
      <c r="AB895" s="28"/>
      <c r="AC895" s="28"/>
      <c r="AD895" s="28"/>
      <c r="AE895" s="28"/>
      <c r="AF895" s="93"/>
      <c r="AG895" s="90"/>
      <c r="AN895" s="28"/>
      <c r="AO895" s="28"/>
      <c r="AP895" s="28"/>
      <c r="AQ895" s="28"/>
      <c r="AR895" s="28"/>
      <c r="AS895" s="28"/>
      <c r="AT895" s="28"/>
      <c r="AU895" s="28"/>
    </row>
    <row r="896" spans="27:47" x14ac:dyDescent="0.2">
      <c r="AA896" s="28"/>
      <c r="AB896" s="28"/>
      <c r="AC896" s="28"/>
      <c r="AD896" s="28"/>
      <c r="AE896" s="28"/>
      <c r="AF896" s="93"/>
      <c r="AG896" s="90"/>
      <c r="AN896" s="28"/>
      <c r="AO896" s="28"/>
      <c r="AP896" s="28"/>
      <c r="AQ896" s="28"/>
      <c r="AR896" s="28"/>
      <c r="AS896" s="28"/>
      <c r="AT896" s="28"/>
      <c r="AU896" s="28"/>
    </row>
    <row r="897" spans="27:47" x14ac:dyDescent="0.2">
      <c r="AA897" s="28"/>
      <c r="AB897" s="28"/>
      <c r="AC897" s="28"/>
      <c r="AD897" s="28"/>
      <c r="AE897" s="28"/>
      <c r="AF897" s="93"/>
      <c r="AG897" s="90"/>
      <c r="AN897" s="28"/>
      <c r="AO897" s="28"/>
      <c r="AP897" s="28"/>
      <c r="AQ897" s="28"/>
      <c r="AR897" s="28"/>
      <c r="AS897" s="28"/>
      <c r="AT897" s="28"/>
      <c r="AU897" s="28"/>
    </row>
    <row r="898" spans="27:47" x14ac:dyDescent="0.2">
      <c r="AA898" s="28"/>
      <c r="AB898" s="28"/>
      <c r="AC898" s="28"/>
      <c r="AD898" s="28"/>
      <c r="AE898" s="28"/>
      <c r="AF898" s="93"/>
      <c r="AG898" s="90"/>
      <c r="AN898" s="28"/>
      <c r="AO898" s="28"/>
      <c r="AP898" s="28"/>
      <c r="AQ898" s="28"/>
      <c r="AR898" s="28"/>
      <c r="AS898" s="28"/>
      <c r="AT898" s="28"/>
      <c r="AU898" s="28"/>
    </row>
    <row r="899" spans="27:47" x14ac:dyDescent="0.2">
      <c r="AA899" s="28"/>
      <c r="AB899" s="28"/>
      <c r="AC899" s="28"/>
      <c r="AD899" s="28"/>
      <c r="AE899" s="28"/>
      <c r="AF899" s="93"/>
      <c r="AG899" s="90"/>
      <c r="AN899" s="28"/>
      <c r="AO899" s="28"/>
      <c r="AP899" s="28"/>
      <c r="AQ899" s="28"/>
      <c r="AR899" s="28"/>
      <c r="AS899" s="28"/>
      <c r="AT899" s="28"/>
      <c r="AU899" s="28"/>
    </row>
    <row r="900" spans="27:47" x14ac:dyDescent="0.2">
      <c r="AA900" s="28"/>
      <c r="AB900" s="28"/>
      <c r="AC900" s="28"/>
      <c r="AD900" s="28"/>
      <c r="AE900" s="28"/>
      <c r="AF900" s="93"/>
      <c r="AG900" s="90"/>
      <c r="AN900" s="28"/>
      <c r="AO900" s="28"/>
      <c r="AP900" s="28"/>
      <c r="AQ900" s="28"/>
      <c r="AR900" s="28"/>
      <c r="AS900" s="28"/>
      <c r="AT900" s="28"/>
      <c r="AU900" s="28"/>
    </row>
    <row r="901" spans="27:47" x14ac:dyDescent="0.2">
      <c r="AA901" s="28"/>
      <c r="AB901" s="28"/>
      <c r="AC901" s="28"/>
      <c r="AD901" s="28"/>
      <c r="AE901" s="28"/>
      <c r="AF901" s="93"/>
      <c r="AG901" s="90"/>
      <c r="AN901" s="28"/>
      <c r="AO901" s="28"/>
      <c r="AP901" s="28"/>
      <c r="AQ901" s="28"/>
      <c r="AR901" s="28"/>
      <c r="AS901" s="28"/>
      <c r="AT901" s="28"/>
      <c r="AU901" s="28"/>
    </row>
    <row r="902" spans="27:47" x14ac:dyDescent="0.2">
      <c r="AA902" s="28"/>
      <c r="AB902" s="28"/>
      <c r="AC902" s="28"/>
      <c r="AD902" s="28"/>
      <c r="AE902" s="28"/>
      <c r="AF902" s="93"/>
      <c r="AG902" s="90"/>
      <c r="AN902" s="28"/>
      <c r="AO902" s="28"/>
      <c r="AP902" s="28"/>
      <c r="AQ902" s="28"/>
      <c r="AR902" s="28"/>
      <c r="AS902" s="28"/>
      <c r="AT902" s="28"/>
      <c r="AU902" s="28"/>
    </row>
    <row r="903" spans="27:47" x14ac:dyDescent="0.2">
      <c r="AA903" s="28"/>
      <c r="AB903" s="28"/>
      <c r="AC903" s="28"/>
      <c r="AD903" s="28"/>
      <c r="AE903" s="28"/>
      <c r="AF903" s="93"/>
      <c r="AG903" s="90"/>
      <c r="AN903" s="28"/>
      <c r="AO903" s="28"/>
      <c r="AP903" s="28"/>
      <c r="AQ903" s="28"/>
      <c r="AR903" s="28"/>
      <c r="AS903" s="28"/>
      <c r="AT903" s="28"/>
      <c r="AU903" s="28"/>
    </row>
    <row r="904" spans="27:47" x14ac:dyDescent="0.2">
      <c r="AA904" s="28"/>
      <c r="AB904" s="28"/>
      <c r="AC904" s="28"/>
      <c r="AD904" s="28"/>
      <c r="AE904" s="28"/>
      <c r="AF904" s="93"/>
      <c r="AG904" s="90"/>
      <c r="AN904" s="28"/>
      <c r="AO904" s="28"/>
      <c r="AP904" s="28"/>
      <c r="AQ904" s="28"/>
      <c r="AR904" s="28"/>
      <c r="AS904" s="28"/>
      <c r="AT904" s="28"/>
      <c r="AU904" s="28"/>
    </row>
    <row r="905" spans="27:47" x14ac:dyDescent="0.2">
      <c r="AA905" s="28"/>
      <c r="AB905" s="28"/>
      <c r="AC905" s="28"/>
      <c r="AD905" s="28"/>
      <c r="AE905" s="28"/>
      <c r="AF905" s="93"/>
      <c r="AG905" s="90"/>
      <c r="AN905" s="28"/>
      <c r="AO905" s="28"/>
      <c r="AP905" s="28"/>
      <c r="AQ905" s="28"/>
      <c r="AR905" s="28"/>
      <c r="AS905" s="28"/>
      <c r="AT905" s="28"/>
      <c r="AU905" s="28"/>
    </row>
    <row r="906" spans="27:47" x14ac:dyDescent="0.2">
      <c r="AA906" s="28"/>
      <c r="AB906" s="28"/>
      <c r="AC906" s="28"/>
      <c r="AD906" s="28"/>
      <c r="AE906" s="28"/>
      <c r="AF906" s="93"/>
      <c r="AG906" s="90"/>
      <c r="AN906" s="28"/>
      <c r="AO906" s="28"/>
      <c r="AP906" s="28"/>
      <c r="AQ906" s="28"/>
      <c r="AR906" s="28"/>
      <c r="AS906" s="28"/>
      <c r="AT906" s="28"/>
      <c r="AU906" s="28"/>
    </row>
    <row r="907" spans="27:47" x14ac:dyDescent="0.2">
      <c r="AA907" s="28"/>
      <c r="AB907" s="28"/>
      <c r="AC907" s="28"/>
      <c r="AD907" s="28"/>
      <c r="AE907" s="28"/>
      <c r="AF907" s="93"/>
      <c r="AG907" s="90"/>
      <c r="AN907" s="28"/>
      <c r="AO907" s="28"/>
      <c r="AP907" s="28"/>
      <c r="AQ907" s="28"/>
      <c r="AR907" s="28"/>
      <c r="AS907" s="28"/>
      <c r="AT907" s="28"/>
      <c r="AU907" s="28"/>
    </row>
    <row r="908" spans="27:47" x14ac:dyDescent="0.2">
      <c r="AA908" s="28"/>
      <c r="AB908" s="28"/>
      <c r="AC908" s="28"/>
      <c r="AD908" s="28"/>
      <c r="AE908" s="28"/>
      <c r="AF908" s="93"/>
      <c r="AG908" s="90"/>
      <c r="AN908" s="28"/>
      <c r="AO908" s="28"/>
      <c r="AP908" s="28"/>
      <c r="AQ908" s="28"/>
      <c r="AR908" s="28"/>
      <c r="AS908" s="28"/>
      <c r="AT908" s="28"/>
      <c r="AU908" s="28"/>
    </row>
    <row r="909" spans="27:47" x14ac:dyDescent="0.2">
      <c r="AA909" s="28"/>
      <c r="AB909" s="28"/>
      <c r="AC909" s="28"/>
      <c r="AD909" s="28"/>
      <c r="AE909" s="28"/>
      <c r="AF909" s="93"/>
      <c r="AG909" s="90"/>
      <c r="AN909" s="28"/>
      <c r="AO909" s="28"/>
      <c r="AP909" s="28"/>
      <c r="AQ909" s="28"/>
      <c r="AR909" s="28"/>
      <c r="AS909" s="28"/>
      <c r="AT909" s="28"/>
      <c r="AU909" s="28"/>
    </row>
    <row r="910" spans="27:47" x14ac:dyDescent="0.2">
      <c r="AA910" s="28"/>
      <c r="AB910" s="28"/>
      <c r="AC910" s="28"/>
      <c r="AD910" s="28"/>
      <c r="AE910" s="28"/>
      <c r="AF910" s="93"/>
      <c r="AG910" s="90"/>
      <c r="AN910" s="28"/>
      <c r="AO910" s="28"/>
      <c r="AP910" s="28"/>
      <c r="AQ910" s="28"/>
      <c r="AR910" s="28"/>
      <c r="AS910" s="28"/>
      <c r="AT910" s="28"/>
      <c r="AU910" s="28"/>
    </row>
    <row r="911" spans="27:47" x14ac:dyDescent="0.2">
      <c r="AA911" s="28"/>
      <c r="AB911" s="28"/>
      <c r="AC911" s="28"/>
      <c r="AD911" s="28"/>
      <c r="AE911" s="28"/>
      <c r="AF911" s="93"/>
      <c r="AG911" s="90"/>
      <c r="AN911" s="28"/>
      <c r="AO911" s="28"/>
      <c r="AP911" s="28"/>
      <c r="AQ911" s="28"/>
      <c r="AR911" s="28"/>
      <c r="AS911" s="28"/>
      <c r="AT911" s="28"/>
      <c r="AU911" s="28"/>
    </row>
    <row r="912" spans="27:47" x14ac:dyDescent="0.2">
      <c r="AA912" s="28"/>
      <c r="AB912" s="28"/>
      <c r="AC912" s="28"/>
      <c r="AD912" s="28"/>
      <c r="AE912" s="28"/>
      <c r="AF912" s="93"/>
      <c r="AG912" s="90"/>
      <c r="AN912" s="28"/>
      <c r="AO912" s="28"/>
      <c r="AP912" s="28"/>
      <c r="AQ912" s="28"/>
      <c r="AR912" s="28"/>
      <c r="AS912" s="28"/>
      <c r="AT912" s="28"/>
      <c r="AU912" s="28"/>
    </row>
    <row r="913" spans="27:47" x14ac:dyDescent="0.2">
      <c r="AA913" s="28"/>
      <c r="AB913" s="28"/>
      <c r="AC913" s="28"/>
      <c r="AD913" s="28"/>
      <c r="AE913" s="28"/>
      <c r="AF913" s="93"/>
      <c r="AG913" s="90"/>
      <c r="AN913" s="28"/>
      <c r="AO913" s="28"/>
      <c r="AP913" s="28"/>
      <c r="AQ913" s="28"/>
      <c r="AR913" s="28"/>
      <c r="AS913" s="28"/>
      <c r="AT913" s="28"/>
      <c r="AU913" s="28"/>
    </row>
    <row r="914" spans="27:47" x14ac:dyDescent="0.2">
      <c r="AA914" s="28"/>
      <c r="AB914" s="28"/>
      <c r="AC914" s="28"/>
      <c r="AD914" s="28"/>
      <c r="AE914" s="28"/>
      <c r="AF914" s="93"/>
      <c r="AG914" s="90"/>
      <c r="AN914" s="28"/>
      <c r="AO914" s="28"/>
      <c r="AP914" s="28"/>
      <c r="AQ914" s="28"/>
      <c r="AR914" s="28"/>
      <c r="AS914" s="28"/>
      <c r="AT914" s="28"/>
      <c r="AU914" s="28"/>
    </row>
    <row r="915" spans="27:47" x14ac:dyDescent="0.2">
      <c r="AA915" s="28"/>
      <c r="AB915" s="28"/>
      <c r="AC915" s="28"/>
      <c r="AD915" s="28"/>
      <c r="AE915" s="28"/>
      <c r="AF915" s="93"/>
      <c r="AG915" s="90"/>
      <c r="AN915" s="28"/>
      <c r="AO915" s="28"/>
      <c r="AP915" s="28"/>
      <c r="AQ915" s="28"/>
      <c r="AR915" s="28"/>
      <c r="AS915" s="28"/>
      <c r="AT915" s="28"/>
      <c r="AU915" s="28"/>
    </row>
    <row r="916" spans="27:47" x14ac:dyDescent="0.2">
      <c r="AA916" s="28"/>
      <c r="AB916" s="28"/>
      <c r="AC916" s="28"/>
      <c r="AD916" s="28"/>
      <c r="AE916" s="28"/>
      <c r="AF916" s="93"/>
      <c r="AG916" s="90"/>
      <c r="AN916" s="28"/>
      <c r="AO916" s="28"/>
      <c r="AP916" s="28"/>
      <c r="AQ916" s="28"/>
      <c r="AR916" s="28"/>
      <c r="AS916" s="28"/>
      <c r="AT916" s="28"/>
      <c r="AU916" s="28"/>
    </row>
    <row r="917" spans="27:47" x14ac:dyDescent="0.2">
      <c r="AA917" s="28"/>
      <c r="AB917" s="28"/>
      <c r="AC917" s="28"/>
      <c r="AD917" s="28"/>
      <c r="AE917" s="28"/>
      <c r="AF917" s="93"/>
      <c r="AG917" s="90"/>
      <c r="AN917" s="28"/>
      <c r="AO917" s="28"/>
      <c r="AP917" s="28"/>
      <c r="AQ917" s="28"/>
      <c r="AR917" s="28"/>
      <c r="AS917" s="28"/>
      <c r="AT917" s="28"/>
      <c r="AU917" s="28"/>
    </row>
    <row r="918" spans="27:47" x14ac:dyDescent="0.2">
      <c r="AA918" s="28"/>
      <c r="AB918" s="28"/>
      <c r="AC918" s="28"/>
      <c r="AD918" s="28"/>
      <c r="AE918" s="28"/>
      <c r="AF918" s="93"/>
      <c r="AG918" s="90"/>
      <c r="AN918" s="28"/>
      <c r="AO918" s="28"/>
      <c r="AP918" s="28"/>
      <c r="AQ918" s="28"/>
      <c r="AR918" s="28"/>
      <c r="AS918" s="28"/>
      <c r="AT918" s="28"/>
      <c r="AU918" s="28"/>
    </row>
    <row r="919" spans="27:47" x14ac:dyDescent="0.2">
      <c r="AA919" s="28"/>
      <c r="AB919" s="28"/>
      <c r="AC919" s="28"/>
      <c r="AD919" s="28"/>
      <c r="AE919" s="28"/>
      <c r="AF919" s="93"/>
      <c r="AG919" s="90"/>
      <c r="AN919" s="28"/>
      <c r="AO919" s="28"/>
      <c r="AP919" s="28"/>
      <c r="AQ919" s="28"/>
      <c r="AR919" s="28"/>
      <c r="AS919" s="28"/>
      <c r="AT919" s="28"/>
      <c r="AU919" s="28"/>
    </row>
    <row r="920" spans="27:47" x14ac:dyDescent="0.2">
      <c r="AA920" s="28"/>
      <c r="AB920" s="28"/>
      <c r="AC920" s="28"/>
      <c r="AD920" s="28"/>
      <c r="AE920" s="28"/>
      <c r="AF920" s="93"/>
      <c r="AG920" s="90"/>
      <c r="AN920" s="28"/>
      <c r="AO920" s="28"/>
      <c r="AP920" s="28"/>
      <c r="AQ920" s="28"/>
      <c r="AR920" s="28"/>
      <c r="AS920" s="28"/>
      <c r="AT920" s="28"/>
      <c r="AU920" s="28"/>
    </row>
    <row r="921" spans="27:47" x14ac:dyDescent="0.2">
      <c r="AA921" s="28"/>
      <c r="AB921" s="28"/>
      <c r="AC921" s="28"/>
      <c r="AD921" s="28"/>
      <c r="AE921" s="28"/>
      <c r="AF921" s="93"/>
      <c r="AG921" s="90"/>
      <c r="AN921" s="28"/>
      <c r="AO921" s="28"/>
      <c r="AP921" s="28"/>
      <c r="AQ921" s="28"/>
      <c r="AR921" s="28"/>
      <c r="AS921" s="28"/>
      <c r="AT921" s="28"/>
      <c r="AU921" s="28"/>
    </row>
    <row r="922" spans="27:47" x14ac:dyDescent="0.2">
      <c r="AA922" s="28"/>
      <c r="AB922" s="28"/>
      <c r="AC922" s="28"/>
      <c r="AD922" s="28"/>
      <c r="AE922" s="28"/>
      <c r="AF922" s="93"/>
      <c r="AG922" s="90"/>
      <c r="AN922" s="28"/>
      <c r="AO922" s="28"/>
      <c r="AP922" s="28"/>
      <c r="AQ922" s="28"/>
      <c r="AR922" s="28"/>
      <c r="AS922" s="28"/>
      <c r="AT922" s="28"/>
      <c r="AU922" s="28"/>
    </row>
    <row r="923" spans="27:47" x14ac:dyDescent="0.2">
      <c r="AA923" s="28"/>
      <c r="AB923" s="28"/>
      <c r="AC923" s="28"/>
      <c r="AD923" s="28"/>
      <c r="AE923" s="28"/>
      <c r="AF923" s="93"/>
      <c r="AG923" s="90"/>
      <c r="AN923" s="28"/>
      <c r="AO923" s="28"/>
      <c r="AP923" s="28"/>
      <c r="AQ923" s="28"/>
      <c r="AR923" s="28"/>
      <c r="AS923" s="28"/>
      <c r="AT923" s="28"/>
      <c r="AU923" s="28"/>
    </row>
    <row r="924" spans="27:47" x14ac:dyDescent="0.2">
      <c r="AA924" s="28"/>
      <c r="AB924" s="28"/>
      <c r="AC924" s="28"/>
      <c r="AD924" s="28"/>
      <c r="AE924" s="28"/>
      <c r="AF924" s="93"/>
      <c r="AG924" s="90"/>
      <c r="AN924" s="28"/>
      <c r="AO924" s="28"/>
      <c r="AP924" s="28"/>
      <c r="AQ924" s="28"/>
      <c r="AR924" s="28"/>
      <c r="AS924" s="28"/>
      <c r="AT924" s="28"/>
      <c r="AU924" s="28"/>
    </row>
    <row r="925" spans="27:47" x14ac:dyDescent="0.2">
      <c r="AA925" s="28"/>
      <c r="AB925" s="28"/>
      <c r="AC925" s="28"/>
      <c r="AD925" s="28"/>
      <c r="AE925" s="28"/>
      <c r="AF925" s="93"/>
      <c r="AG925" s="90"/>
      <c r="AN925" s="28"/>
      <c r="AO925" s="28"/>
      <c r="AP925" s="28"/>
      <c r="AQ925" s="28"/>
      <c r="AR925" s="28"/>
      <c r="AS925" s="28"/>
      <c r="AT925" s="28"/>
      <c r="AU925" s="28"/>
    </row>
    <row r="926" spans="27:47" x14ac:dyDescent="0.2">
      <c r="AA926" s="28"/>
      <c r="AB926" s="28"/>
      <c r="AC926" s="28"/>
      <c r="AD926" s="28"/>
      <c r="AE926" s="28"/>
      <c r="AF926" s="93"/>
      <c r="AG926" s="90"/>
      <c r="AN926" s="28"/>
      <c r="AO926" s="28"/>
      <c r="AP926" s="28"/>
      <c r="AQ926" s="28"/>
      <c r="AR926" s="28"/>
      <c r="AS926" s="28"/>
      <c r="AT926" s="28"/>
      <c r="AU926" s="28"/>
    </row>
    <row r="927" spans="27:47" x14ac:dyDescent="0.2">
      <c r="AA927" s="28"/>
      <c r="AB927" s="28"/>
      <c r="AC927" s="28"/>
      <c r="AD927" s="28"/>
      <c r="AE927" s="28"/>
      <c r="AF927" s="93"/>
      <c r="AG927" s="90"/>
      <c r="AN927" s="28"/>
      <c r="AO927" s="28"/>
      <c r="AP927" s="28"/>
      <c r="AQ927" s="28"/>
      <c r="AR927" s="28"/>
      <c r="AS927" s="28"/>
      <c r="AT927" s="28"/>
      <c r="AU927" s="28"/>
    </row>
    <row r="928" spans="27:47" x14ac:dyDescent="0.2">
      <c r="AA928" s="28"/>
      <c r="AB928" s="28"/>
      <c r="AC928" s="28"/>
      <c r="AD928" s="28"/>
      <c r="AE928" s="28"/>
      <c r="AF928" s="93"/>
      <c r="AG928" s="90"/>
      <c r="AN928" s="28"/>
      <c r="AO928" s="28"/>
      <c r="AP928" s="28"/>
      <c r="AQ928" s="28"/>
      <c r="AR928" s="28"/>
      <c r="AS928" s="28"/>
      <c r="AT928" s="28"/>
      <c r="AU928" s="28"/>
    </row>
    <row r="929" spans="27:47" x14ac:dyDescent="0.2">
      <c r="AA929" s="28"/>
      <c r="AB929" s="28"/>
      <c r="AC929" s="28"/>
      <c r="AD929" s="28"/>
      <c r="AE929" s="28"/>
      <c r="AF929" s="93"/>
      <c r="AG929" s="90"/>
      <c r="AN929" s="28"/>
      <c r="AO929" s="28"/>
      <c r="AP929" s="28"/>
      <c r="AQ929" s="28"/>
      <c r="AR929" s="28"/>
      <c r="AS929" s="28"/>
      <c r="AT929" s="28"/>
      <c r="AU929" s="28"/>
    </row>
    <row r="930" spans="27:47" x14ac:dyDescent="0.2">
      <c r="AA930" s="28"/>
      <c r="AB930" s="28"/>
      <c r="AC930" s="28"/>
      <c r="AD930" s="28"/>
      <c r="AE930" s="28"/>
      <c r="AF930" s="93"/>
      <c r="AG930" s="90"/>
      <c r="AN930" s="28"/>
      <c r="AO930" s="28"/>
      <c r="AP930" s="28"/>
      <c r="AQ930" s="28"/>
      <c r="AR930" s="28"/>
      <c r="AS930" s="28"/>
      <c r="AT930" s="28"/>
      <c r="AU930" s="28"/>
    </row>
    <row r="931" spans="27:47" x14ac:dyDescent="0.2">
      <c r="AA931" s="28"/>
      <c r="AB931" s="28"/>
      <c r="AC931" s="28"/>
      <c r="AD931" s="28"/>
      <c r="AE931" s="28"/>
      <c r="AF931" s="93"/>
      <c r="AG931" s="90"/>
      <c r="AN931" s="28"/>
      <c r="AO931" s="28"/>
      <c r="AP931" s="28"/>
      <c r="AQ931" s="28"/>
      <c r="AR931" s="28"/>
      <c r="AS931" s="28"/>
      <c r="AT931" s="28"/>
      <c r="AU931" s="28"/>
    </row>
    <row r="932" spans="27:47" x14ac:dyDescent="0.2">
      <c r="AA932" s="28"/>
      <c r="AB932" s="28"/>
      <c r="AC932" s="28"/>
      <c r="AD932" s="28"/>
      <c r="AE932" s="28"/>
      <c r="AF932" s="93"/>
      <c r="AG932" s="90"/>
      <c r="AN932" s="28"/>
      <c r="AO932" s="28"/>
      <c r="AP932" s="28"/>
      <c r="AQ932" s="28"/>
      <c r="AR932" s="28"/>
      <c r="AS932" s="28"/>
      <c r="AT932" s="28"/>
      <c r="AU932" s="28"/>
    </row>
    <row r="933" spans="27:47" x14ac:dyDescent="0.2">
      <c r="AA933" s="28"/>
      <c r="AB933" s="28"/>
      <c r="AC933" s="28"/>
      <c r="AD933" s="28"/>
      <c r="AE933" s="28"/>
      <c r="AF933" s="93"/>
      <c r="AG933" s="90"/>
      <c r="AN933" s="28"/>
      <c r="AO933" s="28"/>
      <c r="AP933" s="28"/>
      <c r="AQ933" s="28"/>
      <c r="AR933" s="28"/>
      <c r="AS933" s="28"/>
      <c r="AT933" s="28"/>
      <c r="AU933" s="28"/>
    </row>
    <row r="934" spans="27:47" x14ac:dyDescent="0.2">
      <c r="AA934" s="28"/>
      <c r="AB934" s="28"/>
      <c r="AC934" s="28"/>
      <c r="AD934" s="28"/>
      <c r="AE934" s="28"/>
      <c r="AF934" s="93"/>
      <c r="AG934" s="90"/>
      <c r="AN934" s="28"/>
      <c r="AO934" s="28"/>
      <c r="AP934" s="28"/>
      <c r="AQ934" s="28"/>
      <c r="AR934" s="28"/>
      <c r="AS934" s="28"/>
      <c r="AT934" s="28"/>
      <c r="AU934" s="28"/>
    </row>
    <row r="935" spans="27:47" x14ac:dyDescent="0.2">
      <c r="AA935" s="28"/>
      <c r="AB935" s="28"/>
      <c r="AC935" s="28"/>
      <c r="AD935" s="28"/>
      <c r="AE935" s="28"/>
      <c r="AF935" s="93"/>
      <c r="AG935" s="90"/>
      <c r="AN935" s="28"/>
      <c r="AO935" s="28"/>
      <c r="AP935" s="28"/>
      <c r="AQ935" s="28"/>
      <c r="AR935" s="28"/>
      <c r="AS935" s="28"/>
      <c r="AT935" s="28"/>
      <c r="AU935" s="28"/>
    </row>
    <row r="936" spans="27:47" x14ac:dyDescent="0.2">
      <c r="AA936" s="28"/>
      <c r="AB936" s="28"/>
      <c r="AC936" s="28"/>
      <c r="AD936" s="28"/>
      <c r="AE936" s="28"/>
      <c r="AF936" s="93"/>
      <c r="AG936" s="90"/>
      <c r="AN936" s="28"/>
      <c r="AO936" s="28"/>
      <c r="AP936" s="28"/>
      <c r="AQ936" s="28"/>
      <c r="AR936" s="28"/>
      <c r="AS936" s="28"/>
      <c r="AT936" s="28"/>
      <c r="AU936" s="28"/>
    </row>
    <row r="937" spans="27:47" x14ac:dyDescent="0.2">
      <c r="AA937" s="28"/>
      <c r="AB937" s="28"/>
      <c r="AC937" s="28"/>
      <c r="AD937" s="28"/>
      <c r="AE937" s="28"/>
      <c r="AF937" s="93"/>
      <c r="AG937" s="90"/>
      <c r="AN937" s="28"/>
      <c r="AO937" s="28"/>
      <c r="AP937" s="28"/>
      <c r="AQ937" s="28"/>
      <c r="AR937" s="28"/>
      <c r="AS937" s="28"/>
      <c r="AT937" s="28"/>
      <c r="AU937" s="28"/>
    </row>
    <row r="938" spans="27:47" x14ac:dyDescent="0.2">
      <c r="AA938" s="28"/>
      <c r="AB938" s="28"/>
      <c r="AC938" s="28"/>
      <c r="AD938" s="28"/>
      <c r="AE938" s="28"/>
      <c r="AF938" s="93"/>
      <c r="AG938" s="90"/>
      <c r="AN938" s="28"/>
      <c r="AO938" s="28"/>
      <c r="AP938" s="28"/>
      <c r="AQ938" s="28"/>
      <c r="AR938" s="28"/>
      <c r="AS938" s="28"/>
      <c r="AT938" s="28"/>
      <c r="AU938" s="28"/>
    </row>
    <row r="939" spans="27:47" x14ac:dyDescent="0.2">
      <c r="AA939" s="28"/>
      <c r="AB939" s="28"/>
      <c r="AC939" s="28"/>
      <c r="AD939" s="28"/>
      <c r="AE939" s="28"/>
      <c r="AF939" s="93"/>
      <c r="AG939" s="90"/>
      <c r="AN939" s="28"/>
      <c r="AO939" s="28"/>
      <c r="AP939" s="28"/>
      <c r="AQ939" s="28"/>
      <c r="AR939" s="28"/>
      <c r="AS939" s="28"/>
      <c r="AT939" s="28"/>
      <c r="AU939" s="28"/>
    </row>
    <row r="940" spans="27:47" x14ac:dyDescent="0.2">
      <c r="AA940" s="28"/>
      <c r="AB940" s="28"/>
      <c r="AC940" s="28"/>
      <c r="AD940" s="28"/>
      <c r="AE940" s="28"/>
      <c r="AF940" s="93"/>
      <c r="AG940" s="90"/>
      <c r="AN940" s="28"/>
      <c r="AO940" s="28"/>
      <c r="AP940" s="28"/>
      <c r="AQ940" s="28"/>
      <c r="AR940" s="28"/>
      <c r="AS940" s="28"/>
      <c r="AT940" s="28"/>
      <c r="AU940" s="28"/>
    </row>
    <row r="941" spans="27:47" x14ac:dyDescent="0.2">
      <c r="AA941" s="28"/>
      <c r="AB941" s="28"/>
      <c r="AC941" s="28"/>
      <c r="AD941" s="28"/>
      <c r="AE941" s="28"/>
      <c r="AF941" s="93"/>
      <c r="AG941" s="90"/>
      <c r="AN941" s="28"/>
      <c r="AO941" s="28"/>
      <c r="AP941" s="28"/>
      <c r="AQ941" s="28"/>
      <c r="AR941" s="28"/>
      <c r="AS941" s="28"/>
      <c r="AT941" s="28"/>
      <c r="AU941" s="28"/>
    </row>
    <row r="942" spans="27:47" x14ac:dyDescent="0.2">
      <c r="AA942" s="28"/>
      <c r="AB942" s="28"/>
      <c r="AC942" s="28"/>
      <c r="AD942" s="28"/>
      <c r="AE942" s="28"/>
      <c r="AF942" s="93"/>
      <c r="AG942" s="90"/>
      <c r="AN942" s="28"/>
      <c r="AO942" s="28"/>
      <c r="AP942" s="28"/>
      <c r="AQ942" s="28"/>
      <c r="AR942" s="28"/>
      <c r="AS942" s="28"/>
      <c r="AT942" s="28"/>
      <c r="AU942" s="28"/>
    </row>
    <row r="943" spans="27:47" x14ac:dyDescent="0.2">
      <c r="AA943" s="28"/>
      <c r="AB943" s="28"/>
      <c r="AC943" s="28"/>
      <c r="AD943" s="28"/>
      <c r="AE943" s="28"/>
      <c r="AF943" s="93"/>
      <c r="AG943" s="90"/>
      <c r="AN943" s="28"/>
      <c r="AO943" s="28"/>
      <c r="AP943" s="28"/>
      <c r="AQ943" s="28"/>
      <c r="AR943" s="28"/>
      <c r="AS943" s="28"/>
      <c r="AT943" s="28"/>
      <c r="AU943" s="28"/>
    </row>
    <row r="944" spans="27:47" x14ac:dyDescent="0.2">
      <c r="AA944" s="28"/>
      <c r="AB944" s="28"/>
      <c r="AC944" s="28"/>
      <c r="AD944" s="28"/>
      <c r="AE944" s="28"/>
      <c r="AF944" s="93"/>
      <c r="AG944" s="90"/>
      <c r="AN944" s="28"/>
      <c r="AO944" s="28"/>
      <c r="AP944" s="28"/>
      <c r="AQ944" s="28"/>
      <c r="AR944" s="28"/>
      <c r="AS944" s="28"/>
      <c r="AT944" s="28"/>
      <c r="AU944" s="28"/>
    </row>
    <row r="945" spans="27:47" x14ac:dyDescent="0.2">
      <c r="AA945" s="28"/>
      <c r="AB945" s="28"/>
      <c r="AC945" s="28"/>
      <c r="AD945" s="28"/>
      <c r="AE945" s="28"/>
      <c r="AF945" s="93"/>
      <c r="AG945" s="90"/>
      <c r="AN945" s="28"/>
      <c r="AO945" s="28"/>
      <c r="AP945" s="28"/>
      <c r="AQ945" s="28"/>
      <c r="AR945" s="28"/>
      <c r="AS945" s="28"/>
      <c r="AT945" s="28"/>
      <c r="AU945" s="28"/>
    </row>
    <row r="946" spans="27:47" x14ac:dyDescent="0.2">
      <c r="AA946" s="28"/>
      <c r="AB946" s="28"/>
      <c r="AC946" s="28"/>
      <c r="AD946" s="28"/>
      <c r="AE946" s="28"/>
      <c r="AF946" s="93"/>
      <c r="AG946" s="90"/>
      <c r="AN946" s="28"/>
      <c r="AO946" s="28"/>
      <c r="AP946" s="28"/>
      <c r="AQ946" s="28"/>
      <c r="AR946" s="28"/>
      <c r="AS946" s="28"/>
      <c r="AT946" s="28"/>
      <c r="AU946" s="28"/>
    </row>
    <row r="947" spans="27:47" x14ac:dyDescent="0.2">
      <c r="AA947" s="28"/>
      <c r="AB947" s="28"/>
      <c r="AC947" s="28"/>
      <c r="AD947" s="28"/>
      <c r="AE947" s="28"/>
      <c r="AF947" s="93"/>
      <c r="AG947" s="90"/>
      <c r="AN947" s="28"/>
      <c r="AO947" s="28"/>
      <c r="AP947" s="28"/>
      <c r="AQ947" s="28"/>
      <c r="AR947" s="28"/>
      <c r="AS947" s="28"/>
      <c r="AT947" s="28"/>
      <c r="AU947" s="28"/>
    </row>
    <row r="948" spans="27:47" x14ac:dyDescent="0.2">
      <c r="AA948" s="28"/>
      <c r="AB948" s="28"/>
      <c r="AC948" s="28"/>
      <c r="AD948" s="28"/>
      <c r="AE948" s="28"/>
      <c r="AF948" s="93"/>
      <c r="AG948" s="90"/>
      <c r="AN948" s="28"/>
      <c r="AO948" s="28"/>
      <c r="AP948" s="28"/>
      <c r="AQ948" s="28"/>
      <c r="AR948" s="28"/>
      <c r="AS948" s="28"/>
      <c r="AT948" s="28"/>
      <c r="AU948" s="28"/>
    </row>
    <row r="949" spans="27:47" x14ac:dyDescent="0.2">
      <c r="AA949" s="28"/>
      <c r="AB949" s="28"/>
      <c r="AC949" s="28"/>
      <c r="AD949" s="28"/>
      <c r="AE949" s="28"/>
      <c r="AF949" s="93"/>
      <c r="AG949" s="90"/>
      <c r="AN949" s="28"/>
      <c r="AO949" s="28"/>
      <c r="AP949" s="28"/>
      <c r="AQ949" s="28"/>
      <c r="AR949" s="28"/>
      <c r="AS949" s="28"/>
      <c r="AT949" s="28"/>
      <c r="AU949" s="28"/>
    </row>
    <row r="950" spans="27:47" x14ac:dyDescent="0.2">
      <c r="AA950" s="28"/>
      <c r="AB950" s="28"/>
      <c r="AC950" s="28"/>
      <c r="AD950" s="28"/>
      <c r="AE950" s="28"/>
      <c r="AF950" s="93"/>
      <c r="AG950" s="90"/>
      <c r="AN950" s="28"/>
      <c r="AO950" s="28"/>
      <c r="AP950" s="28"/>
      <c r="AQ950" s="28"/>
      <c r="AR950" s="28"/>
      <c r="AS950" s="28"/>
      <c r="AT950" s="28"/>
      <c r="AU950" s="28"/>
    </row>
    <row r="951" spans="27:47" x14ac:dyDescent="0.2">
      <c r="AA951" s="28"/>
      <c r="AB951" s="28"/>
      <c r="AC951" s="28"/>
      <c r="AD951" s="28"/>
      <c r="AE951" s="28"/>
      <c r="AF951" s="93"/>
      <c r="AG951" s="90"/>
      <c r="AN951" s="28"/>
      <c r="AO951" s="28"/>
      <c r="AP951" s="28"/>
      <c r="AQ951" s="28"/>
      <c r="AR951" s="28"/>
      <c r="AS951" s="28"/>
      <c r="AT951" s="28"/>
      <c r="AU951" s="28"/>
    </row>
    <row r="952" spans="27:47" x14ac:dyDescent="0.2">
      <c r="AA952" s="28"/>
      <c r="AB952" s="28"/>
      <c r="AC952" s="28"/>
      <c r="AD952" s="28"/>
      <c r="AE952" s="28"/>
      <c r="AF952" s="93"/>
      <c r="AG952" s="90"/>
      <c r="AN952" s="28"/>
      <c r="AO952" s="28"/>
      <c r="AP952" s="28"/>
      <c r="AQ952" s="28"/>
      <c r="AR952" s="28"/>
      <c r="AS952" s="28"/>
      <c r="AT952" s="28"/>
      <c r="AU952" s="28"/>
    </row>
    <row r="953" spans="27:47" x14ac:dyDescent="0.2">
      <c r="AA953" s="28"/>
      <c r="AB953" s="28"/>
      <c r="AC953" s="28"/>
      <c r="AD953" s="28"/>
      <c r="AE953" s="28"/>
      <c r="AF953" s="93"/>
      <c r="AG953" s="90"/>
      <c r="AN953" s="28"/>
      <c r="AO953" s="28"/>
      <c r="AP953" s="28"/>
      <c r="AQ953" s="28"/>
      <c r="AR953" s="28"/>
      <c r="AS953" s="28"/>
      <c r="AT953" s="28"/>
      <c r="AU953" s="28"/>
    </row>
    <row r="954" spans="27:47" x14ac:dyDescent="0.2">
      <c r="AA954" s="28"/>
      <c r="AB954" s="28"/>
      <c r="AC954" s="28"/>
      <c r="AD954" s="28"/>
      <c r="AE954" s="28"/>
      <c r="AF954" s="93"/>
      <c r="AG954" s="90"/>
      <c r="AN954" s="28"/>
      <c r="AO954" s="28"/>
      <c r="AP954" s="28"/>
      <c r="AQ954" s="28"/>
      <c r="AR954" s="28"/>
      <c r="AS954" s="28"/>
      <c r="AT954" s="28"/>
      <c r="AU954" s="28"/>
    </row>
    <row r="955" spans="27:47" x14ac:dyDescent="0.2">
      <c r="AA955" s="28"/>
      <c r="AB955" s="28"/>
      <c r="AC955" s="28"/>
      <c r="AD955" s="28"/>
      <c r="AE955" s="28"/>
      <c r="AF955" s="93"/>
      <c r="AG955" s="90"/>
      <c r="AN955" s="28"/>
      <c r="AO955" s="28"/>
      <c r="AP955" s="28"/>
      <c r="AQ955" s="28"/>
      <c r="AR955" s="28"/>
      <c r="AS955" s="28"/>
      <c r="AT955" s="28"/>
      <c r="AU955" s="28"/>
    </row>
    <row r="956" spans="27:47" x14ac:dyDescent="0.2">
      <c r="AA956" s="28"/>
      <c r="AB956" s="28"/>
      <c r="AC956" s="28"/>
      <c r="AD956" s="28"/>
      <c r="AE956" s="28"/>
      <c r="AF956" s="93"/>
      <c r="AG956" s="90"/>
      <c r="AN956" s="28"/>
      <c r="AO956" s="28"/>
      <c r="AP956" s="28"/>
      <c r="AQ956" s="28"/>
      <c r="AR956" s="28"/>
      <c r="AS956" s="28"/>
      <c r="AT956" s="28"/>
      <c r="AU956" s="28"/>
    </row>
    <row r="957" spans="27:47" x14ac:dyDescent="0.2">
      <c r="AA957" s="28"/>
      <c r="AB957" s="28"/>
      <c r="AC957" s="28"/>
      <c r="AD957" s="28"/>
      <c r="AE957" s="28"/>
      <c r="AF957" s="93"/>
      <c r="AG957" s="90"/>
      <c r="AN957" s="28"/>
      <c r="AO957" s="28"/>
      <c r="AP957" s="28"/>
      <c r="AQ957" s="28"/>
      <c r="AR957" s="28"/>
      <c r="AS957" s="28"/>
      <c r="AT957" s="28"/>
      <c r="AU957" s="28"/>
    </row>
    <row r="958" spans="27:47" x14ac:dyDescent="0.2">
      <c r="AA958" s="28"/>
      <c r="AB958" s="28"/>
      <c r="AC958" s="28"/>
      <c r="AD958" s="28"/>
      <c r="AE958" s="28"/>
      <c r="AF958" s="93"/>
      <c r="AG958" s="90"/>
      <c r="AN958" s="28"/>
      <c r="AO958" s="28"/>
      <c r="AP958" s="28"/>
      <c r="AQ958" s="28"/>
      <c r="AR958" s="28"/>
      <c r="AS958" s="28"/>
      <c r="AT958" s="28"/>
      <c r="AU958" s="28"/>
    </row>
    <row r="959" spans="27:47" x14ac:dyDescent="0.2">
      <c r="AA959" s="28"/>
      <c r="AB959" s="28"/>
      <c r="AC959" s="28"/>
      <c r="AD959" s="28"/>
      <c r="AE959" s="28"/>
      <c r="AF959" s="93"/>
      <c r="AG959" s="90"/>
      <c r="AN959" s="28"/>
      <c r="AO959" s="28"/>
      <c r="AP959" s="28"/>
      <c r="AQ959" s="28"/>
      <c r="AR959" s="28"/>
      <c r="AS959" s="28"/>
      <c r="AT959" s="28"/>
      <c r="AU959" s="28"/>
    </row>
    <row r="960" spans="27:47" x14ac:dyDescent="0.2">
      <c r="AA960" s="28"/>
      <c r="AB960" s="28"/>
      <c r="AC960" s="28"/>
      <c r="AD960" s="28"/>
      <c r="AE960" s="28"/>
      <c r="AF960" s="93"/>
      <c r="AG960" s="90"/>
      <c r="AN960" s="28"/>
      <c r="AO960" s="28"/>
      <c r="AP960" s="28"/>
      <c r="AQ960" s="28"/>
      <c r="AR960" s="28"/>
      <c r="AS960" s="28"/>
      <c r="AT960" s="28"/>
      <c r="AU960" s="28"/>
    </row>
    <row r="961" spans="27:47" x14ac:dyDescent="0.2">
      <c r="AA961" s="28"/>
      <c r="AB961" s="28"/>
      <c r="AC961" s="28"/>
      <c r="AD961" s="28"/>
      <c r="AE961" s="28"/>
      <c r="AF961" s="93"/>
      <c r="AG961" s="90"/>
      <c r="AN961" s="28"/>
      <c r="AO961" s="28"/>
      <c r="AP961" s="28"/>
      <c r="AQ961" s="28"/>
      <c r="AR961" s="28"/>
      <c r="AS961" s="28"/>
      <c r="AT961" s="28"/>
      <c r="AU961" s="28"/>
    </row>
    <row r="962" spans="27:47" x14ac:dyDescent="0.2">
      <c r="AA962" s="28"/>
      <c r="AB962" s="28"/>
      <c r="AC962" s="28"/>
      <c r="AD962" s="28"/>
      <c r="AE962" s="28"/>
      <c r="AF962" s="93"/>
      <c r="AG962" s="90"/>
      <c r="AN962" s="28"/>
      <c r="AO962" s="28"/>
      <c r="AP962" s="28"/>
      <c r="AQ962" s="28"/>
      <c r="AR962" s="28"/>
      <c r="AS962" s="28"/>
      <c r="AT962" s="28"/>
      <c r="AU962" s="28"/>
    </row>
    <row r="963" spans="27:47" x14ac:dyDescent="0.2">
      <c r="AA963" s="28"/>
      <c r="AB963" s="28"/>
      <c r="AC963" s="28"/>
      <c r="AD963" s="28"/>
      <c r="AE963" s="28"/>
      <c r="AF963" s="93"/>
      <c r="AG963" s="90"/>
      <c r="AN963" s="28"/>
      <c r="AO963" s="28"/>
      <c r="AP963" s="28"/>
      <c r="AQ963" s="28"/>
      <c r="AR963" s="28"/>
      <c r="AS963" s="28"/>
      <c r="AT963" s="28"/>
      <c r="AU963" s="28"/>
    </row>
    <row r="964" spans="27:47" x14ac:dyDescent="0.2">
      <c r="AA964" s="28"/>
      <c r="AB964" s="28"/>
      <c r="AC964" s="28"/>
      <c r="AD964" s="28"/>
      <c r="AE964" s="28"/>
      <c r="AF964" s="93"/>
      <c r="AG964" s="90"/>
      <c r="AN964" s="28"/>
      <c r="AO964" s="28"/>
      <c r="AP964" s="28"/>
      <c r="AQ964" s="28"/>
      <c r="AR964" s="28"/>
      <c r="AS964" s="28"/>
      <c r="AT964" s="28"/>
      <c r="AU964" s="28"/>
    </row>
    <row r="965" spans="27:47" x14ac:dyDescent="0.2">
      <c r="AA965" s="28"/>
      <c r="AB965" s="28"/>
      <c r="AC965" s="28"/>
      <c r="AD965" s="28"/>
      <c r="AE965" s="28"/>
      <c r="AF965" s="93"/>
      <c r="AG965" s="90"/>
      <c r="AN965" s="28"/>
      <c r="AO965" s="28"/>
      <c r="AP965" s="28"/>
      <c r="AQ965" s="28"/>
      <c r="AR965" s="28"/>
      <c r="AS965" s="28"/>
      <c r="AT965" s="28"/>
      <c r="AU965" s="28"/>
    </row>
    <row r="966" spans="27:47" x14ac:dyDescent="0.2">
      <c r="AA966" s="28"/>
      <c r="AB966" s="28"/>
      <c r="AC966" s="28"/>
      <c r="AD966" s="28"/>
      <c r="AE966" s="28"/>
      <c r="AF966" s="93"/>
      <c r="AG966" s="90"/>
      <c r="AN966" s="28"/>
      <c r="AO966" s="28"/>
      <c r="AP966" s="28"/>
      <c r="AQ966" s="28"/>
      <c r="AR966" s="28"/>
      <c r="AS966" s="28"/>
      <c r="AT966" s="28"/>
      <c r="AU966" s="28"/>
    </row>
    <row r="967" spans="27:47" x14ac:dyDescent="0.2">
      <c r="AA967" s="28"/>
      <c r="AB967" s="28"/>
      <c r="AC967" s="28"/>
      <c r="AD967" s="28"/>
      <c r="AE967" s="28"/>
      <c r="AF967" s="93"/>
      <c r="AG967" s="90"/>
      <c r="AN967" s="28"/>
      <c r="AO967" s="28"/>
      <c r="AP967" s="28"/>
      <c r="AQ967" s="28"/>
      <c r="AR967" s="28"/>
      <c r="AS967" s="28"/>
      <c r="AT967" s="28"/>
      <c r="AU967" s="28"/>
    </row>
    <row r="968" spans="27:47" x14ac:dyDescent="0.2">
      <c r="AA968" s="28"/>
      <c r="AB968" s="28"/>
      <c r="AC968" s="28"/>
      <c r="AD968" s="28"/>
      <c r="AE968" s="28"/>
      <c r="AF968" s="93"/>
      <c r="AG968" s="90"/>
      <c r="AN968" s="28"/>
      <c r="AO968" s="28"/>
      <c r="AP968" s="28"/>
      <c r="AQ968" s="28"/>
      <c r="AR968" s="28"/>
      <c r="AS968" s="28"/>
      <c r="AT968" s="28"/>
      <c r="AU968" s="28"/>
    </row>
    <row r="969" spans="27:47" x14ac:dyDescent="0.2">
      <c r="AA969" s="28"/>
      <c r="AB969" s="28"/>
      <c r="AC969" s="28"/>
      <c r="AD969" s="28"/>
      <c r="AE969" s="28"/>
      <c r="AF969" s="93"/>
      <c r="AG969" s="90"/>
      <c r="AN969" s="28"/>
      <c r="AO969" s="28"/>
      <c r="AP969" s="28"/>
      <c r="AQ969" s="28"/>
      <c r="AR969" s="28"/>
      <c r="AS969" s="28"/>
      <c r="AT969" s="28"/>
      <c r="AU969" s="28"/>
    </row>
    <row r="970" spans="27:47" x14ac:dyDescent="0.2">
      <c r="AA970" s="28"/>
      <c r="AB970" s="28"/>
      <c r="AC970" s="28"/>
      <c r="AD970" s="28"/>
      <c r="AE970" s="28"/>
      <c r="AF970" s="93"/>
      <c r="AG970" s="90"/>
      <c r="AN970" s="28"/>
      <c r="AO970" s="28"/>
      <c r="AP970" s="28"/>
      <c r="AQ970" s="28"/>
      <c r="AR970" s="28"/>
      <c r="AS970" s="28"/>
      <c r="AT970" s="28"/>
      <c r="AU970" s="28"/>
    </row>
    <row r="971" spans="27:47" x14ac:dyDescent="0.2">
      <c r="AA971" s="28"/>
      <c r="AB971" s="28"/>
      <c r="AC971" s="28"/>
      <c r="AD971" s="28"/>
      <c r="AE971" s="28"/>
      <c r="AF971" s="93"/>
      <c r="AG971" s="90"/>
      <c r="AN971" s="28"/>
      <c r="AO971" s="28"/>
      <c r="AP971" s="28"/>
      <c r="AQ971" s="28"/>
      <c r="AR971" s="28"/>
      <c r="AS971" s="28"/>
      <c r="AT971" s="28"/>
      <c r="AU971" s="28"/>
    </row>
    <row r="972" spans="27:47" x14ac:dyDescent="0.2">
      <c r="AA972" s="28"/>
      <c r="AB972" s="28"/>
      <c r="AC972" s="28"/>
      <c r="AD972" s="28"/>
      <c r="AE972" s="28"/>
      <c r="AF972" s="93"/>
      <c r="AG972" s="90"/>
      <c r="AN972" s="28"/>
      <c r="AO972" s="28"/>
      <c r="AP972" s="28"/>
      <c r="AQ972" s="28"/>
      <c r="AR972" s="28"/>
      <c r="AS972" s="28"/>
      <c r="AT972" s="28"/>
      <c r="AU972" s="28"/>
    </row>
    <row r="973" spans="27:47" x14ac:dyDescent="0.2">
      <c r="AA973" s="28"/>
      <c r="AB973" s="28"/>
      <c r="AC973" s="28"/>
      <c r="AD973" s="28"/>
      <c r="AE973" s="28"/>
      <c r="AF973" s="93"/>
      <c r="AG973" s="90"/>
      <c r="AN973" s="28"/>
      <c r="AO973" s="28"/>
      <c r="AP973" s="28"/>
      <c r="AQ973" s="28"/>
      <c r="AR973" s="28"/>
      <c r="AS973" s="28"/>
      <c r="AT973" s="28"/>
      <c r="AU973" s="28"/>
    </row>
    <row r="974" spans="27:47" x14ac:dyDescent="0.2">
      <c r="AA974" s="28"/>
      <c r="AB974" s="28"/>
      <c r="AC974" s="28"/>
      <c r="AD974" s="28"/>
      <c r="AE974" s="28"/>
      <c r="AF974" s="93"/>
      <c r="AG974" s="90"/>
      <c r="AN974" s="28"/>
      <c r="AO974" s="28"/>
      <c r="AP974" s="28"/>
      <c r="AQ974" s="28"/>
      <c r="AR974" s="28"/>
      <c r="AS974" s="28"/>
      <c r="AT974" s="28"/>
      <c r="AU974" s="28"/>
    </row>
    <row r="975" spans="27:47" x14ac:dyDescent="0.2">
      <c r="AA975" s="28"/>
      <c r="AB975" s="28"/>
      <c r="AC975" s="28"/>
      <c r="AD975" s="28"/>
      <c r="AE975" s="28"/>
      <c r="AF975" s="93"/>
      <c r="AG975" s="90"/>
      <c r="AN975" s="28"/>
      <c r="AO975" s="28"/>
      <c r="AP975" s="28"/>
      <c r="AQ975" s="28"/>
      <c r="AR975" s="28"/>
      <c r="AS975" s="28"/>
      <c r="AT975" s="28"/>
      <c r="AU975" s="28"/>
    </row>
    <row r="976" spans="27:47" x14ac:dyDescent="0.2">
      <c r="AA976" s="28"/>
      <c r="AB976" s="28"/>
      <c r="AC976" s="28"/>
      <c r="AD976" s="28"/>
      <c r="AE976" s="28"/>
      <c r="AF976" s="93"/>
      <c r="AG976" s="90"/>
      <c r="AN976" s="28"/>
      <c r="AO976" s="28"/>
      <c r="AP976" s="28"/>
      <c r="AQ976" s="28"/>
      <c r="AR976" s="28"/>
      <c r="AS976" s="28"/>
      <c r="AT976" s="28"/>
      <c r="AU976" s="28"/>
    </row>
    <row r="977" spans="27:47" x14ac:dyDescent="0.2">
      <c r="AA977" s="28"/>
      <c r="AB977" s="28"/>
      <c r="AC977" s="28"/>
      <c r="AD977" s="28"/>
      <c r="AE977" s="28"/>
      <c r="AF977" s="93"/>
      <c r="AG977" s="90"/>
      <c r="AN977" s="28"/>
      <c r="AO977" s="28"/>
      <c r="AP977" s="28"/>
      <c r="AQ977" s="28"/>
      <c r="AR977" s="28"/>
      <c r="AS977" s="28"/>
      <c r="AT977" s="28"/>
      <c r="AU977" s="28"/>
    </row>
    <row r="978" spans="27:47" x14ac:dyDescent="0.2">
      <c r="AA978" s="28"/>
      <c r="AB978" s="28"/>
      <c r="AC978" s="28"/>
      <c r="AD978" s="28"/>
      <c r="AE978" s="28"/>
      <c r="AF978" s="93"/>
      <c r="AG978" s="90"/>
      <c r="AN978" s="28"/>
      <c r="AO978" s="28"/>
      <c r="AP978" s="28"/>
      <c r="AQ978" s="28"/>
      <c r="AR978" s="28"/>
      <c r="AS978" s="28"/>
      <c r="AT978" s="28"/>
      <c r="AU978" s="28"/>
    </row>
    <row r="979" spans="27:47" x14ac:dyDescent="0.2">
      <c r="AA979" s="28"/>
      <c r="AB979" s="28"/>
      <c r="AC979" s="28"/>
      <c r="AD979" s="28"/>
      <c r="AE979" s="28"/>
      <c r="AF979" s="93"/>
      <c r="AG979" s="90"/>
      <c r="AN979" s="28"/>
      <c r="AO979" s="28"/>
      <c r="AP979" s="28"/>
      <c r="AQ979" s="28"/>
      <c r="AR979" s="28"/>
      <c r="AS979" s="28"/>
      <c r="AT979" s="28"/>
      <c r="AU979" s="28"/>
    </row>
    <row r="980" spans="27:47" x14ac:dyDescent="0.2">
      <c r="AA980" s="28"/>
      <c r="AB980" s="28"/>
      <c r="AC980" s="28"/>
      <c r="AD980" s="28"/>
      <c r="AE980" s="28"/>
      <c r="AF980" s="93"/>
      <c r="AG980" s="90"/>
      <c r="AN980" s="28"/>
      <c r="AO980" s="28"/>
      <c r="AP980" s="28"/>
      <c r="AQ980" s="28"/>
      <c r="AR980" s="28"/>
      <c r="AS980" s="28"/>
      <c r="AT980" s="28"/>
      <c r="AU980" s="28"/>
    </row>
    <row r="981" spans="27:47" x14ac:dyDescent="0.2">
      <c r="AA981" s="28"/>
      <c r="AB981" s="28"/>
      <c r="AC981" s="28"/>
      <c r="AD981" s="28"/>
      <c r="AE981" s="28"/>
      <c r="AF981" s="93"/>
      <c r="AG981" s="90"/>
      <c r="AN981" s="28"/>
      <c r="AO981" s="28"/>
      <c r="AP981" s="28"/>
      <c r="AQ981" s="28"/>
      <c r="AR981" s="28"/>
      <c r="AS981" s="28"/>
      <c r="AT981" s="28"/>
      <c r="AU981" s="28"/>
    </row>
    <row r="982" spans="27:47" x14ac:dyDescent="0.2">
      <c r="AA982" s="28"/>
      <c r="AB982" s="28"/>
      <c r="AC982" s="28"/>
      <c r="AD982" s="28"/>
      <c r="AE982" s="28"/>
      <c r="AF982" s="93"/>
      <c r="AG982" s="90"/>
      <c r="AN982" s="28"/>
      <c r="AO982" s="28"/>
      <c r="AP982" s="28"/>
      <c r="AQ982" s="28"/>
      <c r="AR982" s="28"/>
      <c r="AS982" s="28"/>
      <c r="AT982" s="28"/>
      <c r="AU982" s="28"/>
    </row>
    <row r="983" spans="27:47" x14ac:dyDescent="0.2">
      <c r="AA983" s="28"/>
      <c r="AB983" s="28"/>
      <c r="AC983" s="28"/>
      <c r="AD983" s="28"/>
      <c r="AE983" s="28"/>
      <c r="AF983" s="93"/>
      <c r="AG983" s="90"/>
      <c r="AN983" s="28"/>
      <c r="AO983" s="28"/>
      <c r="AP983" s="28"/>
      <c r="AQ983" s="28"/>
      <c r="AR983" s="28"/>
      <c r="AS983" s="28"/>
      <c r="AT983" s="28"/>
      <c r="AU983" s="28"/>
    </row>
    <row r="984" spans="27:47" x14ac:dyDescent="0.2">
      <c r="AA984" s="28"/>
      <c r="AB984" s="28"/>
      <c r="AC984" s="28"/>
      <c r="AD984" s="28"/>
      <c r="AE984" s="28"/>
      <c r="AF984" s="93"/>
      <c r="AG984" s="90"/>
      <c r="AN984" s="28"/>
      <c r="AO984" s="28"/>
      <c r="AP984" s="28"/>
      <c r="AQ984" s="28"/>
      <c r="AR984" s="28"/>
      <c r="AS984" s="28"/>
      <c r="AT984" s="28"/>
      <c r="AU984" s="28"/>
    </row>
    <row r="985" spans="27:47" x14ac:dyDescent="0.2">
      <c r="AA985" s="28"/>
      <c r="AB985" s="28"/>
      <c r="AC985" s="28"/>
      <c r="AD985" s="28"/>
      <c r="AE985" s="28"/>
      <c r="AF985" s="93"/>
      <c r="AG985" s="90"/>
      <c r="AN985" s="28"/>
      <c r="AO985" s="28"/>
      <c r="AP985" s="28"/>
      <c r="AQ985" s="28"/>
      <c r="AR985" s="28"/>
      <c r="AS985" s="28"/>
      <c r="AT985" s="28"/>
      <c r="AU985" s="28"/>
    </row>
    <row r="986" spans="27:47" x14ac:dyDescent="0.2">
      <c r="AA986" s="28"/>
      <c r="AB986" s="28"/>
      <c r="AC986" s="28"/>
      <c r="AD986" s="28"/>
      <c r="AE986" s="28"/>
      <c r="AF986" s="93"/>
      <c r="AG986" s="90"/>
      <c r="AN986" s="28"/>
      <c r="AO986" s="28"/>
      <c r="AP986" s="28"/>
      <c r="AQ986" s="28"/>
      <c r="AR986" s="28"/>
      <c r="AS986" s="28"/>
      <c r="AT986" s="28"/>
      <c r="AU986" s="28"/>
    </row>
    <row r="987" spans="27:47" x14ac:dyDescent="0.2">
      <c r="AA987" s="28"/>
      <c r="AB987" s="28"/>
      <c r="AC987" s="28"/>
      <c r="AD987" s="28"/>
      <c r="AE987" s="28"/>
      <c r="AF987" s="93"/>
      <c r="AG987" s="90"/>
      <c r="AN987" s="28"/>
      <c r="AO987" s="28"/>
      <c r="AP987" s="28"/>
      <c r="AQ987" s="28"/>
      <c r="AR987" s="28"/>
      <c r="AS987" s="28"/>
      <c r="AT987" s="28"/>
      <c r="AU987" s="28"/>
    </row>
    <row r="988" spans="27:47" x14ac:dyDescent="0.2">
      <c r="AA988" s="28"/>
      <c r="AB988" s="28"/>
      <c r="AC988" s="28"/>
      <c r="AD988" s="28"/>
      <c r="AE988" s="28"/>
      <c r="AF988" s="93"/>
      <c r="AG988" s="90"/>
      <c r="AN988" s="28"/>
      <c r="AO988" s="28"/>
      <c r="AP988" s="28"/>
      <c r="AQ988" s="28"/>
      <c r="AR988" s="28"/>
      <c r="AS988" s="28"/>
      <c r="AT988" s="28"/>
      <c r="AU988" s="28"/>
    </row>
    <row r="989" spans="27:47" x14ac:dyDescent="0.2">
      <c r="AA989" s="28"/>
      <c r="AB989" s="28"/>
      <c r="AC989" s="28"/>
      <c r="AD989" s="28"/>
      <c r="AE989" s="28"/>
      <c r="AF989" s="93"/>
      <c r="AG989" s="90"/>
      <c r="AN989" s="28"/>
      <c r="AO989" s="28"/>
      <c r="AP989" s="28"/>
      <c r="AQ989" s="28"/>
      <c r="AR989" s="28"/>
      <c r="AS989" s="28"/>
      <c r="AT989" s="28"/>
      <c r="AU989" s="28"/>
    </row>
    <row r="990" spans="27:47" x14ac:dyDescent="0.2">
      <c r="AA990" s="28"/>
      <c r="AB990" s="28"/>
      <c r="AC990" s="28"/>
      <c r="AD990" s="28"/>
      <c r="AE990" s="28"/>
      <c r="AF990" s="93"/>
      <c r="AG990" s="90"/>
      <c r="AN990" s="28"/>
      <c r="AO990" s="28"/>
      <c r="AP990" s="28"/>
      <c r="AQ990" s="28"/>
      <c r="AR990" s="28"/>
      <c r="AS990" s="28"/>
      <c r="AT990" s="28"/>
      <c r="AU990" s="28"/>
    </row>
    <row r="991" spans="27:47" x14ac:dyDescent="0.2">
      <c r="AA991" s="28"/>
      <c r="AB991" s="28"/>
      <c r="AC991" s="28"/>
      <c r="AD991" s="28"/>
      <c r="AE991" s="28"/>
      <c r="AF991" s="93"/>
      <c r="AG991" s="90"/>
      <c r="AN991" s="28"/>
      <c r="AO991" s="28"/>
      <c r="AP991" s="28"/>
      <c r="AQ991" s="28"/>
      <c r="AR991" s="28"/>
      <c r="AS991" s="28"/>
      <c r="AT991" s="28"/>
      <c r="AU991" s="28"/>
    </row>
    <row r="992" spans="27:47" x14ac:dyDescent="0.2">
      <c r="AA992" s="28"/>
      <c r="AB992" s="28"/>
      <c r="AC992" s="28"/>
      <c r="AD992" s="28"/>
      <c r="AE992" s="28"/>
      <c r="AF992" s="93"/>
      <c r="AG992" s="90"/>
      <c r="AN992" s="28"/>
      <c r="AO992" s="28"/>
      <c r="AP992" s="28"/>
      <c r="AQ992" s="28"/>
      <c r="AR992" s="28"/>
      <c r="AS992" s="28"/>
      <c r="AT992" s="28"/>
      <c r="AU992" s="28"/>
    </row>
    <row r="993" spans="27:47" x14ac:dyDescent="0.2">
      <c r="AA993" s="28"/>
      <c r="AB993" s="28"/>
      <c r="AC993" s="28"/>
      <c r="AD993" s="28"/>
      <c r="AE993" s="28"/>
      <c r="AF993" s="93"/>
      <c r="AG993" s="90"/>
      <c r="AN993" s="28"/>
      <c r="AO993" s="28"/>
      <c r="AP993" s="28"/>
      <c r="AQ993" s="28"/>
      <c r="AR993" s="28"/>
      <c r="AS993" s="28"/>
      <c r="AT993" s="28"/>
      <c r="AU993" s="28"/>
    </row>
    <row r="994" spans="27:47" x14ac:dyDescent="0.2">
      <c r="AA994" s="28"/>
      <c r="AB994" s="28"/>
      <c r="AC994" s="28"/>
      <c r="AD994" s="28"/>
      <c r="AE994" s="28"/>
      <c r="AF994" s="93"/>
      <c r="AG994" s="90"/>
      <c r="AN994" s="28"/>
      <c r="AO994" s="28"/>
      <c r="AP994" s="28"/>
      <c r="AQ994" s="28"/>
      <c r="AR994" s="28"/>
      <c r="AS994" s="28"/>
      <c r="AT994" s="28"/>
      <c r="AU994" s="28"/>
    </row>
    <row r="995" spans="27:47" x14ac:dyDescent="0.2">
      <c r="AA995" s="28"/>
      <c r="AB995" s="28"/>
      <c r="AC995" s="28"/>
      <c r="AD995" s="28"/>
      <c r="AE995" s="28"/>
      <c r="AF995" s="93"/>
      <c r="AG995" s="90"/>
      <c r="AN995" s="28"/>
      <c r="AO995" s="28"/>
      <c r="AP995" s="28"/>
      <c r="AQ995" s="28"/>
      <c r="AR995" s="28"/>
      <c r="AS995" s="28"/>
      <c r="AT995" s="28"/>
      <c r="AU995" s="28"/>
    </row>
    <row r="996" spans="27:47" x14ac:dyDescent="0.2">
      <c r="AA996" s="28"/>
      <c r="AB996" s="28"/>
      <c r="AC996" s="28"/>
      <c r="AD996" s="28"/>
      <c r="AE996" s="28"/>
      <c r="AF996" s="93"/>
      <c r="AG996" s="90"/>
      <c r="AN996" s="28"/>
      <c r="AO996" s="28"/>
      <c r="AP996" s="28"/>
      <c r="AQ996" s="28"/>
      <c r="AR996" s="28"/>
      <c r="AS996" s="28"/>
      <c r="AT996" s="28"/>
      <c r="AU996" s="28"/>
    </row>
    <row r="997" spans="27:47" x14ac:dyDescent="0.2">
      <c r="AA997" s="28"/>
      <c r="AB997" s="28"/>
      <c r="AC997" s="28"/>
      <c r="AD997" s="28"/>
      <c r="AE997" s="28"/>
      <c r="AF997" s="93"/>
      <c r="AG997" s="90"/>
      <c r="AN997" s="28"/>
      <c r="AO997" s="28"/>
      <c r="AP997" s="28"/>
      <c r="AQ997" s="28"/>
      <c r="AR997" s="28"/>
      <c r="AS997" s="28"/>
      <c r="AT997" s="28"/>
      <c r="AU997" s="28"/>
    </row>
    <row r="998" spans="27:47" x14ac:dyDescent="0.2">
      <c r="AA998" s="28"/>
      <c r="AB998" s="28"/>
      <c r="AC998" s="28"/>
      <c r="AD998" s="28"/>
      <c r="AE998" s="28"/>
      <c r="AF998" s="93"/>
      <c r="AG998" s="90"/>
      <c r="AN998" s="28"/>
      <c r="AO998" s="28"/>
      <c r="AP998" s="28"/>
      <c r="AQ998" s="28"/>
      <c r="AR998" s="28"/>
      <c r="AS998" s="28"/>
      <c r="AT998" s="28"/>
      <c r="AU998" s="28"/>
    </row>
    <row r="999" spans="27:47" x14ac:dyDescent="0.2">
      <c r="AA999" s="28"/>
      <c r="AB999" s="28"/>
      <c r="AC999" s="28"/>
      <c r="AD999" s="28"/>
      <c r="AE999" s="28"/>
      <c r="AF999" s="93"/>
      <c r="AG999" s="90"/>
      <c r="AN999" s="28"/>
      <c r="AO999" s="28"/>
      <c r="AP999" s="28"/>
      <c r="AQ999" s="28"/>
      <c r="AR999" s="28"/>
      <c r="AS999" s="28"/>
      <c r="AT999" s="28"/>
      <c r="AU999" s="28"/>
    </row>
    <row r="1000" spans="27:47" x14ac:dyDescent="0.2">
      <c r="AA1000" s="28"/>
      <c r="AB1000" s="28"/>
      <c r="AC1000" s="28"/>
      <c r="AD1000" s="28"/>
      <c r="AE1000" s="28"/>
      <c r="AF1000" s="93"/>
      <c r="AG1000" s="90"/>
      <c r="AN1000" s="28"/>
      <c r="AO1000" s="28"/>
      <c r="AP1000" s="28"/>
      <c r="AQ1000" s="28"/>
      <c r="AR1000" s="28"/>
      <c r="AS1000" s="28"/>
      <c r="AT1000" s="28"/>
      <c r="AU1000" s="28"/>
    </row>
    <row r="1001" spans="27:47" x14ac:dyDescent="0.2">
      <c r="AA1001" s="28"/>
      <c r="AB1001" s="28"/>
      <c r="AC1001" s="28"/>
      <c r="AD1001" s="28"/>
      <c r="AE1001" s="28"/>
      <c r="AF1001" s="93"/>
      <c r="AG1001" s="90"/>
      <c r="AN1001" s="28"/>
      <c r="AO1001" s="28"/>
      <c r="AP1001" s="28"/>
      <c r="AQ1001" s="28"/>
      <c r="AR1001" s="28"/>
      <c r="AS1001" s="28"/>
      <c r="AT1001" s="28"/>
      <c r="AU1001" s="28"/>
    </row>
    <row r="1002" spans="27:47" x14ac:dyDescent="0.2">
      <c r="AA1002" s="28"/>
      <c r="AB1002" s="28"/>
      <c r="AC1002" s="28"/>
      <c r="AD1002" s="28"/>
      <c r="AE1002" s="28"/>
      <c r="AF1002" s="93"/>
      <c r="AG1002" s="90"/>
      <c r="AN1002" s="28"/>
      <c r="AO1002" s="28"/>
      <c r="AP1002" s="28"/>
      <c r="AQ1002" s="28"/>
      <c r="AR1002" s="28"/>
      <c r="AS1002" s="28"/>
      <c r="AT1002" s="28"/>
      <c r="AU1002" s="28"/>
    </row>
    <row r="1003" spans="27:47" x14ac:dyDescent="0.2">
      <c r="AA1003" s="28"/>
      <c r="AB1003" s="28"/>
      <c r="AC1003" s="28"/>
      <c r="AD1003" s="28"/>
      <c r="AE1003" s="28"/>
      <c r="AF1003" s="93"/>
      <c r="AG1003" s="90"/>
      <c r="AN1003" s="28"/>
      <c r="AO1003" s="28"/>
      <c r="AP1003" s="28"/>
      <c r="AQ1003" s="28"/>
      <c r="AR1003" s="28"/>
      <c r="AS1003" s="28"/>
      <c r="AT1003" s="28"/>
      <c r="AU1003" s="28"/>
    </row>
    <row r="1004" spans="27:47" x14ac:dyDescent="0.2">
      <c r="AA1004" s="28"/>
      <c r="AB1004" s="28"/>
      <c r="AC1004" s="28"/>
      <c r="AD1004" s="28"/>
      <c r="AE1004" s="28"/>
      <c r="AF1004" s="93"/>
      <c r="AG1004" s="90"/>
      <c r="AN1004" s="28"/>
      <c r="AO1004" s="28"/>
      <c r="AP1004" s="28"/>
      <c r="AQ1004" s="28"/>
      <c r="AR1004" s="28"/>
      <c r="AS1004" s="28"/>
      <c r="AT1004" s="28"/>
      <c r="AU1004" s="28"/>
    </row>
    <row r="1005" spans="27:47" x14ac:dyDescent="0.2">
      <c r="AA1005" s="28"/>
      <c r="AB1005" s="28"/>
      <c r="AC1005" s="28"/>
      <c r="AD1005" s="28"/>
      <c r="AE1005" s="28"/>
      <c r="AF1005" s="93"/>
      <c r="AG1005" s="90"/>
      <c r="AN1005" s="28"/>
      <c r="AO1005" s="28"/>
      <c r="AP1005" s="28"/>
      <c r="AQ1005" s="28"/>
      <c r="AR1005" s="28"/>
      <c r="AS1005" s="28"/>
      <c r="AT1005" s="28"/>
      <c r="AU1005" s="28"/>
    </row>
    <row r="1006" spans="27:47" x14ac:dyDescent="0.2">
      <c r="AA1006" s="28"/>
      <c r="AB1006" s="28"/>
      <c r="AC1006" s="28"/>
      <c r="AD1006" s="28"/>
      <c r="AE1006" s="28"/>
      <c r="AF1006" s="93"/>
      <c r="AG1006" s="90"/>
      <c r="AN1006" s="28"/>
      <c r="AO1006" s="28"/>
      <c r="AP1006" s="28"/>
      <c r="AQ1006" s="28"/>
      <c r="AR1006" s="28"/>
      <c r="AS1006" s="28"/>
      <c r="AT1006" s="28"/>
      <c r="AU1006" s="28"/>
    </row>
    <row r="1007" spans="27:47" x14ac:dyDescent="0.2">
      <c r="AA1007" s="28"/>
      <c r="AB1007" s="28"/>
      <c r="AC1007" s="28"/>
      <c r="AD1007" s="28"/>
      <c r="AE1007" s="28"/>
      <c r="AF1007" s="93"/>
      <c r="AG1007" s="90"/>
      <c r="AN1007" s="28"/>
      <c r="AO1007" s="28"/>
      <c r="AP1007" s="28"/>
      <c r="AQ1007" s="28"/>
      <c r="AR1007" s="28"/>
      <c r="AS1007" s="28"/>
      <c r="AT1007" s="28"/>
      <c r="AU1007" s="28"/>
    </row>
    <row r="1008" spans="27:47" x14ac:dyDescent="0.2">
      <c r="AA1008" s="28"/>
      <c r="AB1008" s="28"/>
      <c r="AC1008" s="28"/>
      <c r="AD1008" s="28"/>
      <c r="AE1008" s="28"/>
      <c r="AF1008" s="93"/>
      <c r="AG1008" s="90"/>
      <c r="AN1008" s="28"/>
      <c r="AO1008" s="28"/>
      <c r="AP1008" s="28"/>
      <c r="AQ1008" s="28"/>
      <c r="AR1008" s="28"/>
      <c r="AS1008" s="28"/>
      <c r="AT1008" s="28"/>
      <c r="AU1008" s="28"/>
    </row>
    <row r="1009" spans="27:47" x14ac:dyDescent="0.2">
      <c r="AA1009" s="28"/>
      <c r="AB1009" s="28"/>
      <c r="AC1009" s="28"/>
      <c r="AD1009" s="28"/>
      <c r="AE1009" s="28"/>
      <c r="AF1009" s="93"/>
      <c r="AG1009" s="90"/>
      <c r="AN1009" s="28"/>
      <c r="AO1009" s="28"/>
      <c r="AP1009" s="28"/>
      <c r="AQ1009" s="28"/>
      <c r="AR1009" s="28"/>
      <c r="AS1009" s="28"/>
      <c r="AT1009" s="28"/>
      <c r="AU1009" s="28"/>
    </row>
    <row r="1010" spans="27:47" x14ac:dyDescent="0.2">
      <c r="AA1010" s="28"/>
      <c r="AB1010" s="28"/>
      <c r="AC1010" s="28"/>
      <c r="AD1010" s="28"/>
      <c r="AE1010" s="28"/>
      <c r="AF1010" s="93"/>
      <c r="AG1010" s="90"/>
      <c r="AN1010" s="28"/>
      <c r="AO1010" s="28"/>
      <c r="AP1010" s="28"/>
      <c r="AQ1010" s="28"/>
      <c r="AR1010" s="28"/>
      <c r="AS1010" s="28"/>
      <c r="AT1010" s="28"/>
      <c r="AU1010" s="28"/>
    </row>
    <row r="1011" spans="27:47" x14ac:dyDescent="0.2">
      <c r="AA1011" s="28"/>
      <c r="AB1011" s="28"/>
      <c r="AC1011" s="28"/>
      <c r="AD1011" s="28"/>
      <c r="AE1011" s="28"/>
      <c r="AF1011" s="93"/>
      <c r="AG1011" s="90"/>
      <c r="AN1011" s="28"/>
      <c r="AO1011" s="28"/>
      <c r="AP1011" s="28"/>
      <c r="AQ1011" s="28"/>
      <c r="AR1011" s="28"/>
      <c r="AS1011" s="28"/>
      <c r="AT1011" s="28"/>
      <c r="AU1011" s="28"/>
    </row>
    <row r="1012" spans="27:47" x14ac:dyDescent="0.2">
      <c r="AA1012" s="28"/>
      <c r="AB1012" s="28"/>
      <c r="AC1012" s="28"/>
      <c r="AD1012" s="28"/>
      <c r="AE1012" s="28"/>
      <c r="AF1012" s="93"/>
      <c r="AG1012" s="90"/>
      <c r="AN1012" s="28"/>
      <c r="AO1012" s="28"/>
      <c r="AP1012" s="28"/>
      <c r="AQ1012" s="28"/>
      <c r="AR1012" s="28"/>
      <c r="AS1012" s="28"/>
      <c r="AT1012" s="28"/>
      <c r="AU1012" s="28"/>
    </row>
    <row r="1013" spans="27:47" x14ac:dyDescent="0.2">
      <c r="AA1013" s="28"/>
      <c r="AB1013" s="28"/>
      <c r="AC1013" s="28"/>
      <c r="AD1013" s="28"/>
      <c r="AE1013" s="28"/>
      <c r="AF1013" s="93"/>
      <c r="AG1013" s="90"/>
      <c r="AN1013" s="28"/>
      <c r="AO1013" s="28"/>
      <c r="AP1013" s="28"/>
      <c r="AQ1013" s="28"/>
      <c r="AR1013" s="28"/>
      <c r="AS1013" s="28"/>
      <c r="AT1013" s="28"/>
      <c r="AU1013" s="28"/>
    </row>
    <row r="1014" spans="27:47" x14ac:dyDescent="0.2">
      <c r="AA1014" s="28"/>
      <c r="AB1014" s="28"/>
      <c r="AC1014" s="28"/>
      <c r="AD1014" s="28"/>
      <c r="AE1014" s="28"/>
      <c r="AF1014" s="93"/>
      <c r="AG1014" s="90"/>
      <c r="AN1014" s="28"/>
      <c r="AO1014" s="28"/>
      <c r="AP1014" s="28"/>
      <c r="AQ1014" s="28"/>
      <c r="AR1014" s="28"/>
      <c r="AS1014" s="28"/>
      <c r="AT1014" s="28"/>
      <c r="AU1014" s="28"/>
    </row>
    <row r="1015" spans="27:47" x14ac:dyDescent="0.2">
      <c r="AA1015" s="28"/>
      <c r="AB1015" s="28"/>
      <c r="AC1015" s="28"/>
      <c r="AD1015" s="28"/>
      <c r="AE1015" s="28"/>
      <c r="AF1015" s="93"/>
      <c r="AG1015" s="90"/>
      <c r="AN1015" s="28"/>
      <c r="AO1015" s="28"/>
      <c r="AP1015" s="28"/>
      <c r="AQ1015" s="28"/>
      <c r="AR1015" s="28"/>
      <c r="AS1015" s="28"/>
      <c r="AT1015" s="28"/>
      <c r="AU1015" s="28"/>
    </row>
    <row r="1016" spans="27:47" x14ac:dyDescent="0.2">
      <c r="AA1016" s="28"/>
      <c r="AB1016" s="28"/>
      <c r="AC1016" s="28"/>
      <c r="AD1016" s="28"/>
      <c r="AE1016" s="28"/>
      <c r="AF1016" s="93"/>
      <c r="AG1016" s="90"/>
      <c r="AN1016" s="28"/>
      <c r="AO1016" s="28"/>
      <c r="AP1016" s="28"/>
      <c r="AQ1016" s="28"/>
      <c r="AR1016" s="28"/>
      <c r="AS1016" s="28"/>
      <c r="AT1016" s="28"/>
      <c r="AU1016" s="28"/>
    </row>
    <row r="1017" spans="27:47" x14ac:dyDescent="0.2">
      <c r="AA1017" s="28"/>
      <c r="AB1017" s="28"/>
      <c r="AC1017" s="28"/>
      <c r="AD1017" s="28"/>
      <c r="AE1017" s="28"/>
      <c r="AF1017" s="93"/>
      <c r="AG1017" s="90"/>
      <c r="AN1017" s="28"/>
      <c r="AO1017" s="28"/>
      <c r="AP1017" s="28"/>
      <c r="AQ1017" s="28"/>
      <c r="AR1017" s="28"/>
      <c r="AS1017" s="28"/>
      <c r="AT1017" s="28"/>
      <c r="AU1017" s="28"/>
    </row>
    <row r="1018" spans="27:47" x14ac:dyDescent="0.2">
      <c r="AA1018" s="28"/>
      <c r="AB1018" s="28"/>
      <c r="AC1018" s="28"/>
      <c r="AD1018" s="28"/>
      <c r="AE1018" s="28"/>
      <c r="AF1018" s="93"/>
      <c r="AG1018" s="90"/>
      <c r="AN1018" s="28"/>
      <c r="AO1018" s="28"/>
      <c r="AP1018" s="28"/>
      <c r="AQ1018" s="28"/>
      <c r="AR1018" s="28"/>
      <c r="AS1018" s="28"/>
      <c r="AT1018" s="28"/>
      <c r="AU1018" s="28"/>
    </row>
    <row r="1019" spans="27:47" x14ac:dyDescent="0.2">
      <c r="AA1019" s="28"/>
      <c r="AB1019" s="28"/>
      <c r="AC1019" s="28"/>
      <c r="AD1019" s="28"/>
      <c r="AE1019" s="28"/>
      <c r="AF1019" s="93"/>
      <c r="AG1019" s="90"/>
      <c r="AN1019" s="28"/>
      <c r="AO1019" s="28"/>
      <c r="AP1019" s="28"/>
      <c r="AQ1019" s="28"/>
      <c r="AR1019" s="28"/>
      <c r="AS1019" s="28"/>
      <c r="AT1019" s="28"/>
      <c r="AU1019" s="28"/>
    </row>
    <row r="1020" spans="27:47" x14ac:dyDescent="0.2">
      <c r="AA1020" s="28"/>
      <c r="AB1020" s="28"/>
      <c r="AC1020" s="28"/>
      <c r="AD1020" s="28"/>
      <c r="AE1020" s="28"/>
      <c r="AF1020" s="93"/>
      <c r="AG1020" s="90"/>
      <c r="AN1020" s="28"/>
      <c r="AO1020" s="28"/>
      <c r="AP1020" s="28"/>
      <c r="AQ1020" s="28"/>
      <c r="AR1020" s="28"/>
      <c r="AS1020" s="28"/>
      <c r="AT1020" s="28"/>
      <c r="AU1020" s="28"/>
    </row>
    <row r="1021" spans="27:47" x14ac:dyDescent="0.2">
      <c r="AA1021" s="28"/>
      <c r="AB1021" s="28"/>
      <c r="AC1021" s="28"/>
      <c r="AD1021" s="28"/>
      <c r="AE1021" s="28"/>
      <c r="AF1021" s="93"/>
      <c r="AG1021" s="90"/>
      <c r="AN1021" s="28"/>
      <c r="AO1021" s="28"/>
      <c r="AP1021" s="28"/>
      <c r="AQ1021" s="28"/>
      <c r="AR1021" s="28"/>
      <c r="AS1021" s="28"/>
      <c r="AT1021" s="28"/>
      <c r="AU1021" s="28"/>
    </row>
    <row r="1022" spans="27:47" x14ac:dyDescent="0.2">
      <c r="AA1022" s="28"/>
      <c r="AB1022" s="28"/>
      <c r="AC1022" s="28"/>
      <c r="AD1022" s="28"/>
      <c r="AE1022" s="28"/>
      <c r="AF1022" s="93"/>
      <c r="AG1022" s="90"/>
      <c r="AN1022" s="28"/>
      <c r="AO1022" s="28"/>
      <c r="AP1022" s="28"/>
      <c r="AQ1022" s="28"/>
      <c r="AR1022" s="28"/>
      <c r="AS1022" s="28"/>
      <c r="AT1022" s="28"/>
      <c r="AU1022" s="28"/>
    </row>
    <row r="1023" spans="27:47" x14ac:dyDescent="0.2">
      <c r="AA1023" s="28"/>
      <c r="AB1023" s="28"/>
      <c r="AC1023" s="28"/>
      <c r="AD1023" s="28"/>
      <c r="AE1023" s="28"/>
      <c r="AF1023" s="93"/>
      <c r="AG1023" s="90"/>
      <c r="AN1023" s="28"/>
      <c r="AO1023" s="28"/>
      <c r="AP1023" s="28"/>
      <c r="AQ1023" s="28"/>
      <c r="AR1023" s="28"/>
      <c r="AS1023" s="28"/>
      <c r="AT1023" s="28"/>
      <c r="AU1023" s="28"/>
    </row>
    <row r="1024" spans="27:47" x14ac:dyDescent="0.2">
      <c r="AA1024" s="28"/>
      <c r="AB1024" s="28"/>
      <c r="AC1024" s="28"/>
      <c r="AD1024" s="28"/>
      <c r="AE1024" s="28"/>
      <c r="AF1024" s="93"/>
      <c r="AG1024" s="90"/>
      <c r="AN1024" s="28"/>
      <c r="AO1024" s="28"/>
      <c r="AP1024" s="28"/>
      <c r="AQ1024" s="28"/>
      <c r="AR1024" s="28"/>
      <c r="AS1024" s="28"/>
      <c r="AT1024" s="28"/>
      <c r="AU1024" s="28"/>
    </row>
    <row r="1025" spans="27:47" x14ac:dyDescent="0.2">
      <c r="AA1025" s="28"/>
      <c r="AB1025" s="28"/>
      <c r="AC1025" s="28"/>
      <c r="AD1025" s="28"/>
      <c r="AE1025" s="28"/>
      <c r="AF1025" s="93"/>
      <c r="AG1025" s="90"/>
      <c r="AN1025" s="28"/>
      <c r="AO1025" s="28"/>
      <c r="AP1025" s="28"/>
      <c r="AQ1025" s="28"/>
      <c r="AR1025" s="28"/>
      <c r="AS1025" s="28"/>
      <c r="AT1025" s="28"/>
      <c r="AU1025" s="28"/>
    </row>
    <row r="1026" spans="27:47" x14ac:dyDescent="0.2">
      <c r="AA1026" s="28"/>
      <c r="AB1026" s="28"/>
      <c r="AC1026" s="28"/>
      <c r="AD1026" s="28"/>
      <c r="AE1026" s="28"/>
      <c r="AF1026" s="93"/>
      <c r="AG1026" s="90"/>
      <c r="AN1026" s="28"/>
      <c r="AO1026" s="28"/>
      <c r="AP1026" s="28"/>
      <c r="AQ1026" s="28"/>
      <c r="AR1026" s="28"/>
      <c r="AS1026" s="28"/>
      <c r="AT1026" s="28"/>
      <c r="AU1026" s="28"/>
    </row>
    <row r="1027" spans="27:47" x14ac:dyDescent="0.2">
      <c r="AA1027" s="28"/>
      <c r="AB1027" s="28"/>
      <c r="AC1027" s="28"/>
      <c r="AD1027" s="28"/>
      <c r="AE1027" s="28"/>
      <c r="AF1027" s="93"/>
      <c r="AG1027" s="90"/>
      <c r="AN1027" s="28"/>
      <c r="AO1027" s="28"/>
      <c r="AP1027" s="28"/>
      <c r="AQ1027" s="28"/>
      <c r="AR1027" s="28"/>
      <c r="AS1027" s="28"/>
      <c r="AT1027" s="28"/>
      <c r="AU1027" s="28"/>
    </row>
    <row r="1028" spans="27:47" x14ac:dyDescent="0.2">
      <c r="AA1028" s="28"/>
      <c r="AB1028" s="28"/>
      <c r="AC1028" s="28"/>
      <c r="AD1028" s="28"/>
      <c r="AE1028" s="28"/>
      <c r="AF1028" s="93"/>
      <c r="AG1028" s="90"/>
      <c r="AN1028" s="28"/>
      <c r="AO1028" s="28"/>
      <c r="AP1028" s="28"/>
      <c r="AQ1028" s="28"/>
      <c r="AR1028" s="28"/>
      <c r="AS1028" s="28"/>
      <c r="AT1028" s="28"/>
      <c r="AU1028" s="28"/>
    </row>
    <row r="1029" spans="27:47" x14ac:dyDescent="0.2">
      <c r="AA1029" s="28"/>
      <c r="AB1029" s="28"/>
      <c r="AC1029" s="28"/>
      <c r="AD1029" s="28"/>
      <c r="AE1029" s="28"/>
      <c r="AF1029" s="93"/>
      <c r="AG1029" s="90"/>
      <c r="AN1029" s="28"/>
      <c r="AO1029" s="28"/>
      <c r="AP1029" s="28"/>
      <c r="AQ1029" s="28"/>
      <c r="AR1029" s="28"/>
      <c r="AS1029" s="28"/>
      <c r="AT1029" s="28"/>
      <c r="AU1029" s="28"/>
    </row>
    <row r="1030" spans="27:47" x14ac:dyDescent="0.2">
      <c r="AA1030" s="28"/>
      <c r="AB1030" s="28"/>
      <c r="AC1030" s="28"/>
      <c r="AD1030" s="28"/>
      <c r="AE1030" s="28"/>
      <c r="AF1030" s="93"/>
      <c r="AG1030" s="90"/>
      <c r="AN1030" s="28"/>
      <c r="AO1030" s="28"/>
      <c r="AP1030" s="28"/>
      <c r="AQ1030" s="28"/>
      <c r="AR1030" s="28"/>
      <c r="AS1030" s="28"/>
      <c r="AT1030" s="28"/>
      <c r="AU1030" s="28"/>
    </row>
    <row r="1031" spans="27:47" x14ac:dyDescent="0.2">
      <c r="AA1031" s="28"/>
      <c r="AB1031" s="28"/>
      <c r="AC1031" s="28"/>
      <c r="AD1031" s="28"/>
      <c r="AE1031" s="28"/>
      <c r="AF1031" s="93"/>
      <c r="AG1031" s="90"/>
      <c r="AN1031" s="28"/>
      <c r="AO1031" s="28"/>
      <c r="AP1031" s="28"/>
      <c r="AQ1031" s="28"/>
      <c r="AR1031" s="28"/>
      <c r="AS1031" s="28"/>
      <c r="AT1031" s="28"/>
      <c r="AU1031" s="28"/>
    </row>
    <row r="1032" spans="27:47" x14ac:dyDescent="0.2">
      <c r="AA1032" s="28"/>
      <c r="AB1032" s="28"/>
      <c r="AC1032" s="28"/>
      <c r="AD1032" s="28"/>
      <c r="AE1032" s="28"/>
      <c r="AF1032" s="93"/>
      <c r="AG1032" s="90"/>
      <c r="AN1032" s="28"/>
      <c r="AO1032" s="28"/>
      <c r="AP1032" s="28"/>
      <c r="AQ1032" s="28"/>
      <c r="AR1032" s="28"/>
      <c r="AS1032" s="28"/>
      <c r="AT1032" s="28"/>
      <c r="AU1032" s="28"/>
    </row>
    <row r="1033" spans="27:47" x14ac:dyDescent="0.2">
      <c r="AA1033" s="28"/>
      <c r="AB1033" s="28"/>
      <c r="AC1033" s="28"/>
      <c r="AD1033" s="28"/>
      <c r="AE1033" s="28"/>
      <c r="AF1033" s="93"/>
      <c r="AG1033" s="90"/>
      <c r="AN1033" s="28"/>
      <c r="AO1033" s="28"/>
      <c r="AP1033" s="28"/>
      <c r="AQ1033" s="28"/>
      <c r="AR1033" s="28"/>
      <c r="AS1033" s="28"/>
      <c r="AT1033" s="28"/>
      <c r="AU1033" s="28"/>
    </row>
    <row r="1034" spans="27:47" x14ac:dyDescent="0.2">
      <c r="AA1034" s="28"/>
      <c r="AB1034" s="28"/>
      <c r="AC1034" s="28"/>
      <c r="AD1034" s="28"/>
      <c r="AE1034" s="28"/>
      <c r="AF1034" s="93"/>
      <c r="AG1034" s="90"/>
      <c r="AN1034" s="28"/>
      <c r="AO1034" s="28"/>
      <c r="AP1034" s="28"/>
      <c r="AQ1034" s="28"/>
      <c r="AR1034" s="28"/>
      <c r="AS1034" s="28"/>
      <c r="AT1034" s="28"/>
      <c r="AU1034" s="28"/>
    </row>
    <row r="1035" spans="27:47" x14ac:dyDescent="0.2">
      <c r="AA1035" s="28"/>
      <c r="AB1035" s="28"/>
      <c r="AC1035" s="28"/>
      <c r="AD1035" s="28"/>
      <c r="AE1035" s="28"/>
      <c r="AF1035" s="93"/>
      <c r="AG1035" s="90"/>
      <c r="AN1035" s="28"/>
      <c r="AO1035" s="28"/>
      <c r="AP1035" s="28"/>
      <c r="AQ1035" s="28"/>
      <c r="AR1035" s="28"/>
      <c r="AS1035" s="28"/>
      <c r="AT1035" s="28"/>
      <c r="AU1035" s="28"/>
    </row>
    <row r="1036" spans="27:47" x14ac:dyDescent="0.2">
      <c r="AA1036" s="28"/>
      <c r="AB1036" s="28"/>
      <c r="AC1036" s="28"/>
      <c r="AD1036" s="28"/>
      <c r="AE1036" s="28"/>
      <c r="AF1036" s="93"/>
      <c r="AG1036" s="90"/>
      <c r="AN1036" s="28"/>
      <c r="AO1036" s="28"/>
      <c r="AP1036" s="28"/>
      <c r="AQ1036" s="28"/>
      <c r="AR1036" s="28"/>
      <c r="AS1036" s="28"/>
      <c r="AT1036" s="28"/>
      <c r="AU1036" s="28"/>
    </row>
    <row r="1037" spans="27:47" x14ac:dyDescent="0.2">
      <c r="AA1037" s="28"/>
      <c r="AB1037" s="28"/>
      <c r="AC1037" s="28"/>
      <c r="AD1037" s="28"/>
      <c r="AE1037" s="28"/>
      <c r="AF1037" s="93"/>
      <c r="AG1037" s="90"/>
      <c r="AN1037" s="28"/>
      <c r="AO1037" s="28"/>
      <c r="AP1037" s="28"/>
      <c r="AQ1037" s="28"/>
      <c r="AR1037" s="28"/>
      <c r="AS1037" s="28"/>
      <c r="AT1037" s="28"/>
      <c r="AU1037" s="28"/>
    </row>
    <row r="1038" spans="27:47" x14ac:dyDescent="0.2">
      <c r="AA1038" s="28"/>
      <c r="AB1038" s="28"/>
      <c r="AC1038" s="28"/>
      <c r="AD1038" s="28"/>
      <c r="AE1038" s="28"/>
      <c r="AF1038" s="93"/>
      <c r="AG1038" s="90"/>
      <c r="AN1038" s="28"/>
      <c r="AO1038" s="28"/>
      <c r="AP1038" s="28"/>
      <c r="AQ1038" s="28"/>
      <c r="AR1038" s="28"/>
      <c r="AS1038" s="28"/>
      <c r="AT1038" s="28"/>
      <c r="AU1038" s="28"/>
    </row>
    <row r="1039" spans="27:47" x14ac:dyDescent="0.2">
      <c r="AA1039" s="28"/>
      <c r="AB1039" s="28"/>
      <c r="AC1039" s="28"/>
      <c r="AD1039" s="28"/>
      <c r="AE1039" s="28"/>
      <c r="AF1039" s="93"/>
      <c r="AG1039" s="90"/>
      <c r="AN1039" s="28"/>
      <c r="AO1039" s="28"/>
      <c r="AP1039" s="28"/>
      <c r="AQ1039" s="28"/>
      <c r="AR1039" s="28"/>
      <c r="AS1039" s="28"/>
      <c r="AT1039" s="28"/>
      <c r="AU1039" s="28"/>
    </row>
    <row r="1040" spans="27:47" x14ac:dyDescent="0.2">
      <c r="AA1040" s="28"/>
      <c r="AB1040" s="28"/>
      <c r="AC1040" s="28"/>
      <c r="AD1040" s="28"/>
      <c r="AE1040" s="28"/>
      <c r="AF1040" s="93"/>
      <c r="AG1040" s="90"/>
      <c r="AN1040" s="28"/>
      <c r="AO1040" s="28"/>
      <c r="AP1040" s="28"/>
      <c r="AQ1040" s="28"/>
      <c r="AR1040" s="28"/>
      <c r="AS1040" s="28"/>
      <c r="AT1040" s="28"/>
      <c r="AU1040" s="28"/>
    </row>
    <row r="1041" spans="27:47" x14ac:dyDescent="0.2">
      <c r="AA1041" s="28"/>
      <c r="AB1041" s="28"/>
      <c r="AC1041" s="28"/>
      <c r="AD1041" s="28"/>
      <c r="AE1041" s="28"/>
      <c r="AF1041" s="93"/>
      <c r="AG1041" s="90"/>
      <c r="AN1041" s="28"/>
      <c r="AO1041" s="28"/>
      <c r="AP1041" s="28"/>
      <c r="AQ1041" s="28"/>
      <c r="AR1041" s="28"/>
      <c r="AS1041" s="28"/>
      <c r="AT1041" s="28"/>
      <c r="AU1041" s="28"/>
    </row>
    <row r="1042" spans="27:47" x14ac:dyDescent="0.2">
      <c r="AA1042" s="28"/>
      <c r="AB1042" s="28"/>
      <c r="AC1042" s="28"/>
      <c r="AD1042" s="28"/>
      <c r="AE1042" s="28"/>
      <c r="AF1042" s="93"/>
      <c r="AG1042" s="90"/>
      <c r="AN1042" s="28"/>
      <c r="AO1042" s="28"/>
      <c r="AP1042" s="28"/>
      <c r="AQ1042" s="28"/>
      <c r="AR1042" s="28"/>
      <c r="AS1042" s="28"/>
      <c r="AT1042" s="28"/>
      <c r="AU1042" s="28"/>
    </row>
    <row r="1043" spans="27:47" x14ac:dyDescent="0.2">
      <c r="AA1043" s="28"/>
      <c r="AB1043" s="28"/>
      <c r="AC1043" s="28"/>
      <c r="AD1043" s="28"/>
      <c r="AE1043" s="28"/>
      <c r="AF1043" s="93"/>
      <c r="AG1043" s="90"/>
      <c r="AN1043" s="28"/>
      <c r="AO1043" s="28"/>
      <c r="AP1043" s="28"/>
      <c r="AQ1043" s="28"/>
      <c r="AR1043" s="28"/>
      <c r="AS1043" s="28"/>
      <c r="AT1043" s="28"/>
      <c r="AU1043" s="28"/>
    </row>
    <row r="1044" spans="27:47" x14ac:dyDescent="0.2">
      <c r="AA1044" s="28"/>
      <c r="AB1044" s="28"/>
      <c r="AC1044" s="28"/>
      <c r="AD1044" s="28"/>
      <c r="AE1044" s="28"/>
      <c r="AF1044" s="93"/>
      <c r="AG1044" s="90"/>
      <c r="AN1044" s="28"/>
      <c r="AO1044" s="28"/>
      <c r="AP1044" s="28"/>
      <c r="AQ1044" s="28"/>
      <c r="AR1044" s="28"/>
      <c r="AS1044" s="28"/>
      <c r="AT1044" s="28"/>
      <c r="AU1044" s="28"/>
    </row>
    <row r="1045" spans="27:47" x14ac:dyDescent="0.2">
      <c r="AA1045" s="28"/>
      <c r="AB1045" s="28"/>
      <c r="AC1045" s="28"/>
      <c r="AD1045" s="28"/>
      <c r="AE1045" s="28"/>
      <c r="AF1045" s="93"/>
      <c r="AG1045" s="90"/>
      <c r="AN1045" s="28"/>
      <c r="AO1045" s="28"/>
      <c r="AP1045" s="28"/>
      <c r="AQ1045" s="28"/>
      <c r="AR1045" s="28"/>
      <c r="AS1045" s="28"/>
      <c r="AT1045" s="28"/>
      <c r="AU1045" s="28"/>
    </row>
    <row r="1046" spans="27:47" x14ac:dyDescent="0.2">
      <c r="AA1046" s="28"/>
      <c r="AB1046" s="28"/>
      <c r="AC1046" s="28"/>
      <c r="AD1046" s="28"/>
      <c r="AE1046" s="28"/>
      <c r="AF1046" s="93"/>
      <c r="AG1046" s="90"/>
      <c r="AN1046" s="28"/>
      <c r="AO1046" s="28"/>
      <c r="AP1046" s="28"/>
      <c r="AQ1046" s="28"/>
      <c r="AR1046" s="28"/>
      <c r="AS1046" s="28"/>
      <c r="AT1046" s="28"/>
      <c r="AU1046" s="28"/>
    </row>
    <row r="1047" spans="27:47" x14ac:dyDescent="0.2">
      <c r="AA1047" s="28"/>
      <c r="AB1047" s="28"/>
      <c r="AC1047" s="28"/>
      <c r="AD1047" s="28"/>
      <c r="AE1047" s="28"/>
      <c r="AF1047" s="93"/>
      <c r="AG1047" s="90"/>
      <c r="AN1047" s="28"/>
      <c r="AO1047" s="28"/>
      <c r="AP1047" s="28"/>
      <c r="AQ1047" s="28"/>
      <c r="AR1047" s="28"/>
      <c r="AS1047" s="28"/>
      <c r="AT1047" s="28"/>
      <c r="AU1047" s="28"/>
    </row>
    <row r="1048" spans="27:47" x14ac:dyDescent="0.2">
      <c r="AA1048" s="28"/>
      <c r="AB1048" s="28"/>
      <c r="AC1048" s="28"/>
      <c r="AD1048" s="28"/>
      <c r="AE1048" s="28"/>
      <c r="AF1048" s="93"/>
      <c r="AG1048" s="90"/>
      <c r="AN1048" s="28"/>
      <c r="AO1048" s="28"/>
      <c r="AP1048" s="28"/>
      <c r="AQ1048" s="28"/>
      <c r="AR1048" s="28"/>
      <c r="AS1048" s="28"/>
      <c r="AT1048" s="28"/>
      <c r="AU1048" s="28"/>
    </row>
    <row r="1049" spans="27:47" x14ac:dyDescent="0.2">
      <c r="AA1049" s="28"/>
      <c r="AB1049" s="28"/>
      <c r="AC1049" s="28"/>
      <c r="AD1049" s="28"/>
      <c r="AE1049" s="28"/>
      <c r="AF1049" s="93"/>
      <c r="AG1049" s="90"/>
      <c r="AN1049" s="28"/>
      <c r="AO1049" s="28"/>
      <c r="AP1049" s="28"/>
      <c r="AQ1049" s="28"/>
      <c r="AR1049" s="28"/>
      <c r="AS1049" s="28"/>
      <c r="AT1049" s="28"/>
      <c r="AU1049" s="28"/>
    </row>
    <row r="1050" spans="27:47" x14ac:dyDescent="0.2">
      <c r="AA1050" s="28"/>
      <c r="AB1050" s="28"/>
      <c r="AC1050" s="28"/>
      <c r="AD1050" s="28"/>
      <c r="AE1050" s="28"/>
      <c r="AF1050" s="93"/>
      <c r="AG1050" s="90"/>
      <c r="AN1050" s="28"/>
      <c r="AO1050" s="28"/>
      <c r="AP1050" s="28"/>
      <c r="AQ1050" s="28"/>
      <c r="AR1050" s="28"/>
      <c r="AS1050" s="28"/>
      <c r="AT1050" s="28"/>
      <c r="AU1050" s="28"/>
    </row>
    <row r="1051" spans="27:47" x14ac:dyDescent="0.2">
      <c r="AA1051" s="28"/>
      <c r="AB1051" s="28"/>
      <c r="AC1051" s="28"/>
      <c r="AD1051" s="28"/>
      <c r="AE1051" s="28"/>
      <c r="AF1051" s="93"/>
      <c r="AG1051" s="90"/>
      <c r="AN1051" s="28"/>
      <c r="AO1051" s="28"/>
      <c r="AP1051" s="28"/>
      <c r="AQ1051" s="28"/>
      <c r="AR1051" s="28"/>
      <c r="AS1051" s="28"/>
      <c r="AT1051" s="28"/>
      <c r="AU1051" s="28"/>
    </row>
    <row r="1052" spans="27:47" x14ac:dyDescent="0.2">
      <c r="AA1052" s="28"/>
      <c r="AB1052" s="28"/>
      <c r="AC1052" s="28"/>
      <c r="AD1052" s="28"/>
      <c r="AE1052" s="28"/>
      <c r="AF1052" s="93"/>
      <c r="AG1052" s="90"/>
      <c r="AN1052" s="28"/>
      <c r="AO1052" s="28"/>
      <c r="AP1052" s="28"/>
      <c r="AQ1052" s="28"/>
      <c r="AR1052" s="28"/>
      <c r="AS1052" s="28"/>
      <c r="AT1052" s="28"/>
      <c r="AU1052" s="28"/>
    </row>
    <row r="1053" spans="27:47" x14ac:dyDescent="0.2">
      <c r="AA1053" s="28"/>
      <c r="AB1053" s="28"/>
      <c r="AC1053" s="28"/>
      <c r="AD1053" s="28"/>
      <c r="AE1053" s="28"/>
      <c r="AF1053" s="93"/>
      <c r="AG1053" s="90"/>
      <c r="AN1053" s="28"/>
      <c r="AO1053" s="28"/>
      <c r="AP1053" s="28"/>
      <c r="AQ1053" s="28"/>
      <c r="AR1053" s="28"/>
      <c r="AS1053" s="28"/>
      <c r="AT1053" s="28"/>
      <c r="AU1053" s="28"/>
    </row>
    <row r="1054" spans="27:47" x14ac:dyDescent="0.2">
      <c r="AA1054" s="28"/>
      <c r="AB1054" s="28"/>
      <c r="AC1054" s="28"/>
      <c r="AD1054" s="28"/>
      <c r="AE1054" s="28"/>
      <c r="AF1054" s="93"/>
      <c r="AG1054" s="90"/>
      <c r="AN1054" s="28"/>
      <c r="AO1054" s="28"/>
      <c r="AP1054" s="28"/>
      <c r="AQ1054" s="28"/>
      <c r="AR1054" s="28"/>
      <c r="AS1054" s="28"/>
      <c r="AT1054" s="28"/>
      <c r="AU1054" s="28"/>
    </row>
    <row r="1055" spans="27:47" x14ac:dyDescent="0.2">
      <c r="AA1055" s="28"/>
      <c r="AB1055" s="28"/>
      <c r="AC1055" s="28"/>
      <c r="AD1055" s="28"/>
      <c r="AE1055" s="28"/>
      <c r="AF1055" s="93"/>
      <c r="AG1055" s="90"/>
      <c r="AN1055" s="28"/>
      <c r="AO1055" s="28"/>
      <c r="AP1055" s="28"/>
      <c r="AQ1055" s="28"/>
      <c r="AR1055" s="28"/>
      <c r="AS1055" s="28"/>
      <c r="AT1055" s="28"/>
      <c r="AU1055" s="28"/>
    </row>
    <row r="1056" spans="27:47" x14ac:dyDescent="0.2">
      <c r="AA1056" s="28"/>
      <c r="AB1056" s="28"/>
      <c r="AC1056" s="28"/>
      <c r="AD1056" s="28"/>
      <c r="AE1056" s="28"/>
      <c r="AF1056" s="93"/>
      <c r="AG1056" s="90"/>
      <c r="AN1056" s="28"/>
      <c r="AO1056" s="28"/>
      <c r="AP1056" s="28"/>
      <c r="AQ1056" s="28"/>
      <c r="AR1056" s="28"/>
      <c r="AS1056" s="28"/>
      <c r="AT1056" s="28"/>
      <c r="AU1056" s="28"/>
    </row>
    <row r="1057" spans="27:47" x14ac:dyDescent="0.2">
      <c r="AA1057" s="28"/>
      <c r="AB1057" s="28"/>
      <c r="AC1057" s="28"/>
      <c r="AD1057" s="28"/>
      <c r="AE1057" s="28"/>
      <c r="AF1057" s="93"/>
      <c r="AG1057" s="90"/>
      <c r="AN1057" s="28"/>
      <c r="AO1057" s="28"/>
      <c r="AP1057" s="28"/>
      <c r="AQ1057" s="28"/>
      <c r="AR1057" s="28"/>
      <c r="AS1057" s="28"/>
      <c r="AT1057" s="28"/>
      <c r="AU1057" s="28"/>
    </row>
    <row r="1058" spans="27:47" x14ac:dyDescent="0.2">
      <c r="AA1058" s="28"/>
      <c r="AB1058" s="28"/>
      <c r="AC1058" s="28"/>
      <c r="AD1058" s="28"/>
      <c r="AE1058" s="28"/>
      <c r="AF1058" s="93"/>
      <c r="AG1058" s="90"/>
      <c r="AN1058" s="28"/>
      <c r="AO1058" s="28"/>
      <c r="AP1058" s="28"/>
      <c r="AQ1058" s="28"/>
      <c r="AR1058" s="28"/>
      <c r="AS1058" s="28"/>
      <c r="AT1058" s="28"/>
      <c r="AU1058" s="28"/>
    </row>
    <row r="1059" spans="27:47" x14ac:dyDescent="0.2">
      <c r="AA1059" s="28"/>
      <c r="AB1059" s="28"/>
      <c r="AC1059" s="28"/>
      <c r="AD1059" s="28"/>
      <c r="AE1059" s="28"/>
      <c r="AF1059" s="93"/>
      <c r="AG1059" s="90"/>
      <c r="AN1059" s="28"/>
      <c r="AO1059" s="28"/>
      <c r="AP1059" s="28"/>
      <c r="AQ1059" s="28"/>
      <c r="AR1059" s="28"/>
      <c r="AS1059" s="28"/>
      <c r="AT1059" s="28"/>
      <c r="AU1059" s="28"/>
    </row>
    <row r="1060" spans="27:47" x14ac:dyDescent="0.2">
      <c r="AA1060" s="28"/>
      <c r="AB1060" s="28"/>
      <c r="AC1060" s="28"/>
      <c r="AD1060" s="28"/>
      <c r="AE1060" s="28"/>
      <c r="AF1060" s="93"/>
      <c r="AG1060" s="90"/>
      <c r="AN1060" s="28"/>
      <c r="AO1060" s="28"/>
      <c r="AP1060" s="28"/>
      <c r="AQ1060" s="28"/>
      <c r="AR1060" s="28"/>
      <c r="AS1060" s="28"/>
      <c r="AT1060" s="28"/>
      <c r="AU1060" s="28"/>
    </row>
    <row r="1061" spans="27:47" x14ac:dyDescent="0.2">
      <c r="AA1061" s="28"/>
      <c r="AB1061" s="28"/>
      <c r="AC1061" s="28"/>
      <c r="AD1061" s="28"/>
      <c r="AE1061" s="28"/>
      <c r="AF1061" s="93"/>
      <c r="AG1061" s="90"/>
      <c r="AN1061" s="28"/>
      <c r="AO1061" s="28"/>
      <c r="AP1061" s="28"/>
      <c r="AQ1061" s="28"/>
      <c r="AR1061" s="28"/>
      <c r="AS1061" s="28"/>
      <c r="AT1061" s="28"/>
      <c r="AU1061" s="28"/>
    </row>
    <row r="1062" spans="27:47" x14ac:dyDescent="0.2">
      <c r="AA1062" s="28"/>
      <c r="AB1062" s="28"/>
      <c r="AC1062" s="28"/>
      <c r="AD1062" s="28"/>
      <c r="AE1062" s="28"/>
      <c r="AF1062" s="93"/>
      <c r="AG1062" s="90"/>
      <c r="AN1062" s="28"/>
      <c r="AO1062" s="28"/>
      <c r="AP1062" s="28"/>
      <c r="AQ1062" s="28"/>
      <c r="AR1062" s="28"/>
      <c r="AS1062" s="28"/>
      <c r="AT1062" s="28"/>
      <c r="AU1062" s="28"/>
    </row>
    <row r="1063" spans="27:47" x14ac:dyDescent="0.2">
      <c r="AA1063" s="28"/>
      <c r="AB1063" s="28"/>
      <c r="AC1063" s="28"/>
      <c r="AD1063" s="28"/>
      <c r="AE1063" s="28"/>
      <c r="AF1063" s="93"/>
      <c r="AG1063" s="90"/>
      <c r="AN1063" s="28"/>
      <c r="AO1063" s="28"/>
      <c r="AP1063" s="28"/>
      <c r="AQ1063" s="28"/>
      <c r="AR1063" s="28"/>
      <c r="AS1063" s="28"/>
      <c r="AT1063" s="28"/>
      <c r="AU1063" s="28"/>
    </row>
    <row r="1064" spans="27:47" x14ac:dyDescent="0.2">
      <c r="AA1064" s="28"/>
      <c r="AB1064" s="28"/>
      <c r="AC1064" s="28"/>
      <c r="AD1064" s="28"/>
      <c r="AE1064" s="28"/>
      <c r="AF1064" s="93"/>
      <c r="AG1064" s="90"/>
      <c r="AN1064" s="28"/>
      <c r="AO1064" s="28"/>
      <c r="AP1064" s="28"/>
      <c r="AQ1064" s="28"/>
      <c r="AR1064" s="28"/>
      <c r="AS1064" s="28"/>
      <c r="AT1064" s="28"/>
      <c r="AU1064" s="28"/>
    </row>
    <row r="1065" spans="27:47" x14ac:dyDescent="0.2">
      <c r="AA1065" s="28"/>
      <c r="AB1065" s="28"/>
      <c r="AC1065" s="28"/>
      <c r="AD1065" s="28"/>
      <c r="AE1065" s="28"/>
      <c r="AF1065" s="93"/>
      <c r="AG1065" s="90"/>
      <c r="AN1065" s="28"/>
      <c r="AO1065" s="28"/>
      <c r="AP1065" s="28"/>
      <c r="AQ1065" s="28"/>
      <c r="AR1065" s="28"/>
      <c r="AS1065" s="28"/>
      <c r="AT1065" s="28"/>
      <c r="AU1065" s="28"/>
    </row>
    <row r="1066" spans="27:47" x14ac:dyDescent="0.2">
      <c r="AA1066" s="28"/>
      <c r="AB1066" s="28"/>
      <c r="AC1066" s="28"/>
      <c r="AD1066" s="28"/>
      <c r="AE1066" s="28"/>
      <c r="AF1066" s="93"/>
      <c r="AG1066" s="90"/>
      <c r="AN1066" s="28"/>
      <c r="AO1066" s="28"/>
      <c r="AP1066" s="28"/>
      <c r="AQ1066" s="28"/>
      <c r="AR1066" s="28"/>
      <c r="AS1066" s="28"/>
      <c r="AT1066" s="28"/>
      <c r="AU1066" s="28"/>
    </row>
    <row r="1067" spans="27:47" x14ac:dyDescent="0.2">
      <c r="AA1067" s="28"/>
      <c r="AB1067" s="28"/>
      <c r="AC1067" s="28"/>
      <c r="AD1067" s="28"/>
      <c r="AE1067" s="28"/>
      <c r="AF1067" s="93"/>
      <c r="AG1067" s="90"/>
      <c r="AN1067" s="28"/>
      <c r="AO1067" s="28"/>
      <c r="AP1067" s="28"/>
      <c r="AQ1067" s="28"/>
      <c r="AR1067" s="28"/>
      <c r="AS1067" s="28"/>
      <c r="AT1067" s="28"/>
      <c r="AU1067" s="28"/>
    </row>
    <row r="1068" spans="27:47" x14ac:dyDescent="0.2">
      <c r="AA1068" s="28"/>
      <c r="AB1068" s="28"/>
      <c r="AC1068" s="28"/>
      <c r="AD1068" s="28"/>
      <c r="AE1068" s="28"/>
      <c r="AF1068" s="93"/>
      <c r="AG1068" s="90"/>
      <c r="AN1068" s="28"/>
      <c r="AO1068" s="28"/>
      <c r="AP1068" s="28"/>
      <c r="AQ1068" s="28"/>
      <c r="AR1068" s="28"/>
      <c r="AS1068" s="28"/>
      <c r="AT1068" s="28"/>
      <c r="AU1068" s="28"/>
    </row>
    <row r="1069" spans="27:47" x14ac:dyDescent="0.2">
      <c r="AA1069" s="28"/>
      <c r="AB1069" s="28"/>
      <c r="AC1069" s="28"/>
      <c r="AD1069" s="28"/>
      <c r="AE1069" s="28"/>
      <c r="AF1069" s="93"/>
      <c r="AG1069" s="90"/>
      <c r="AN1069" s="28"/>
      <c r="AO1069" s="28"/>
      <c r="AP1069" s="28"/>
      <c r="AQ1069" s="28"/>
      <c r="AR1069" s="28"/>
      <c r="AS1069" s="28"/>
      <c r="AT1069" s="28"/>
      <c r="AU1069" s="28"/>
    </row>
    <row r="1070" spans="27:47" x14ac:dyDescent="0.2">
      <c r="AA1070" s="28"/>
      <c r="AB1070" s="28"/>
      <c r="AC1070" s="28"/>
      <c r="AD1070" s="28"/>
      <c r="AE1070" s="28"/>
      <c r="AF1070" s="93"/>
      <c r="AG1070" s="90"/>
      <c r="AN1070" s="28"/>
      <c r="AO1070" s="28"/>
      <c r="AP1070" s="28"/>
      <c r="AQ1070" s="28"/>
      <c r="AR1070" s="28"/>
      <c r="AS1070" s="28"/>
      <c r="AT1070" s="28"/>
      <c r="AU1070" s="28"/>
    </row>
  </sheetData>
  <phoneticPr fontId="7" type="noConversion"/>
  <hyperlinks>
    <hyperlink ref="AP2991" r:id="rId1" display="http://cdsbib.u-strasbg.fr/cgi-bin/cdsbib?1990RMxAA..21..381G" xr:uid="{00000000-0004-0000-0100-000000000000}"/>
    <hyperlink ref="AP2994" r:id="rId2" display="http://cdsbib.u-strasbg.fr/cgi-bin/cdsbib?1990RMxAA..21..381G" xr:uid="{00000000-0004-0000-0100-000001000000}"/>
    <hyperlink ref="AP2992" r:id="rId3" display="http://cdsbib.u-strasbg.fr/cgi-bin/cdsbib?1990RMxAA..21..381G" xr:uid="{00000000-0004-0000-0100-000002000000}"/>
    <hyperlink ref="AP2970" r:id="rId4" display="http://cdsbib.u-strasbg.fr/cgi-bin/cdsbib?1990RMxAA..21..381G" xr:uid="{00000000-0004-0000-0100-000003000000}"/>
    <hyperlink ref="AQ3104" r:id="rId5" display="http://cdsbib.u-strasbg.fr/cgi-bin/cdsbib?1990RMxAA..21..381G" xr:uid="{00000000-0004-0000-0100-000004000000}"/>
    <hyperlink ref="AQ1373" r:id="rId6" display="http://cdsbib.u-strasbg.fr/cgi-bin/cdsbib?1990RMxAA..21..381G" xr:uid="{00000000-0004-0000-0100-000005000000}"/>
    <hyperlink ref="AQ3105" r:id="rId7" display="http://cdsbib.u-strasbg.fr/cgi-bin/cdsbib?1990RMxAA..21..381G" xr:uid="{00000000-0004-0000-0100-000006000000}"/>
    <hyperlink ref="AT2278" r:id="rId8" display="http://cdsbib.u-strasbg.fr/cgi-bin/cdsbib?1990RMxAA..21..381G" xr:uid="{00000000-0004-0000-0100-000007000000}"/>
    <hyperlink ref="AT2275" r:id="rId9" display="http://cdsbib.u-strasbg.fr/cgi-bin/cdsbib?1990RMxAA..21..381G" xr:uid="{00000000-0004-0000-0100-000008000000}"/>
    <hyperlink ref="AT2277" r:id="rId10" display="http://cdsbib.u-strasbg.fr/cgi-bin/cdsbib?1990RMxAA..21..381G" xr:uid="{00000000-0004-0000-0100-000009000000}"/>
    <hyperlink ref="AT2253" r:id="rId11" display="http://cdsbib.u-strasbg.fr/cgi-bin/cdsbib?1990RMxAA..21..381G" xr:uid="{00000000-0004-0000-0100-00000A000000}"/>
    <hyperlink ref="AU2414" r:id="rId12" display="http://cdsbib.u-strasbg.fr/cgi-bin/cdsbib?1990RMxAA..21..381G" xr:uid="{00000000-0004-0000-0100-00000B000000}"/>
    <hyperlink ref="AU4058" r:id="rId13" display="http://cdsbib.u-strasbg.fr/cgi-bin/cdsbib?1990RMxAA..21..381G" xr:uid="{00000000-0004-0000-0100-00000C000000}"/>
    <hyperlink ref="AU2415" r:id="rId14" display="http://cdsbib.u-strasbg.fr/cgi-bin/cdsbib?1990RMxAA..21..381G" xr:uid="{00000000-0004-0000-0100-00000D000000}"/>
    <hyperlink ref="AT6503" r:id="rId15" display="http://cdsbib.u-strasbg.fr/cgi-bin/cdsbib?1990RMxAA..21..381G" xr:uid="{00000000-0004-0000-0100-00000E000000}"/>
    <hyperlink ref="AT6506" r:id="rId16" display="http://cdsbib.u-strasbg.fr/cgi-bin/cdsbib?1990RMxAA..21..381G" xr:uid="{00000000-0004-0000-0100-00000F000000}"/>
    <hyperlink ref="AT6504" r:id="rId17" display="http://cdsbib.u-strasbg.fr/cgi-bin/cdsbib?1990RMxAA..21..381G" xr:uid="{00000000-0004-0000-0100-000010000000}"/>
    <hyperlink ref="AT6482" r:id="rId18" display="http://cdsbib.u-strasbg.fr/cgi-bin/cdsbib?1990RMxAA..21..381G" xr:uid="{00000000-0004-0000-0100-000011000000}"/>
    <hyperlink ref="AU6616" r:id="rId19" display="http://cdsbib.u-strasbg.fr/cgi-bin/cdsbib?1990RMxAA..21..381G" xr:uid="{00000000-0004-0000-0100-000012000000}"/>
    <hyperlink ref="AU1168" r:id="rId20" display="http://cdsbib.u-strasbg.fr/cgi-bin/cdsbib?1990RMxAA..21..381G" xr:uid="{00000000-0004-0000-0100-000013000000}"/>
    <hyperlink ref="AU6617" r:id="rId21" display="http://cdsbib.u-strasbg.fr/cgi-bin/cdsbib?1990RMxAA..21..381G" xr:uid="{00000000-0004-0000-0100-000014000000}"/>
  </hyperlinks>
  <pageMargins left="0.75" right="0.75" top="1" bottom="1" header="0.5" footer="0.5"/>
  <pageSetup orientation="portrait" horizontalDpi="300" verticalDpi="300" r:id="rId22"/>
  <headerFooter alignWithMargins="0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2024-01-16T04:03:48Z</dcterms:modified>
</cp:coreProperties>
</file>