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84CB25A-1764-491C-9A70-0A5EF08CD76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" i="1" l="1"/>
  <c r="D9" i="1"/>
  <c r="Q21" i="1"/>
  <c r="Q23" i="1"/>
  <c r="C8" i="1"/>
  <c r="C7" i="1"/>
  <c r="E21" i="1"/>
  <c r="F21" i="1"/>
  <c r="D8" i="1"/>
  <c r="H20" i="1"/>
  <c r="F16" i="1"/>
  <c r="F17" i="1" s="1"/>
  <c r="E23" i="1"/>
  <c r="F23" i="1"/>
  <c r="G23" i="1"/>
  <c r="H23" i="1"/>
  <c r="C22" i="1"/>
  <c r="G21" i="1"/>
  <c r="H21" i="1"/>
  <c r="C17" i="1"/>
  <c r="Q22" i="1"/>
  <c r="E22" i="1"/>
  <c r="F22" i="1"/>
  <c r="G22" i="1"/>
  <c r="H22" i="1"/>
  <c r="C11" i="1"/>
  <c r="C12" i="1"/>
  <c r="C16" i="1" l="1"/>
  <c r="D18" i="1" s="1"/>
  <c r="O21" i="1"/>
  <c r="C15" i="1"/>
  <c r="F18" i="1" s="1"/>
  <c r="O22" i="1"/>
  <c r="O23" i="1"/>
  <c r="C18" i="1" l="1"/>
  <c r="F19" i="1"/>
</calcChain>
</file>

<file path=xl/sharedStrings.xml><?xml version="1.0" encoding="utf-8"?>
<sst xmlns="http://schemas.openxmlformats.org/spreadsheetml/2006/main" count="52" uniqueCount="48">
  <si>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</si>
  <si>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</si>
  <si>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</si>
  <si>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</si>
  <si>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</si>
  <si>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</si>
  <si>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</si>
  <si>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</si>
  <si>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</si>
  <si>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</si>
  <si>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</si>
  <si>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</si>
  <si>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</si>
  <si>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</si>
  <si>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</si>
  <si>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</si>
  <si>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</si>
  <si>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</si>
  <si>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</si>
  <si>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</si>
  <si>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</si>
  <si>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</si>
  <si>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</si>
  <si>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</si>
  <si>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</si>
  <si>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</si>
  <si>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</si>
  <si>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</si>
  <si>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</si>
  <si>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</si>
  <si>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</si>
  <si>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</si>
  <si>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</si>
  <si>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</si>
  <si>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</si>
  <si>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</si>
  <si>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</si>
  <si>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</si>
  <si>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</si>
  <si>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V0349 Cen</t>
  </si>
  <si>
    <t>G7745-1193</t>
  </si>
  <si>
    <t>EW/KW</t>
  </si>
  <si>
    <t>V0349 Cen / GSC 7745-1193</t>
  </si>
  <si>
    <t>Kreiner</t>
  </si>
  <si>
    <t>GCVS 4</t>
  </si>
  <si>
    <t>Pavlov 2015, pc</t>
  </si>
  <si>
    <t>II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</si>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</sst>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V0349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0.44921619999877294</c:v>
                </c:pt>
                <c:pt idx="1">
                  <c:v>0</c:v>
                </c:pt>
                <c:pt idx="2">
                  <c:v>-0.10434774999885121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9-48E0-853D-899B78328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59-48E0-853D-899B78328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59-48E0-853D-899B78328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59-48E0-853D-899B78328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59-48E0-853D-899B78328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59-48E0-853D-899B78328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59-48E0-853D-899B78328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0.60769109610672944</c:v>
                </c:pt>
                <c:pt idx="1">
                  <c:v>0</c:v>
                </c:pt>
                <c:pt idx="2">
                  <c:v>-0.10434774999885121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59-48E0-853D-899B78328B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-59562</c:v>
                </c:pt>
                <c:pt idx="1">
                  <c:v>0</c:v>
                </c:pt>
                <c:pt idx="2">
                  <c:v>10227.5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59-48E0-853D-899B7832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75488"/>
        <c:axId val="1"/>
      </c:scatterChart>
      <c:valAx>
        <c:axId val="784375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4375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97937099967764"/>
          <c:w val="0.7593984962406015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2373FE2-DEBF-CF97-3BC5-D6C4A12D2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42</v>
      </c>
      <c r="F1" s="31" t="s">
        <v>39</v>
      </c>
      <c r="G1" s="32">
        <v>0</v>
      </c>
      <c r="H1" s="33"/>
      <c r="I1" s="34" t="s">
        <v>40</v>
      </c>
      <c r="J1" s="35" t="s">
        <v>39</v>
      </c>
      <c r="K1" s="36">
        <v>11.49488</v>
      </c>
      <c r="L1" s="37">
        <v>-41.060099999999998</v>
      </c>
      <c r="M1" s="38">
        <v>52500.165999999997</v>
      </c>
      <c r="N1" s="38">
        <v>0.45563009999999998</v>
      </c>
      <c r="O1" s="34" t="s">
        <v>41</v>
      </c>
    </row>
    <row r="2" spans="1:15" x14ac:dyDescent="0.2">
      <c r="A2" t="s">
        <v>24</v>
      </c>
      <c r="B2" t="s">
        <v>41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25362.375199999999</v>
      </c>
      <c r="D4" s="28">
        <v>0.45563292</v>
      </c>
    </row>
    <row r="5" spans="1:15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4">
        <f>M1</f>
        <v>52500.165999999997</v>
      </c>
      <c r="D7" s="34" t="s">
        <v>43</v>
      </c>
    </row>
    <row r="8" spans="1:15" x14ac:dyDescent="0.2">
      <c r="A8" t="s">
        <v>3</v>
      </c>
      <c r="C8" s="44">
        <f>N1</f>
        <v>0.45563009999999998</v>
      </c>
      <c r="D8" s="29" t="str">
        <f>D7</f>
        <v>Kreiner</v>
      </c>
    </row>
    <row r="9" spans="1:15" x14ac:dyDescent="0.2">
      <c r="A9" s="24" t="s">
        <v>34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-1.020266438512356E-5</v>
      </c>
      <c r="D12" s="3"/>
      <c r="E12" s="10"/>
    </row>
    <row r="13" spans="1:15" x14ac:dyDescent="0.2">
      <c r="A13" s="10" t="s">
        <v>19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57159.790690051334</v>
      </c>
      <c r="E15" s="14" t="s">
        <v>36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0.45561989733561487</v>
      </c>
      <c r="E16" s="14" t="s">
        <v>32</v>
      </c>
      <c r="F16" s="40">
        <f ca="1">NOW()+15018.5+$C$5/24</f>
        <v>60331.793036805553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17189.5</v>
      </c>
    </row>
    <row r="18" spans="1:18" ht="14.25" thickTop="1" thickBot="1" x14ac:dyDescent="0.25">
      <c r="A18" s="16" t="s">
        <v>5</v>
      </c>
      <c r="B18" s="10"/>
      <c r="C18" s="19">
        <f ca="1">+C15</f>
        <v>57159.790690051334</v>
      </c>
      <c r="D18" s="20">
        <f ca="1">+C16</f>
        <v>0.45561989733561487</v>
      </c>
      <c r="E18" s="14" t="s">
        <v>38</v>
      </c>
      <c r="F18" s="23">
        <f ca="1">ROUND(2*(F16-$C$15)/$C$16,0)/2+F15</f>
        <v>6963</v>
      </c>
    </row>
    <row r="19" spans="1:18" ht="13.5" thickTop="1" x14ac:dyDescent="0.2">
      <c r="E19" s="14" t="s">
        <v>33</v>
      </c>
      <c r="F19" s="18">
        <f ca="1">+$C$15+$C$16*F18-15018.5-$C$5/24</f>
        <v>45314.167868532553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47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6" t="s">
        <v>35</v>
      </c>
    </row>
    <row r="21" spans="1:18" x14ac:dyDescent="0.2">
      <c r="A21" t="s">
        <v>44</v>
      </c>
      <c r="C21" s="8">
        <v>25362.375199999999</v>
      </c>
      <c r="D21" s="8"/>
      <c r="E21">
        <f>+(C21-C$7)/C$8</f>
        <v>-59561.01407698921</v>
      </c>
      <c r="F21">
        <f>ROUND(2*E21,0)/2-1</f>
        <v>-59562</v>
      </c>
      <c r="G21">
        <f>+C21-(C$7+F21*C$8)</f>
        <v>0.44921619999877294</v>
      </c>
      <c r="H21">
        <f>+G21</f>
        <v>0.44921619999877294</v>
      </c>
      <c r="O21">
        <f ca="1">+C$11+C$12*$F21</f>
        <v>0.60769109610672944</v>
      </c>
      <c r="Q21" s="2">
        <f>+C21-15018.5</f>
        <v>10343.875199999999</v>
      </c>
    </row>
    <row r="22" spans="1:18" x14ac:dyDescent="0.2">
      <c r="A22" t="s">
        <v>43</v>
      </c>
      <c r="C22" s="8">
        <f>C$7</f>
        <v>52500.165999999997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37481.665999999997</v>
      </c>
    </row>
    <row r="23" spans="1:18" ht="15" x14ac:dyDescent="0.2">
      <c r="A23" s="41" t="s">
        <v>45</v>
      </c>
      <c r="B23" s="42" t="s">
        <v>46</v>
      </c>
      <c r="C23" s="8">
        <v>57160.018499999998</v>
      </c>
      <c r="D23" s="43">
        <v>5.9999999999999995E-4</v>
      </c>
      <c r="E23">
        <f>+(C23-C$7)/C$8</f>
        <v>10227.270981438674</v>
      </c>
      <c r="F23">
        <f>ROUND(2*E23,0)/2</f>
        <v>10227.5</v>
      </c>
      <c r="G23">
        <f>+C23-(C$7+F23*C$8)</f>
        <v>-0.10434774999885121</v>
      </c>
      <c r="H23">
        <f>+G23</f>
        <v>-0.10434774999885121</v>
      </c>
      <c r="O23">
        <f ca="1">+C$11+C$12*$F23</f>
        <v>-0.10434774999885121</v>
      </c>
      <c r="Q23" s="2">
        <f>+C23-15018.5</f>
        <v>42141.518499999998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2024-01-22T06:01:58Z</dcterms:modified>
</cp:coreProperties>
</file>