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79E7F21-9B9B-42B7-A0D1-9F9FF4C5E03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7" r:id="rId1"/>
    <sheet name="A (1)" sheetId="4" r:id="rId2"/>
    <sheet name="A (2)" sheetId="2" r:id="rId3"/>
    <sheet name="A (3)" sheetId="3" r:id="rId4"/>
    <sheet name="A (old)" sheetId="1" r:id="rId5"/>
  </sheets>
  <calcPr calcId="181029"/>
</workbook>
</file>

<file path=xl/calcChain.xml><?xml version="1.0" encoding="utf-8"?>
<calcChain xmlns="http://schemas.openxmlformats.org/spreadsheetml/2006/main">
  <c r="Q26" i="7" l="1"/>
  <c r="Q27" i="7"/>
  <c r="F10" i="7"/>
  <c r="E26" i="7"/>
  <c r="F26" i="7" s="1"/>
  <c r="G26" i="7" s="1"/>
  <c r="K26" i="7" s="1"/>
  <c r="C9" i="7"/>
  <c r="D9" i="7"/>
  <c r="E23" i="7"/>
  <c r="F23" i="7" s="1"/>
  <c r="G23" i="7" s="1"/>
  <c r="K23" i="7" s="1"/>
  <c r="E24" i="7"/>
  <c r="F24" i="7" s="1"/>
  <c r="G24" i="7" s="1"/>
  <c r="K24" i="7" s="1"/>
  <c r="F16" i="7"/>
  <c r="C17" i="7"/>
  <c r="Q21" i="7"/>
  <c r="Q22" i="7"/>
  <c r="Q23" i="7"/>
  <c r="Q24" i="7"/>
  <c r="Q25" i="7"/>
  <c r="C7" i="4"/>
  <c r="E21" i="4"/>
  <c r="F21" i="4"/>
  <c r="D9" i="4"/>
  <c r="E9" i="4"/>
  <c r="E24" i="4"/>
  <c r="F24" i="4"/>
  <c r="F16" i="4"/>
  <c r="F17" i="4" s="1"/>
  <c r="C17" i="4"/>
  <c r="Q21" i="4"/>
  <c r="Q23" i="4"/>
  <c r="Q24" i="4"/>
  <c r="Q25" i="4"/>
  <c r="Q22" i="4"/>
  <c r="C7" i="3"/>
  <c r="E23" i="3"/>
  <c r="F23" i="3"/>
  <c r="D9" i="3"/>
  <c r="E9" i="3"/>
  <c r="E25" i="3"/>
  <c r="F25" i="3"/>
  <c r="F16" i="3"/>
  <c r="F17" i="3" s="1"/>
  <c r="C17" i="3"/>
  <c r="Q21" i="3"/>
  <c r="Q23" i="3"/>
  <c r="Q24" i="3"/>
  <c r="Q25" i="3"/>
  <c r="Q22" i="3"/>
  <c r="C7" i="2"/>
  <c r="E25" i="2"/>
  <c r="F25" i="2"/>
  <c r="C8" i="2"/>
  <c r="D8" i="2"/>
  <c r="D9" i="2"/>
  <c r="E9" i="2"/>
  <c r="E22" i="2"/>
  <c r="F22" i="2"/>
  <c r="F16" i="2"/>
  <c r="F17" i="2" s="1"/>
  <c r="C17" i="2"/>
  <c r="Q21" i="2"/>
  <c r="Q23" i="2"/>
  <c r="Q24" i="2"/>
  <c r="Q25" i="2"/>
  <c r="Q22" i="2"/>
  <c r="E23" i="1"/>
  <c r="F23" i="1"/>
  <c r="Q23" i="1"/>
  <c r="Q24" i="1"/>
  <c r="Q25" i="1"/>
  <c r="Q22" i="1"/>
  <c r="C7" i="1"/>
  <c r="G23" i="1"/>
  <c r="K23" i="1"/>
  <c r="D9" i="1"/>
  <c r="E9" i="1"/>
  <c r="F16" i="1"/>
  <c r="F17" i="1" s="1"/>
  <c r="C17" i="1"/>
  <c r="Q21" i="1"/>
  <c r="E21" i="3"/>
  <c r="F21" i="3"/>
  <c r="G21" i="3"/>
  <c r="G23" i="2"/>
  <c r="K23" i="2"/>
  <c r="E21" i="2"/>
  <c r="F21" i="2"/>
  <c r="G21" i="2"/>
  <c r="E22" i="4"/>
  <c r="F22" i="4"/>
  <c r="G22" i="4"/>
  <c r="I22" i="4"/>
  <c r="E27" i="7"/>
  <c r="F27" i="7"/>
  <c r="G27" i="7" s="1"/>
  <c r="K27" i="7" s="1"/>
  <c r="E25" i="1"/>
  <c r="F25" i="1"/>
  <c r="G25" i="1"/>
  <c r="K25" i="1"/>
  <c r="E24" i="2"/>
  <c r="F24" i="2"/>
  <c r="G24" i="2"/>
  <c r="K24" i="2"/>
  <c r="E21" i="1"/>
  <c r="F21" i="1"/>
  <c r="G21" i="1"/>
  <c r="E24" i="3"/>
  <c r="F24" i="3"/>
  <c r="G24" i="3"/>
  <c r="K24" i="3"/>
  <c r="E23" i="4"/>
  <c r="F23" i="4"/>
  <c r="G23" i="4"/>
  <c r="K23" i="4"/>
  <c r="E22" i="7"/>
  <c r="F22" i="7" s="1"/>
  <c r="G22" i="7" s="1"/>
  <c r="I22" i="7" s="1"/>
  <c r="G21" i="4"/>
  <c r="G22" i="2"/>
  <c r="I22" i="2"/>
  <c r="E25" i="4"/>
  <c r="F25" i="4"/>
  <c r="G25" i="4"/>
  <c r="K25" i="4"/>
  <c r="E25" i="7"/>
  <c r="F25" i="7" s="1"/>
  <c r="G25" i="7" s="1"/>
  <c r="K25" i="7" s="1"/>
  <c r="E24" i="1"/>
  <c r="F24" i="1"/>
  <c r="G24" i="1"/>
  <c r="K24" i="1"/>
  <c r="G25" i="2"/>
  <c r="K25" i="2"/>
  <c r="E23" i="2"/>
  <c r="F23" i="2"/>
  <c r="G23" i="3"/>
  <c r="K23" i="3"/>
  <c r="E22" i="3"/>
  <c r="F22" i="3"/>
  <c r="G22" i="3"/>
  <c r="I22" i="3"/>
  <c r="E22" i="1"/>
  <c r="F22" i="1"/>
  <c r="G22" i="1"/>
  <c r="I22" i="1"/>
  <c r="G25" i="3"/>
  <c r="K25" i="3"/>
  <c r="G24" i="4"/>
  <c r="K24" i="4"/>
  <c r="E21" i="7"/>
  <c r="F21" i="7" s="1"/>
  <c r="G21" i="7" s="1"/>
  <c r="I21" i="7" s="1"/>
  <c r="I21" i="1"/>
  <c r="I21" i="2"/>
  <c r="I21" i="3"/>
  <c r="I21" i="4"/>
  <c r="C12" i="2"/>
  <c r="C11" i="2"/>
  <c r="C11" i="3"/>
  <c r="C11" i="7"/>
  <c r="C11" i="4"/>
  <c r="C12" i="7"/>
  <c r="C11" i="1"/>
  <c r="C12" i="4"/>
  <c r="C12" i="3"/>
  <c r="C12" i="1"/>
  <c r="C16" i="1" l="1"/>
  <c r="D18" i="1" s="1"/>
  <c r="C16" i="3"/>
  <c r="D18" i="3" s="1"/>
  <c r="C16" i="4"/>
  <c r="D18" i="4" s="1"/>
  <c r="O21" i="1"/>
  <c r="R21" i="1" s="1"/>
  <c r="O25" i="1"/>
  <c r="R25" i="1" s="1"/>
  <c r="C15" i="1"/>
  <c r="O23" i="1"/>
  <c r="R23" i="1" s="1"/>
  <c r="O22" i="1"/>
  <c r="R22" i="1" s="1"/>
  <c r="O24" i="1"/>
  <c r="R24" i="1" s="1"/>
  <c r="C16" i="7"/>
  <c r="D18" i="7" s="1"/>
  <c r="O23" i="4"/>
  <c r="R23" i="4" s="1"/>
  <c r="C15" i="4"/>
  <c r="O22" i="4"/>
  <c r="R22" i="4" s="1"/>
  <c r="O21" i="4"/>
  <c r="R21" i="4" s="1"/>
  <c r="O24" i="4"/>
  <c r="R24" i="4" s="1"/>
  <c r="O25" i="4"/>
  <c r="R25" i="4" s="1"/>
  <c r="O25" i="7"/>
  <c r="R25" i="7" s="1"/>
  <c r="O24" i="7"/>
  <c r="R24" i="7" s="1"/>
  <c r="O21" i="7"/>
  <c r="R21" i="7" s="1"/>
  <c r="O26" i="7"/>
  <c r="R26" i="7" s="1"/>
  <c r="O27" i="7"/>
  <c r="R27" i="7" s="1"/>
  <c r="O22" i="7"/>
  <c r="R22" i="7" s="1"/>
  <c r="O23" i="7"/>
  <c r="R23" i="7" s="1"/>
  <c r="C15" i="7"/>
  <c r="O22" i="3"/>
  <c r="R22" i="3" s="1"/>
  <c r="C15" i="3"/>
  <c r="O21" i="3"/>
  <c r="R21" i="3" s="1"/>
  <c r="O24" i="3"/>
  <c r="R24" i="3" s="1"/>
  <c r="O25" i="3"/>
  <c r="R25" i="3" s="1"/>
  <c r="O23" i="3"/>
  <c r="R23" i="3" s="1"/>
  <c r="O25" i="2"/>
  <c r="R25" i="2" s="1"/>
  <c r="O23" i="2"/>
  <c r="R23" i="2" s="1"/>
  <c r="O24" i="2"/>
  <c r="R24" i="2" s="1"/>
  <c r="C15" i="2"/>
  <c r="O21" i="2"/>
  <c r="R21" i="2" s="1"/>
  <c r="O22" i="2"/>
  <c r="R22" i="2" s="1"/>
  <c r="C16" i="2"/>
  <c r="D18" i="2" s="1"/>
  <c r="F17" i="7"/>
  <c r="C18" i="7" l="1"/>
  <c r="F18" i="1"/>
  <c r="F19" i="1" s="1"/>
  <c r="C18" i="1"/>
  <c r="F18" i="7"/>
  <c r="F19" i="7" s="1"/>
  <c r="R17" i="4"/>
  <c r="C18" i="4"/>
  <c r="F18" i="4"/>
  <c r="F19" i="4" s="1"/>
  <c r="R17" i="1"/>
  <c r="R17" i="2"/>
  <c r="R17" i="3"/>
  <c r="R17" i="7"/>
  <c r="F18" i="2"/>
  <c r="F19" i="2" s="1"/>
  <c r="C18" i="2"/>
  <c r="C18" i="3"/>
  <c r="F18" i="3"/>
  <c r="F19" i="3" s="1"/>
</calcChain>
</file>

<file path=xl/sharedStrings.xml><?xml version="1.0" encoding="utf-8"?>
<sst xmlns="http://schemas.openxmlformats.org/spreadsheetml/2006/main" count="309" uniqueCount="57">
  <si>
    <t>Malkov</t>
  </si>
  <si>
    <r>
      <t>diff</t>
    </r>
    <r>
      <rPr>
        <b/>
        <vertAlign val="superscript"/>
        <sz val="10"/>
        <rFont val="Arial"/>
        <family val="2"/>
      </rPr>
      <t>2</t>
    </r>
  </si>
  <si>
    <t>ToMcat period search software</t>
  </si>
  <si>
    <t>Take double the period on page A (1)</t>
  </si>
  <si>
    <t>VSX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</si>
  <si>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</si>
  <si>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</si>
  <si>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</si>
  <si>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</si>
  <si>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</si>
  <si>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</si>
  <si>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</si>
  <si>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</si>
  <si>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</si>
  <si>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</si>
  <si>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</si>
  <si>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</si>
  <si>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</si>
  <si>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</si>
  <si>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</si>
  <si>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</si>
  <si>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</si>
  <si>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</si>
  <si>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</si>
  <si>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</si>
  <si>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</si>
  <si>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</si>
  <si>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</si>
  <si>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</si>
  <si>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</si>
  <si>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</si>
  <si>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</si>
  <si>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</si>
  <si>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</si>
  <si>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</si>
  <si>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</si>
  <si>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</si>
  <si>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</si>
  <si>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</si>
  <si>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</si>
  <si>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</si>
  <si>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</si>
  <si>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</si>
  <si>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</si>
  <si>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</si>
  <si>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</si>
  <si>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</si>
  <si>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V0508 Cen</t>
  </si>
  <si>
    <t>G7812-2854</t>
  </si>
  <si>
    <t>EW</t>
  </si>
  <si>
    <t>pr_0</t>
  </si>
  <si>
    <t>~</t>
  </si>
  <si>
    <t>V0508 Cen / GSC 7812-2854</t>
  </si>
  <si>
    <t>OEJV 0179</t>
  </si>
  <si>
    <t>GCVS</t>
  </si>
  <si>
    <t>OEJV 0211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</si>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</sst>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6" fillId="0" borderId="8" xfId="0" applyFont="1" applyFill="1" applyBorder="1" applyAlignment="1">
      <alignment horizontal="center"/>
    </xf>
    <xf numFmtId="0" fontId="5" fillId="0" borderId="0" xfId="42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3-4EFB-8990-06C04AEA2B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-0.4083799999934854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3-4EFB-8990-06C04AEA2B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E3-4EFB-8990-06C04AEA2B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-0.51116000000183703</c:v>
                </c:pt>
                <c:pt idx="3">
                  <c:v>-0.50942000000213739</c:v>
                </c:pt>
                <c:pt idx="4">
                  <c:v>-0.51123999999981606</c:v>
                </c:pt>
                <c:pt idx="5">
                  <c:v>-0.52555000016582198</c:v>
                </c:pt>
                <c:pt idx="6">
                  <c:v>-0.54908000020077452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3-4EFB-8990-06C04AEA2B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E3-4EFB-8990-06C04AEA2B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E3-4EFB-8990-06C04AEA2B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E3-4EFB-8990-06C04AEA2B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0.12983800876199758</c:v>
                </c:pt>
                <c:pt idx="1">
                  <c:v>-0.40676498387478588</c:v>
                </c:pt>
                <c:pt idx="2">
                  <c:v>-0.51379394788741273</c:v>
                </c:pt>
                <c:pt idx="3">
                  <c:v>-0.5143717995574657</c:v>
                </c:pt>
                <c:pt idx="4">
                  <c:v>-0.52103063716159204</c:v>
                </c:pt>
                <c:pt idx="5">
                  <c:v>-0.52943205870822174</c:v>
                </c:pt>
                <c:pt idx="6">
                  <c:v>-0.52943657317439408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E3-4EFB-8990-06C04AEA2B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59431.5</c:v>
                </c:pt>
                <c:pt idx="2">
                  <c:v>71285.5</c:v>
                </c:pt>
                <c:pt idx="3">
                  <c:v>71349.5</c:v>
                </c:pt>
                <c:pt idx="4">
                  <c:v>72087</c:v>
                </c:pt>
                <c:pt idx="5">
                  <c:v>73017.5</c:v>
                </c:pt>
                <c:pt idx="6">
                  <c:v>73018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E3-4EFB-8990-06C04AEA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17856"/>
        <c:axId val="1"/>
      </c:scatterChart>
      <c:valAx>
        <c:axId val="44711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(1)'!$D$21:$D$239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AE-4875-A577-D762088200E7}"/>
            </c:ext>
          </c:extLst>
        </c:ser>
        <c:ser>
          <c:idx val="1"/>
          <c:order val="1"/>
          <c:tx>
            <c:strRef>
              <c:f>'A (1)'!$I$20:$I$20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3.2140000002982561E-2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AE-4875-A577-D762088200E7}"/>
            </c:ext>
          </c:extLst>
        </c:ser>
        <c:ser>
          <c:idx val="3"/>
          <c:order val="2"/>
          <c:tx>
            <c:strRef>
              <c:f>'A (1)'!$J$20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AE-4875-A577-D762088200E7}"/>
            </c:ext>
          </c:extLst>
        </c:ser>
        <c:ser>
          <c:idx val="4"/>
          <c:order val="3"/>
          <c:tx>
            <c:strRef>
              <c:f>'A (1)'!$K$20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(1)'!$K$21:$K$999</c:f>
              <c:numCache>
                <c:formatCode>General</c:formatCode>
                <c:ptCount val="979"/>
                <c:pt idx="2">
                  <c:v>3.9489999995566905E-2</c:v>
                </c:pt>
                <c:pt idx="3">
                  <c:v>4.1229999995266553E-2</c:v>
                </c:pt>
                <c:pt idx="4">
                  <c:v>3.9409999990311917E-2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AE-4875-A577-D762088200E7}"/>
            </c:ext>
          </c:extLst>
        </c:ser>
        <c:ser>
          <c:idx val="2"/>
          <c:order val="4"/>
          <c:tx>
            <c:strRef>
              <c:f>'A (1)'!$L$20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AE-4875-A577-D762088200E7}"/>
            </c:ext>
          </c:extLst>
        </c:ser>
        <c:ser>
          <c:idx val="5"/>
          <c:order val="5"/>
          <c:tx>
            <c:strRef>
              <c:f>'A (1)'!$M$20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AE-4875-A577-D762088200E7}"/>
            </c:ext>
          </c:extLst>
        </c:ser>
        <c:ser>
          <c:idx val="6"/>
          <c:order val="6"/>
          <c:tx>
            <c:strRef>
              <c:f>'A (1)'!$N$20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(1)'!$D$21:$D$999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AE-4875-A577-D762088200E7}"/>
            </c:ext>
          </c:extLst>
        </c:ser>
        <c:ser>
          <c:idx val="7"/>
          <c:order val="7"/>
          <c:tx>
            <c:strRef>
              <c:f>'A (1)'!$O$20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(1)'!$O$21:$O$999</c:f>
              <c:numCache>
                <c:formatCode>General</c:formatCode>
                <c:ptCount val="979"/>
                <c:pt idx="0">
                  <c:v>-1.4036412243863955E-4</c:v>
                </c:pt>
                <c:pt idx="1">
                  <c:v>3.3021165098284282E-2</c:v>
                </c:pt>
                <c:pt idx="2">
                  <c:v>3.9635420017898694E-2</c:v>
                </c:pt>
                <c:pt idx="3">
                  <c:v>3.9671131275083579E-2</c:v>
                </c:pt>
                <c:pt idx="4">
                  <c:v>4.008264771530002E-2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AE-4875-A577-D762088200E7}"/>
            </c:ext>
          </c:extLst>
        </c:ser>
        <c:ser>
          <c:idx val="8"/>
          <c:order val="8"/>
          <c:tx>
            <c:strRef>
              <c:f>'A (1)'!$U$20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118861</c:v>
                </c:pt>
                <c:pt idx="2">
                  <c:v>142568.5</c:v>
                </c:pt>
                <c:pt idx="3">
                  <c:v>142696.5</c:v>
                </c:pt>
                <c:pt idx="4">
                  <c:v>144171.5</c:v>
                </c:pt>
              </c:numCache>
            </c:numRef>
          </c:xVal>
          <c:yVal>
            <c:numRef>
              <c:f>'A (1)'!$U$21:$U$999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AE-4875-A577-D7620882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991784"/>
        <c:axId val="1"/>
      </c:scatterChart>
      <c:valAx>
        <c:axId val="44199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9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2-4C88-BB35-C96B173611F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-3.6424999998416752E-2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D2-4C88-BB35-C96B173611F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D2-4C88-BB35-C96B173611F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2">
                  <c:v>-3.2395999995060265E-2</c:v>
                </c:pt>
                <c:pt idx="3">
                  <c:v>-0.11392099999648053</c:v>
                </c:pt>
                <c:pt idx="4">
                  <c:v>-4.368399999657413E-2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D2-4C88-BB35-C96B173611F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D2-4C88-BB35-C96B173611F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D2-4C88-BB35-C96B173611F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D2-4C88-BB35-C96B173611F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1.996732611333249E-3</c:v>
                </c:pt>
                <c:pt idx="1">
                  <c:v>-4.9252588127088083E-2</c:v>
                </c:pt>
                <c:pt idx="2">
                  <c:v>-5.9474535293294738E-2</c:v>
                </c:pt>
                <c:pt idx="3">
                  <c:v>-5.9529887928983102E-2</c:v>
                </c:pt>
                <c:pt idx="4">
                  <c:v>-6.0165721248498998E-2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D2-4C88-BB35-C96B173611F4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53237.5</c:v>
                </c:pt>
                <c:pt idx="2">
                  <c:v>63856</c:v>
                </c:pt>
                <c:pt idx="3">
                  <c:v>63913.5</c:v>
                </c:pt>
                <c:pt idx="4">
                  <c:v>64574</c:v>
                </c:pt>
              </c:numCache>
            </c:numRef>
          </c:xVal>
          <c:yVal>
            <c:numRef>
              <c:f>'A (2)'!$U$21:$U$999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D2-4C88-BB35-C96B1736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977744"/>
        <c:axId val="1"/>
      </c:scatterChart>
      <c:valAx>
        <c:axId val="44197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77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(3)'!$D$21:$D$239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6-4D01-AC14-A165385507C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3.2550000032642856E-3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6-4D01-AC14-A165385507C1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76-4D01-AC14-A165385507C1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  <c:pt idx="2">
                  <c:v>8.1357399998523761E-2</c:v>
                </c:pt>
                <c:pt idx="3">
                  <c:v>-4.8961000000417698E-2</c:v>
                </c:pt>
                <c:pt idx="4">
                  <c:v>7.9420599991863128E-2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76-4D01-AC14-A165385507C1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76-4D01-AC14-A165385507C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76-4D01-AC14-A165385507C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76-4D01-AC14-A165385507C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0">
                  <c:v>-4.1303411694403186E-3</c:v>
                </c:pt>
                <c:pt idx="1">
                  <c:v>2.5292131538966648E-2</c:v>
                </c:pt>
                <c:pt idx="2">
                  <c:v>3.1160524460106247E-2</c:v>
                </c:pt>
                <c:pt idx="3">
                  <c:v>3.1192357548993466E-2</c:v>
                </c:pt>
                <c:pt idx="4">
                  <c:v>3.1557327614607424E-2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76-4D01-AC14-A165385507C1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79487.5</c:v>
                </c:pt>
                <c:pt idx="2">
                  <c:v>95341.5</c:v>
                </c:pt>
                <c:pt idx="3">
                  <c:v>95427.5</c:v>
                </c:pt>
                <c:pt idx="4">
                  <c:v>96413.5</c:v>
                </c:pt>
              </c:numCache>
            </c:numRef>
          </c:xVal>
          <c:yVal>
            <c:numRef>
              <c:f>'A (3)'!$U$21:$U$999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76-4D01-AC14-A1653855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985664"/>
        <c:axId val="1"/>
      </c:scatterChart>
      <c:valAx>
        <c:axId val="44198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8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C-4048-9E89-3C490CC87A0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3.3046600001398474E-2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C-4048-9E89-3C490CC87A0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4C-4048-9E89-3C490CC87A0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2">
                  <c:v>3.1270899999071844E-2</c:v>
                </c:pt>
                <c:pt idx="3">
                  <c:v>1.9412199995713308E-2</c:v>
                </c:pt>
                <c:pt idx="4">
                  <c:v>2.8859899997769389E-2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4C-4048-9E89-3C490CC87A0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4C-4048-9E89-3C490CC87A0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4C-4048-9E89-3C490CC87A0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4C-4048-9E89-3C490CC87A0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1.4687616353567003E-3</c:v>
                </c:pt>
                <c:pt idx="1">
                  <c:v>2.4284141092194431E-2</c:v>
                </c:pt>
                <c:pt idx="2">
                  <c:v>2.8834805923206176E-2</c:v>
                </c:pt>
                <c:pt idx="3">
                  <c:v>2.8859387386237743E-2</c:v>
                </c:pt>
                <c:pt idx="4">
                  <c:v>2.9142503956957964E-2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4C-4048-9E89-3C490CC87A03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66363</c:v>
                </c:pt>
                <c:pt idx="2">
                  <c:v>79599.5</c:v>
                </c:pt>
                <c:pt idx="3">
                  <c:v>79671</c:v>
                </c:pt>
                <c:pt idx="4">
                  <c:v>80494.5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4C-4048-9E89-3C490CC87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29376"/>
        <c:axId val="1"/>
      </c:scatterChart>
      <c:valAx>
        <c:axId val="44712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29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353383458646616"/>
          <c:y val="0.92397937099967764"/>
          <c:w val="0.92781954887218043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60418" name="Chart 1">
          <a:extLst>
            <a:ext uri="{FF2B5EF4-FFF2-40B4-BE49-F238E27FC236}">
              <a16:creationId xmlns:a16="http://schemas.microsoft.com/office/drawing/2014/main" id="{D3C43B86-B092-D765-BB7D-E8F945228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A0EE65C8-C09C-78D5-AFC6-75B5BD8C8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8FA662F-F635-9158-37DC-808C7DABB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B600239-0C9C-59E3-A5C2-BACA1626B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320A72-1531-058C-A223-BD77E4958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vsolj.cetus-net.org/bulletin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selection activeCell="D12" sqref="D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2.42578125" bestFit="1" customWidth="1"/>
  </cols>
  <sheetData>
    <row r="1" spans="1:19" ht="20.25" x14ac:dyDescent="0.3">
      <c r="A1" s="1" t="s">
        <v>52</v>
      </c>
      <c r="F1" s="38" t="s">
        <v>47</v>
      </c>
      <c r="G1" s="31">
        <v>0</v>
      </c>
      <c r="H1" s="32"/>
      <c r="I1" s="39" t="s">
        <v>48</v>
      </c>
      <c r="J1" s="38" t="s">
        <v>47</v>
      </c>
      <c r="K1" s="40">
        <v>14.145670000000001</v>
      </c>
      <c r="L1" s="34">
        <v>-41.355400000000003</v>
      </c>
      <c r="M1" s="35">
        <v>25707.535</v>
      </c>
      <c r="N1" s="35">
        <v>0.49176599999999998</v>
      </c>
      <c r="O1" s="33" t="s">
        <v>49</v>
      </c>
      <c r="P1" s="41">
        <v>12.7</v>
      </c>
      <c r="Q1" s="41">
        <v>13.2</v>
      </c>
      <c r="R1" s="42" t="s">
        <v>50</v>
      </c>
      <c r="S1" s="43" t="s">
        <v>51</v>
      </c>
    </row>
    <row r="2" spans="1:19" x14ac:dyDescent="0.2">
      <c r="A2" t="s">
        <v>29</v>
      </c>
      <c r="B2" t="s">
        <v>49</v>
      </c>
      <c r="C2" s="30"/>
      <c r="D2" s="3"/>
    </row>
    <row r="3" spans="1:19" ht="13.5" thickBot="1" x14ac:dyDescent="0.25">
      <c r="C3" t="s">
        <v>3</v>
      </c>
    </row>
    <row r="4" spans="1:19" ht="14.25" thickTop="1" thickBot="1" x14ac:dyDescent="0.25">
      <c r="A4" s="5" t="s">
        <v>6</v>
      </c>
      <c r="C4" s="27">
        <v>51887.891000000003</v>
      </c>
      <c r="D4" s="28">
        <v>0.3293644</v>
      </c>
    </row>
    <row r="5" spans="1:19" ht="13.5" thickTop="1" x14ac:dyDescent="0.2">
      <c r="A5" s="9" t="s">
        <v>34</v>
      </c>
      <c r="B5" s="10"/>
      <c r="C5" s="11">
        <v>-9.5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56">
        <v>25707.535</v>
      </c>
      <c r="D7" s="33" t="s">
        <v>0</v>
      </c>
    </row>
    <row r="8" spans="1:19" x14ac:dyDescent="0.2">
      <c r="A8" t="s">
        <v>9</v>
      </c>
      <c r="C8" s="56">
        <v>0.44052000000000002</v>
      </c>
      <c r="D8" s="29" t="s">
        <v>2</v>
      </c>
    </row>
    <row r="9" spans="1:19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  <c r="F10">
        <f>2*C8</f>
        <v>0.88104000000000005</v>
      </c>
    </row>
    <row r="11" spans="1:19" x14ac:dyDescent="0.2">
      <c r="A11" s="10" t="s">
        <v>21</v>
      </c>
      <c r="B11" s="10"/>
      <c r="C11" s="21">
        <f ca="1">INTERCEPT(INDIRECT($D$9):G992,INDIRECT($C$9):F992)</f>
        <v>0.12983800876199758</v>
      </c>
      <c r="D11" s="3"/>
      <c r="E11" s="10"/>
    </row>
    <row r="12" spans="1:19" x14ac:dyDescent="0.2">
      <c r="A12" s="10" t="s">
        <v>22</v>
      </c>
      <c r="B12" s="10"/>
      <c r="C12" s="21">
        <f ca="1">SLOPE(INDIRECT($D$9):G992,INDIRECT($C$9):F992)</f>
        <v>-9.0289323445779345E-6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(C7+C11)+(C8+C12)*INT(MAX(F21:F3533))</f>
        <v>57872.894923426829</v>
      </c>
      <c r="E15" s="14" t="s">
        <v>40</v>
      </c>
      <c r="F15" s="36">
        <v>1</v>
      </c>
    </row>
    <row r="16" spans="1:19" x14ac:dyDescent="0.2">
      <c r="A16" s="16" t="s">
        <v>10</v>
      </c>
      <c r="B16" s="10"/>
      <c r="C16" s="17">
        <f ca="1">+C8+C12</f>
        <v>0.44051097106765547</v>
      </c>
      <c r="E16" s="14" t="s">
        <v>36</v>
      </c>
      <c r="F16" s="37">
        <f ca="1">NOW()+15018.5+$C$5/24</f>
        <v>60315.790728587963</v>
      </c>
    </row>
    <row r="17" spans="1:21" ht="13.5" thickBot="1" x14ac:dyDescent="0.25">
      <c r="A17" s="14" t="s">
        <v>33</v>
      </c>
      <c r="B17" s="10"/>
      <c r="C17" s="10">
        <f>COUNT(C21:C2191)</f>
        <v>7</v>
      </c>
      <c r="E17" s="14" t="s">
        <v>41</v>
      </c>
      <c r="F17" s="15">
        <f ca="1">ROUND(2*(F16-$C$7)/$C$8,0)/2+F15</f>
        <v>78563.5</v>
      </c>
      <c r="R17">
        <f ca="1">SQRT(SUM(R21:R25)/4)</f>
        <v>6.5168687597414926E-2</v>
      </c>
    </row>
    <row r="18" spans="1:21" ht="14.25" thickTop="1" thickBot="1" x14ac:dyDescent="0.25">
      <c r="A18" s="16" t="s">
        <v>11</v>
      </c>
      <c r="B18" s="10"/>
      <c r="C18" s="19">
        <f ca="1">+C15</f>
        <v>57872.894923426829</v>
      </c>
      <c r="D18" s="20">
        <f ca="1">+C16</f>
        <v>0.44051097106765547</v>
      </c>
      <c r="E18" s="14" t="s">
        <v>42</v>
      </c>
      <c r="F18" s="23">
        <f ca="1">ROUND(2*(F16-$C$15)/$C$16,0)/2+F15</f>
        <v>5546.5</v>
      </c>
    </row>
    <row r="19" spans="1:21" ht="13.5" thickTop="1" x14ac:dyDescent="0.2">
      <c r="E19" s="14" t="s">
        <v>37</v>
      </c>
      <c r="F19" s="18">
        <f ca="1">+$C$15+$C$16*F18-15018.5-$C$5/24</f>
        <v>45298.084857786918</v>
      </c>
    </row>
    <row r="20" spans="1:21" ht="1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R20" s="47" t="s">
        <v>1</v>
      </c>
      <c r="U20" s="26" t="s">
        <v>39</v>
      </c>
    </row>
    <row r="21" spans="1:21" x14ac:dyDescent="0.2">
      <c r="A21" t="s">
        <v>0</v>
      </c>
      <c r="C21" s="8">
        <v>25707.535</v>
      </c>
      <c r="D21" s="8" t="s">
        <v>19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0.12983800876199758</v>
      </c>
      <c r="Q21" s="2">
        <f t="shared" ref="Q21:Q27" si="3">+C21-15018.5</f>
        <v>10689.035</v>
      </c>
      <c r="R21">
        <f t="shared" ref="R21:R27" ca="1" si="4">(O21-G21)^2</f>
        <v>1.6857908519280561E-2</v>
      </c>
    </row>
    <row r="22" spans="1:21" x14ac:dyDescent="0.2">
      <c r="A22" s="48" t="s">
        <v>54</v>
      </c>
      <c r="B22" s="49"/>
      <c r="C22" s="50">
        <v>51887.891000000003</v>
      </c>
      <c r="D22" s="50"/>
      <c r="E22">
        <f t="shared" si="0"/>
        <v>59430.572959230005</v>
      </c>
      <c r="F22">
        <f t="shared" ref="F22:F27" si="5">ROUND(2*E22,0)/2+1</f>
        <v>59431.5</v>
      </c>
      <c r="G22">
        <f t="shared" si="1"/>
        <v>-0.4083799999934854</v>
      </c>
      <c r="I22">
        <f>+G22</f>
        <v>-0.4083799999934854</v>
      </c>
      <c r="O22">
        <f t="shared" ca="1" si="2"/>
        <v>-0.40676498387478588</v>
      </c>
      <c r="Q22" s="2">
        <f t="shared" si="3"/>
        <v>36869.391000000003</v>
      </c>
      <c r="R22">
        <f t="shared" ca="1" si="4"/>
        <v>2.6082770636592597E-6</v>
      </c>
    </row>
    <row r="23" spans="1:21" x14ac:dyDescent="0.2">
      <c r="A23" s="48" t="s">
        <v>53</v>
      </c>
      <c r="B23" s="51" t="s">
        <v>5</v>
      </c>
      <c r="C23" s="52">
        <v>57109.712299999999</v>
      </c>
      <c r="D23" s="52">
        <v>1E-4</v>
      </c>
      <c r="E23">
        <f t="shared" si="0"/>
        <v>71284.339644057021</v>
      </c>
      <c r="F23">
        <f t="shared" si="5"/>
        <v>71285.5</v>
      </c>
      <c r="G23">
        <f t="shared" si="1"/>
        <v>-0.51116000000183703</v>
      </c>
      <c r="K23">
        <f>+G23</f>
        <v>-0.51116000000183703</v>
      </c>
      <c r="O23">
        <f t="shared" ca="1" si="2"/>
        <v>-0.51379394788741273</v>
      </c>
      <c r="Q23" s="2">
        <f t="shared" si="3"/>
        <v>42091.212299999999</v>
      </c>
      <c r="R23">
        <f t="shared" ca="1" si="4"/>
        <v>6.9376814639286673E-6</v>
      </c>
    </row>
    <row r="24" spans="1:21" x14ac:dyDescent="0.2">
      <c r="A24" s="48" t="s">
        <v>53</v>
      </c>
      <c r="B24" s="51" t="s">
        <v>5</v>
      </c>
      <c r="C24" s="52">
        <v>57137.907319999998</v>
      </c>
      <c r="D24" s="52">
        <v>2.0000000000000001E-4</v>
      </c>
      <c r="E24">
        <f t="shared" si="0"/>
        <v>71348.343593934434</v>
      </c>
      <c r="F24">
        <f t="shared" si="5"/>
        <v>71349.5</v>
      </c>
      <c r="G24">
        <f t="shared" si="1"/>
        <v>-0.50942000000213739</v>
      </c>
      <c r="K24">
        <f>+G24</f>
        <v>-0.50942000000213739</v>
      </c>
      <c r="O24">
        <f t="shared" ca="1" si="2"/>
        <v>-0.5143717995574657</v>
      </c>
      <c r="Q24" s="2">
        <f t="shared" si="3"/>
        <v>42119.407319999998</v>
      </c>
      <c r="R24">
        <f t="shared" ca="1" si="4"/>
        <v>2.4520318836149725E-5</v>
      </c>
    </row>
    <row r="25" spans="1:21" x14ac:dyDescent="0.2">
      <c r="A25" s="48" t="s">
        <v>53</v>
      </c>
      <c r="B25" s="51" t="s">
        <v>5</v>
      </c>
      <c r="C25" s="52">
        <v>57462.788999999997</v>
      </c>
      <c r="D25" s="52">
        <v>1E-4</v>
      </c>
      <c r="E25">
        <f t="shared" si="0"/>
        <v>72085.839462453456</v>
      </c>
      <c r="F25">
        <f t="shared" si="5"/>
        <v>72087</v>
      </c>
      <c r="G25">
        <f t="shared" si="1"/>
        <v>-0.51123999999981606</v>
      </c>
      <c r="K25">
        <f>+G25</f>
        <v>-0.51123999999981606</v>
      </c>
      <c r="O25">
        <f t="shared" ca="1" si="2"/>
        <v>-0.52103063716159204</v>
      </c>
      <c r="Q25" s="2">
        <f t="shared" si="3"/>
        <v>42444.288999999997</v>
      </c>
      <c r="R25">
        <f t="shared" ca="1" si="4"/>
        <v>9.5856576033548672E-5</v>
      </c>
    </row>
    <row r="26" spans="1:21" x14ac:dyDescent="0.2">
      <c r="A26" s="53" t="s">
        <v>55</v>
      </c>
      <c r="B26" s="54" t="s">
        <v>56</v>
      </c>
      <c r="C26" s="55">
        <v>57872.678549999837</v>
      </c>
      <c r="D26" s="55">
        <v>0</v>
      </c>
      <c r="E26">
        <f t="shared" si="0"/>
        <v>73016.306978116394</v>
      </c>
      <c r="F26">
        <f t="shared" si="5"/>
        <v>73017.5</v>
      </c>
      <c r="G26">
        <f t="shared" si="1"/>
        <v>-0.52555000016582198</v>
      </c>
      <c r="K26">
        <f>+G26</f>
        <v>-0.52555000016582198</v>
      </c>
      <c r="O26">
        <f t="shared" ca="1" si="2"/>
        <v>-0.52943205870822174</v>
      </c>
      <c r="Q26" s="2">
        <f t="shared" si="3"/>
        <v>42854.178549999837</v>
      </c>
      <c r="R26">
        <f t="shared" ca="1" si="4"/>
        <v>1.5070378526618932E-5</v>
      </c>
    </row>
    <row r="27" spans="1:21" x14ac:dyDescent="0.2">
      <c r="A27" s="53" t="s">
        <v>55</v>
      </c>
      <c r="B27" s="54" t="s">
        <v>5</v>
      </c>
      <c r="C27" s="55">
        <v>57872.875279999804</v>
      </c>
      <c r="D27" s="55">
        <v>1E-4</v>
      </c>
      <c r="E27">
        <f t="shared" si="0"/>
        <v>73016.753563969411</v>
      </c>
      <c r="F27">
        <f t="shared" si="5"/>
        <v>73018</v>
      </c>
      <c r="G27">
        <f t="shared" si="1"/>
        <v>-0.54908000020077452</v>
      </c>
      <c r="K27">
        <f>+G27</f>
        <v>-0.54908000020077452</v>
      </c>
      <c r="O27">
        <f t="shared" ca="1" si="2"/>
        <v>-0.52943657317439408</v>
      </c>
      <c r="Q27" s="2">
        <f t="shared" si="3"/>
        <v>42854.375279999804</v>
      </c>
      <c r="R27">
        <f t="shared" ca="1" si="4"/>
        <v>3.8586422534073368E-4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7" name="Range1"/>
  </protectedRanges>
  <phoneticPr fontId="7" type="noConversion"/>
  <hyperlinks>
    <hyperlink ref="H202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U6940"/>
  <sheetViews>
    <sheetView workbookViewId="0">
      <selection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2.42578125" bestFit="1" customWidth="1"/>
  </cols>
  <sheetData>
    <row r="1" spans="1:19" ht="20.25" x14ac:dyDescent="0.3">
      <c r="A1" s="1" t="s">
        <v>52</v>
      </c>
      <c r="F1" s="38" t="s">
        <v>47</v>
      </c>
      <c r="G1" s="31">
        <v>0</v>
      </c>
      <c r="H1" s="32"/>
      <c r="I1" s="39" t="s">
        <v>48</v>
      </c>
      <c r="J1" s="38" t="s">
        <v>47</v>
      </c>
      <c r="K1" s="40">
        <v>14.145670000000001</v>
      </c>
      <c r="L1" s="34">
        <v>-41.355400000000003</v>
      </c>
      <c r="M1" s="35">
        <v>25707.535</v>
      </c>
      <c r="N1" s="35">
        <v>0.49176599999999998</v>
      </c>
      <c r="O1" s="33" t="s">
        <v>49</v>
      </c>
      <c r="P1" s="41">
        <v>12.7</v>
      </c>
      <c r="Q1" s="41">
        <v>13.2</v>
      </c>
      <c r="R1" s="42" t="s">
        <v>50</v>
      </c>
      <c r="S1" s="43" t="s">
        <v>51</v>
      </c>
    </row>
    <row r="2" spans="1:19" x14ac:dyDescent="0.2">
      <c r="A2" t="s">
        <v>29</v>
      </c>
      <c r="B2" t="s">
        <v>49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6</v>
      </c>
      <c r="C4" s="27">
        <v>51887.891000000003</v>
      </c>
      <c r="D4" s="28">
        <v>0.3293644</v>
      </c>
    </row>
    <row r="5" spans="1:19" ht="13.5" thickTop="1" x14ac:dyDescent="0.2">
      <c r="A5" s="9" t="s">
        <v>34</v>
      </c>
      <c r="B5" s="10"/>
      <c r="C5" s="11">
        <v>8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8">
        <f>M1</f>
        <v>25707.535</v>
      </c>
      <c r="D7" s="33" t="s">
        <v>0</v>
      </c>
    </row>
    <row r="8" spans="1:19" x14ac:dyDescent="0.2">
      <c r="A8" t="s">
        <v>9</v>
      </c>
      <c r="C8" s="8">
        <v>0.22026000000000001</v>
      </c>
      <c r="D8" s="29" t="s">
        <v>2</v>
      </c>
    </row>
    <row r="9" spans="1:19" x14ac:dyDescent="0.2">
      <c r="A9" s="24" t="s">
        <v>38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9" x14ac:dyDescent="0.2">
      <c r="A11" s="10" t="s">
        <v>21</v>
      </c>
      <c r="B11" s="10"/>
      <c r="C11" s="21">
        <f ca="1">INTERCEPT(INDIRECT($E$9):G992,INDIRECT($D$9):F992)</f>
        <v>-1.4036412243863955E-4</v>
      </c>
      <c r="D11" s="3"/>
      <c r="E11" s="10"/>
    </row>
    <row r="12" spans="1:19" x14ac:dyDescent="0.2">
      <c r="A12" s="10" t="s">
        <v>22</v>
      </c>
      <c r="B12" s="10"/>
      <c r="C12" s="21">
        <f ca="1">SLOPE(INDIRECT($E$9):G992,INDIRECT($D$9):F992)</f>
        <v>2.7899419675690865E-7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(C7+C11)+(C8+C12)*INT(MAX(F21:F3533))</f>
        <v>57462.679542508224</v>
      </c>
      <c r="E15" s="14" t="s">
        <v>40</v>
      </c>
      <c r="F15" s="36">
        <v>1</v>
      </c>
    </row>
    <row r="16" spans="1:19" x14ac:dyDescent="0.2">
      <c r="A16" s="16" t="s">
        <v>10</v>
      </c>
      <c r="B16" s="10"/>
      <c r="C16" s="17">
        <f ca="1">+C8+C12</f>
        <v>0.22026027899419676</v>
      </c>
      <c r="E16" s="14" t="s">
        <v>36</v>
      </c>
      <c r="F16" s="37">
        <f ca="1">NOW()+15018.5+$C$5/24</f>
        <v>60316.519895254634</v>
      </c>
    </row>
    <row r="17" spans="1:21" ht="13.5" thickBot="1" x14ac:dyDescent="0.25">
      <c r="A17" s="14" t="s">
        <v>33</v>
      </c>
      <c r="B17" s="10"/>
      <c r="C17" s="10">
        <f>COUNT(C21:C2191)</f>
        <v>5</v>
      </c>
      <c r="E17" s="14" t="s">
        <v>41</v>
      </c>
      <c r="F17" s="15">
        <f ca="1">ROUND(2*(F16-$C$7)/$C$8,0)/2+F15</f>
        <v>157129</v>
      </c>
      <c r="R17">
        <f ca="1">SQRT(SUM(R21:R25)/4)</f>
        <v>9.6174680187115918E-4</v>
      </c>
    </row>
    <row r="18" spans="1:21" ht="14.25" thickTop="1" thickBot="1" x14ac:dyDescent="0.25">
      <c r="A18" s="16" t="s">
        <v>11</v>
      </c>
      <c r="B18" s="10"/>
      <c r="C18" s="19">
        <f ca="1">+C15</f>
        <v>57462.679542508224</v>
      </c>
      <c r="D18" s="20">
        <f ca="1">+C16</f>
        <v>0.22026027899419676</v>
      </c>
      <c r="E18" s="14" t="s">
        <v>42</v>
      </c>
      <c r="F18" s="23">
        <f ca="1">ROUND(2*(F16-$C$15)/$C$16,0)/2+F15</f>
        <v>12957.5</v>
      </c>
    </row>
    <row r="19" spans="1:21" ht="13.5" thickTop="1" x14ac:dyDescent="0.2">
      <c r="E19" s="14" t="s">
        <v>37</v>
      </c>
      <c r="F19" s="18">
        <f ca="1">+$C$15+$C$16*F18-15018.5-$C$5/24</f>
        <v>45297.86877424219</v>
      </c>
    </row>
    <row r="20" spans="1:21" ht="1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R20" s="47" t="s">
        <v>1</v>
      </c>
      <c r="U20" s="26" t="s">
        <v>39</v>
      </c>
    </row>
    <row r="21" spans="1:21" x14ac:dyDescent="0.2">
      <c r="A21" t="s">
        <v>0</v>
      </c>
      <c r="C21" s="8">
        <v>25707.535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-1.4036412243863955E-4</v>
      </c>
      <c r="Q21" s="2">
        <f>+C21-15018.5</f>
        <v>10689.035</v>
      </c>
      <c r="R21">
        <f ca="1">(O21-G21)^2</f>
        <v>1.9702086867969396E-8</v>
      </c>
    </row>
    <row r="22" spans="1:21" x14ac:dyDescent="0.2">
      <c r="A22" s="44" t="s">
        <v>54</v>
      </c>
      <c r="C22" s="8">
        <v>51887.891000000003</v>
      </c>
      <c r="D22" s="8"/>
      <c r="E22">
        <f>+(C22-C$7)/C$8</f>
        <v>118861.14591846001</v>
      </c>
      <c r="F22">
        <f>ROUND(2*E22,0)/2</f>
        <v>118861</v>
      </c>
      <c r="G22">
        <f>+C22-(C$7+F22*C$8)</f>
        <v>3.2140000002982561E-2</v>
      </c>
      <c r="I22">
        <f>+G22</f>
        <v>3.2140000002982561E-2</v>
      </c>
      <c r="O22">
        <f ca="1">+C$11+C$12*$F22</f>
        <v>3.3021165098284282E-2</v>
      </c>
      <c r="Q22" s="2">
        <f>+C22-15018.5</f>
        <v>36869.391000000003</v>
      </c>
      <c r="R22">
        <f ca="1">(O22-G22)^2</f>
        <v>7.7645192517809121E-7</v>
      </c>
    </row>
    <row r="23" spans="1:21" x14ac:dyDescent="0.2">
      <c r="A23" s="44" t="s">
        <v>53</v>
      </c>
      <c r="B23" s="45" t="s">
        <v>5</v>
      </c>
      <c r="C23" s="46">
        <v>57109.712299999999</v>
      </c>
      <c r="D23" s="46">
        <v>1E-4</v>
      </c>
      <c r="E23">
        <f>+(C23-C$7)/C$8</f>
        <v>142568.67928811404</v>
      </c>
      <c r="F23">
        <f>ROUND(2*E23,0)/2</f>
        <v>142568.5</v>
      </c>
      <c r="G23">
        <f>+C23-(C$7+F23*C$8)</f>
        <v>3.9489999995566905E-2</v>
      </c>
      <c r="K23">
        <f>+G23</f>
        <v>3.9489999995566905E-2</v>
      </c>
      <c r="O23">
        <f ca="1">+C$11+C$12*$F23</f>
        <v>3.9635420017898694E-2</v>
      </c>
      <c r="Q23" s="2">
        <f>+C23-15018.5</f>
        <v>42091.212299999999</v>
      </c>
      <c r="R23">
        <f ca="1">(O23-G23)^2</f>
        <v>2.1146982894978147E-8</v>
      </c>
    </row>
    <row r="24" spans="1:21" x14ac:dyDescent="0.2">
      <c r="A24" s="44" t="s">
        <v>53</v>
      </c>
      <c r="B24" s="45" t="s">
        <v>5</v>
      </c>
      <c r="C24" s="46">
        <v>57137.907319999998</v>
      </c>
      <c r="D24" s="46">
        <v>2.0000000000000001E-4</v>
      </c>
      <c r="E24">
        <f>+(C24-C$7)/C$8</f>
        <v>142696.68718786887</v>
      </c>
      <c r="F24">
        <f>ROUND(2*E24,0)/2</f>
        <v>142696.5</v>
      </c>
      <c r="G24">
        <f>+C24-(C$7+F24*C$8)</f>
        <v>4.1229999995266553E-2</v>
      </c>
      <c r="K24">
        <f>+G24</f>
        <v>4.1229999995266553E-2</v>
      </c>
      <c r="O24">
        <f ca="1">+C$11+C$12*$F24</f>
        <v>3.9671131275083579E-2</v>
      </c>
      <c r="Q24" s="2">
        <f>+C24-15018.5</f>
        <v>42119.407319999998</v>
      </c>
      <c r="R24">
        <f ca="1">(O24-G24)^2</f>
        <v>2.4300716867649023E-6</v>
      </c>
    </row>
    <row r="25" spans="1:21" x14ac:dyDescent="0.2">
      <c r="A25" s="44" t="s">
        <v>53</v>
      </c>
      <c r="B25" s="45" t="s">
        <v>5</v>
      </c>
      <c r="C25" s="46">
        <v>57462.788999999997</v>
      </c>
      <c r="D25" s="46">
        <v>1E-4</v>
      </c>
      <c r="E25">
        <f>+(C25-C$7)/C$8</f>
        <v>144171.67892490691</v>
      </c>
      <c r="F25">
        <f>ROUND(2*E25,0)/2</f>
        <v>144171.5</v>
      </c>
      <c r="G25">
        <f>+C25-(C$7+F25*C$8)</f>
        <v>3.9409999990311917E-2</v>
      </c>
      <c r="K25">
        <f>+G25</f>
        <v>3.9409999990311917E-2</v>
      </c>
      <c r="O25">
        <f ca="1">+C$11+C$12*$F25</f>
        <v>4.008264771530002E-2</v>
      </c>
      <c r="Q25" s="2">
        <f>+C25-15018.5</f>
        <v>42444.288999999997</v>
      </c>
      <c r="R25">
        <f ca="1">(O25-G25)^2</f>
        <v>4.5245496193167028E-7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7" type="noConversion"/>
  <hyperlinks>
    <hyperlink ref="H202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R17" sqref="R17:R2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8" t="s">
        <v>47</v>
      </c>
      <c r="G1" s="31">
        <v>0</v>
      </c>
      <c r="H1" s="32"/>
      <c r="I1" s="39" t="s">
        <v>48</v>
      </c>
      <c r="J1" s="38" t="s">
        <v>47</v>
      </c>
      <c r="K1" s="40">
        <v>14.145670000000001</v>
      </c>
      <c r="L1" s="34">
        <v>-41.355400000000003</v>
      </c>
      <c r="M1" s="35">
        <v>25707.535</v>
      </c>
      <c r="N1" s="35">
        <v>0.49176599999999998</v>
      </c>
      <c r="O1" s="33" t="s">
        <v>49</v>
      </c>
      <c r="P1" s="41">
        <v>12.7</v>
      </c>
      <c r="Q1" s="41">
        <v>13.2</v>
      </c>
      <c r="R1" s="42" t="s">
        <v>50</v>
      </c>
      <c r="S1" s="43" t="s">
        <v>51</v>
      </c>
    </row>
    <row r="2" spans="1:19" x14ac:dyDescent="0.2">
      <c r="A2" t="s">
        <v>29</v>
      </c>
      <c r="B2" t="s">
        <v>49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6</v>
      </c>
      <c r="C4" s="27">
        <v>51887.891000000003</v>
      </c>
      <c r="D4" s="28">
        <v>0.3293644</v>
      </c>
    </row>
    <row r="5" spans="1:19" ht="13.5" thickTop="1" x14ac:dyDescent="0.2">
      <c r="A5" s="9" t="s">
        <v>34</v>
      </c>
      <c r="B5" s="10"/>
      <c r="C5" s="11">
        <v>8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8">
        <f>M1</f>
        <v>25707.535</v>
      </c>
      <c r="D7" s="33" t="s">
        <v>0</v>
      </c>
    </row>
    <row r="8" spans="1:19" x14ac:dyDescent="0.2">
      <c r="A8" t="s">
        <v>9</v>
      </c>
      <c r="C8" s="8">
        <f>N1</f>
        <v>0.49176599999999998</v>
      </c>
      <c r="D8" s="29" t="str">
        <f>D7</f>
        <v>Malkov</v>
      </c>
    </row>
    <row r="9" spans="1:19" x14ac:dyDescent="0.2">
      <c r="A9" s="24" t="s">
        <v>38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9" x14ac:dyDescent="0.2">
      <c r="A11" s="10" t="s">
        <v>21</v>
      </c>
      <c r="B11" s="10"/>
      <c r="C11" s="21">
        <f ca="1">INTERCEPT(INDIRECT($E$9):G992,INDIRECT($D$9):F992)</f>
        <v>1.996732611333249E-3</v>
      </c>
      <c r="D11" s="3"/>
      <c r="E11" s="10"/>
    </row>
    <row r="12" spans="1:19" x14ac:dyDescent="0.2">
      <c r="A12" s="10" t="s">
        <v>22</v>
      </c>
      <c r="B12" s="10"/>
      <c r="C12" s="21">
        <f ca="1">SLOPE(INDIRECT($E$9):G992,INDIRECT($D$9):F992)</f>
        <v>-9.6265453371066132E-7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(C7+C11)+(C8+C12)*INT(MAX(F21:F3533))</f>
        <v>57462.772518278754</v>
      </c>
      <c r="E15" s="14" t="s">
        <v>40</v>
      </c>
      <c r="F15" s="36">
        <v>1</v>
      </c>
    </row>
    <row r="16" spans="1:19" x14ac:dyDescent="0.2">
      <c r="A16" s="16" t="s">
        <v>10</v>
      </c>
      <c r="B16" s="10"/>
      <c r="C16" s="17">
        <f ca="1">+C8+C12</f>
        <v>0.49176503734546628</v>
      </c>
      <c r="E16" s="14" t="s">
        <v>36</v>
      </c>
      <c r="F16" s="37">
        <f ca="1">NOW()+15018.5+$C$5/24</f>
        <v>60316.519895254634</v>
      </c>
    </row>
    <row r="17" spans="1:21" ht="13.5" thickBot="1" x14ac:dyDescent="0.25">
      <c r="A17" s="14" t="s">
        <v>33</v>
      </c>
      <c r="B17" s="10"/>
      <c r="C17" s="10">
        <f>COUNT(C21:C2191)</f>
        <v>5</v>
      </c>
      <c r="E17" s="14" t="s">
        <v>41</v>
      </c>
      <c r="F17" s="15">
        <f ca="1">ROUND(2*(F16-$C$7)/$C$8,0)/2+F15</f>
        <v>70378</v>
      </c>
      <c r="R17">
        <f ca="1">SQRT(SUM(R21:R25)/4)</f>
        <v>3.21396221181229E-2</v>
      </c>
    </row>
    <row r="18" spans="1:21" ht="14.25" thickTop="1" thickBot="1" x14ac:dyDescent="0.25">
      <c r="A18" s="16" t="s">
        <v>11</v>
      </c>
      <c r="B18" s="10"/>
      <c r="C18" s="19">
        <f ca="1">+C15</f>
        <v>57462.772518278754</v>
      </c>
      <c r="D18" s="20">
        <f ca="1">+C16</f>
        <v>0.49176503734546628</v>
      </c>
      <c r="E18" s="14" t="s">
        <v>42</v>
      </c>
      <c r="F18" s="23">
        <f ca="1">ROUND(2*(F16-$C$15)/$C$16,0)/2+F15</f>
        <v>5804</v>
      </c>
    </row>
    <row r="19" spans="1:21" ht="13.5" thickTop="1" x14ac:dyDescent="0.2">
      <c r="E19" s="14" t="s">
        <v>37</v>
      </c>
      <c r="F19" s="18">
        <f ca="1">+$C$15+$C$16*F18-15018.5-$C$5/24</f>
        <v>45298.143461698506</v>
      </c>
    </row>
    <row r="20" spans="1:21" ht="1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R20" s="47" t="s">
        <v>1</v>
      </c>
      <c r="U20" s="26" t="s">
        <v>39</v>
      </c>
    </row>
    <row r="21" spans="1:21" x14ac:dyDescent="0.2">
      <c r="A21" t="s">
        <v>0</v>
      </c>
      <c r="C21" s="8">
        <v>25707.535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1.996732611333249E-3</v>
      </c>
      <c r="Q21" s="2">
        <f>+C21-15018.5</f>
        <v>10689.035</v>
      </c>
      <c r="R21">
        <f ca="1">(O21-G21)^2</f>
        <v>3.9869411211616955E-6</v>
      </c>
    </row>
    <row r="22" spans="1:21" x14ac:dyDescent="0.2">
      <c r="A22" s="44" t="s">
        <v>54</v>
      </c>
      <c r="C22" s="8">
        <v>51887.891000000003</v>
      </c>
      <c r="D22" s="8"/>
      <c r="E22">
        <f>+(C22-C$7)/C$8</f>
        <v>53237.425930218851</v>
      </c>
      <c r="F22">
        <f>ROUND(2*E22,0)/2</f>
        <v>53237.5</v>
      </c>
      <c r="G22">
        <f>+C22-(C$7+F22*C$8)</f>
        <v>-3.6424999998416752E-2</v>
      </c>
      <c r="I22">
        <f>+G22</f>
        <v>-3.6424999998416752E-2</v>
      </c>
      <c r="O22">
        <f ca="1">+C$11+C$12*$F22</f>
        <v>-4.9252588127088083E-2</v>
      </c>
      <c r="Q22" s="2">
        <f>+C22-15018.5</f>
        <v>36869.391000000003</v>
      </c>
      <c r="R22">
        <f ca="1">(O22-G22)^2</f>
        <v>1.6454701719882968E-4</v>
      </c>
    </row>
    <row r="23" spans="1:21" x14ac:dyDescent="0.2">
      <c r="A23" s="44" t="s">
        <v>53</v>
      </c>
      <c r="B23" s="45" t="s">
        <v>5</v>
      </c>
      <c r="C23" s="46">
        <v>57109.712299999999</v>
      </c>
      <c r="D23" s="46">
        <v>1E-4</v>
      </c>
      <c r="E23">
        <f>+(C23-C$7)/C$8</f>
        <v>63855.934123139872</v>
      </c>
      <c r="F23">
        <f>ROUND(2*E23,0)/2</f>
        <v>63856</v>
      </c>
      <c r="G23">
        <f>+C23-(C$7+F23*C$8)</f>
        <v>-3.2395999995060265E-2</v>
      </c>
      <c r="K23">
        <f>+G23</f>
        <v>-3.2395999995060265E-2</v>
      </c>
      <c r="O23">
        <f ca="1">+C$11+C$12*$F23</f>
        <v>-5.9474535293294738E-2</v>
      </c>
      <c r="Q23" s="2">
        <f>+C23-15018.5</f>
        <v>42091.212299999999</v>
      </c>
      <c r="R23">
        <f ca="1">(O23-G23)^2</f>
        <v>7.332470738977303E-4</v>
      </c>
    </row>
    <row r="24" spans="1:21" x14ac:dyDescent="0.2">
      <c r="A24" s="44" t="s">
        <v>53</v>
      </c>
      <c r="B24" s="45" t="s">
        <v>5</v>
      </c>
      <c r="C24" s="46">
        <v>57137.907319999998</v>
      </c>
      <c r="D24" s="46">
        <v>2.0000000000000001E-4</v>
      </c>
      <c r="E24">
        <f>+(C24-C$7)/C$8</f>
        <v>63913.268343073738</v>
      </c>
      <c r="F24">
        <f>ROUND(2*E24,0)/2</f>
        <v>63913.5</v>
      </c>
      <c r="G24">
        <f>+C24-(C$7+F24*C$8)</f>
        <v>-0.11392099999648053</v>
      </c>
      <c r="K24">
        <f>+G24</f>
        <v>-0.11392099999648053</v>
      </c>
      <c r="O24">
        <f ca="1">+C$11+C$12*$F24</f>
        <v>-5.9529887928983102E-2</v>
      </c>
      <c r="Q24" s="2">
        <f>+C24-15018.5</f>
        <v>42119.407319999998</v>
      </c>
      <c r="R24">
        <f ca="1">(O24-G24)^2</f>
        <v>2.9583930719390646E-3</v>
      </c>
    </row>
    <row r="25" spans="1:21" x14ac:dyDescent="0.2">
      <c r="A25" s="44" t="s">
        <v>53</v>
      </c>
      <c r="B25" s="45" t="s">
        <v>5</v>
      </c>
      <c r="C25" s="46">
        <v>57462.788999999997</v>
      </c>
      <c r="D25" s="46">
        <v>1E-4</v>
      </c>
      <c r="E25">
        <f>+(C25-C$7)/C$8</f>
        <v>64573.911169133287</v>
      </c>
      <c r="F25">
        <f>ROUND(2*E25,0)/2</f>
        <v>64574</v>
      </c>
      <c r="G25">
        <f>+C25-(C$7+F25*C$8)</f>
        <v>-4.368399999657413E-2</v>
      </c>
      <c r="K25">
        <f>+G25</f>
        <v>-4.368399999657413E-2</v>
      </c>
      <c r="O25">
        <f ca="1">+C$11+C$12*$F25</f>
        <v>-6.0165721248498998E-2</v>
      </c>
      <c r="Q25" s="2">
        <f>+C25-15018.5</f>
        <v>42444.288999999997</v>
      </c>
      <c r="R25">
        <f ca="1">(O25-G25)^2</f>
        <v>2.7164713542615182E-4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7" type="noConversion"/>
  <hyperlinks>
    <hyperlink ref="H202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R17" sqref="R17:R2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8" t="s">
        <v>47</v>
      </c>
      <c r="G1" s="31">
        <v>0</v>
      </c>
      <c r="H1" s="32"/>
      <c r="I1" s="39" t="s">
        <v>48</v>
      </c>
      <c r="J1" s="38" t="s">
        <v>47</v>
      </c>
      <c r="K1" s="40">
        <v>14.145670000000001</v>
      </c>
      <c r="L1" s="34">
        <v>-41.355400000000003</v>
      </c>
      <c r="M1" s="35">
        <v>25707.535</v>
      </c>
      <c r="N1" s="35">
        <v>0.49176599999999998</v>
      </c>
      <c r="O1" s="33" t="s">
        <v>49</v>
      </c>
      <c r="P1" s="41">
        <v>12.7</v>
      </c>
      <c r="Q1" s="41">
        <v>13.2</v>
      </c>
      <c r="R1" s="42" t="s">
        <v>50</v>
      </c>
      <c r="S1" s="43" t="s">
        <v>51</v>
      </c>
    </row>
    <row r="2" spans="1:19" x14ac:dyDescent="0.2">
      <c r="A2" t="s">
        <v>29</v>
      </c>
      <c r="B2" t="s">
        <v>49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6</v>
      </c>
      <c r="C4" s="27">
        <v>51887.891000000003</v>
      </c>
      <c r="D4" s="28">
        <v>0.3293644</v>
      </c>
    </row>
    <row r="5" spans="1:19" ht="13.5" thickTop="1" x14ac:dyDescent="0.2">
      <c r="A5" s="9" t="s">
        <v>34</v>
      </c>
      <c r="B5" s="10"/>
      <c r="C5" s="11">
        <v>8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8">
        <f>M1</f>
        <v>25707.535</v>
      </c>
      <c r="D7" s="33" t="s">
        <v>0</v>
      </c>
    </row>
    <row r="8" spans="1:19" x14ac:dyDescent="0.2">
      <c r="A8" t="s">
        <v>9</v>
      </c>
      <c r="C8" s="8">
        <v>0.3293644</v>
      </c>
      <c r="D8" s="29" t="s">
        <v>54</v>
      </c>
    </row>
    <row r="9" spans="1:19" x14ac:dyDescent="0.2">
      <c r="A9" s="24" t="s">
        <v>38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9" x14ac:dyDescent="0.2">
      <c r="A11" s="10" t="s">
        <v>21</v>
      </c>
      <c r="B11" s="10"/>
      <c r="C11" s="21">
        <f ca="1">INTERCEPT(INDIRECT($E$9):G992,INDIRECT($D$9):F992)</f>
        <v>-4.1303411694403186E-3</v>
      </c>
      <c r="D11" s="3"/>
      <c r="E11" s="10"/>
    </row>
    <row r="12" spans="1:19" x14ac:dyDescent="0.2">
      <c r="A12" s="10" t="s">
        <v>22</v>
      </c>
      <c r="B12" s="10"/>
      <c r="C12" s="21">
        <f ca="1">SLOPE(INDIRECT($E$9):G992,INDIRECT($D$9):F992)</f>
        <v>3.7015219636303778E-7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(C7+C11)+(C8+C12)*INT(MAX(F21:F3533))</f>
        <v>57462.576454342532</v>
      </c>
      <c r="E15" s="14" t="s">
        <v>40</v>
      </c>
      <c r="F15" s="36">
        <v>1</v>
      </c>
    </row>
    <row r="16" spans="1:19" x14ac:dyDescent="0.2">
      <c r="A16" s="16" t="s">
        <v>10</v>
      </c>
      <c r="B16" s="10"/>
      <c r="C16" s="17">
        <f ca="1">+C8+C12</f>
        <v>0.32936477015219634</v>
      </c>
      <c r="E16" s="14" t="s">
        <v>36</v>
      </c>
      <c r="F16" s="37">
        <f ca="1">NOW()+15018.5+$C$5/24</f>
        <v>60316.519895254634</v>
      </c>
    </row>
    <row r="17" spans="1:21" ht="13.5" thickBot="1" x14ac:dyDescent="0.25">
      <c r="A17" s="14" t="s">
        <v>33</v>
      </c>
      <c r="B17" s="10"/>
      <c r="C17" s="10">
        <f>COUNT(C21:C2191)</f>
        <v>5</v>
      </c>
      <c r="E17" s="14" t="s">
        <v>41</v>
      </c>
      <c r="F17" s="15">
        <f ca="1">ROUND(2*(F16-$C$7)/$C$8,0)/2+F15</f>
        <v>105079</v>
      </c>
      <c r="R17">
        <f ca="1">SQRT(SUM(R21:R25)/4)</f>
        <v>5.4170736489871342E-2</v>
      </c>
    </row>
    <row r="18" spans="1:21" ht="14.25" thickTop="1" thickBot="1" x14ac:dyDescent="0.25">
      <c r="A18" s="16" t="s">
        <v>11</v>
      </c>
      <c r="B18" s="10"/>
      <c r="C18" s="19">
        <f ca="1">+C15</f>
        <v>57462.576454342532</v>
      </c>
      <c r="D18" s="20">
        <f ca="1">+C16</f>
        <v>0.32936477015219634</v>
      </c>
      <c r="E18" s="14" t="s">
        <v>42</v>
      </c>
      <c r="F18" s="23">
        <f ca="1">ROUND(2*(F16-$C$15)/$C$16,0)/2+F15</f>
        <v>8666</v>
      </c>
    </row>
    <row r="19" spans="1:21" ht="13.5" thickTop="1" x14ac:dyDescent="0.2">
      <c r="E19" s="14" t="s">
        <v>37</v>
      </c>
      <c r="F19" s="18">
        <f ca="1">+$C$15+$C$16*F18-15018.5-$C$5/24</f>
        <v>45298.018219148129</v>
      </c>
    </row>
    <row r="20" spans="1:21" ht="1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R20" s="47" t="s">
        <v>1</v>
      </c>
      <c r="U20" s="26" t="s">
        <v>39</v>
      </c>
    </row>
    <row r="21" spans="1:21" x14ac:dyDescent="0.2">
      <c r="A21" t="s">
        <v>0</v>
      </c>
      <c r="C21" s="8">
        <v>25707.535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-4.1303411694403186E-3</v>
      </c>
      <c r="Q21" s="2">
        <f>+C21-15018.5</f>
        <v>10689.035</v>
      </c>
      <c r="R21">
        <f ca="1">(O21-G21)^2</f>
        <v>1.705971817597362E-5</v>
      </c>
    </row>
    <row r="22" spans="1:21" x14ac:dyDescent="0.2">
      <c r="A22" s="44" t="s">
        <v>54</v>
      </c>
      <c r="C22" s="8">
        <v>51887.891000000003</v>
      </c>
      <c r="D22" s="8"/>
      <c r="E22">
        <f>+(C22-C$7)/C$8</f>
        <v>79487.509882671002</v>
      </c>
      <c r="F22">
        <f>ROUND(2*E22,0)/2</f>
        <v>79487.5</v>
      </c>
      <c r="G22">
        <f>+C22-(C$7+F22*C$8)</f>
        <v>3.2550000032642856E-3</v>
      </c>
      <c r="I22">
        <f>+G22</f>
        <v>3.2550000032642856E-3</v>
      </c>
      <c r="O22">
        <f ca="1">+C$11+C$12*$F22</f>
        <v>2.5292131538966648E-2</v>
      </c>
      <c r="Q22" s="2">
        <f>+C22-15018.5</f>
        <v>36869.391000000003</v>
      </c>
      <c r="R22">
        <f ca="1">(O22-G22)^2</f>
        <v>4.8563516632184757E-4</v>
      </c>
    </row>
    <row r="23" spans="1:21" x14ac:dyDescent="0.2">
      <c r="A23" s="44" t="s">
        <v>53</v>
      </c>
      <c r="B23" s="45" t="s">
        <v>5</v>
      </c>
      <c r="C23" s="46">
        <v>57109.712299999999</v>
      </c>
      <c r="D23" s="46">
        <v>1E-4</v>
      </c>
      <c r="E23">
        <f>+(C23-C$7)/C$8</f>
        <v>95341.747013338419</v>
      </c>
      <c r="F23">
        <f>ROUND(2*E23,0)/2</f>
        <v>95341.5</v>
      </c>
      <c r="G23">
        <f>+C23-(C$7+F23*C$8)</f>
        <v>8.1357399998523761E-2</v>
      </c>
      <c r="K23">
        <f>+G23</f>
        <v>8.1357399998523761E-2</v>
      </c>
      <c r="O23">
        <f ca="1">+C$11+C$12*$F23</f>
        <v>3.1160524460106247E-2</v>
      </c>
      <c r="Q23" s="2">
        <f>+C23-15018.5</f>
        <v>42091.212299999999</v>
      </c>
      <c r="R23">
        <f ca="1">(O23-G23)^2</f>
        <v>2.5197263138193784E-3</v>
      </c>
    </row>
    <row r="24" spans="1:21" x14ac:dyDescent="0.2">
      <c r="A24" s="44" t="s">
        <v>53</v>
      </c>
      <c r="B24" s="45" t="s">
        <v>5</v>
      </c>
      <c r="C24" s="46">
        <v>57137.907319999998</v>
      </c>
      <c r="D24" s="46">
        <v>2.0000000000000001E-4</v>
      </c>
      <c r="E24">
        <f>+(C24-C$7)/C$8</f>
        <v>95427.351347018674</v>
      </c>
      <c r="F24">
        <f>ROUND(2*E24,0)/2</f>
        <v>95427.5</v>
      </c>
      <c r="G24">
        <f>+C24-(C$7+F24*C$8)</f>
        <v>-4.8961000000417698E-2</v>
      </c>
      <c r="K24">
        <f>+G24</f>
        <v>-4.8961000000417698E-2</v>
      </c>
      <c r="O24">
        <f ca="1">+C$11+C$12*$F24</f>
        <v>3.1192357548993466E-2</v>
      </c>
      <c r="Q24" s="2">
        <f>+C24-15018.5</f>
        <v>42119.407319999998</v>
      </c>
      <c r="R24">
        <f ca="1">(O24-G24)^2</f>
        <v>6.4245607264437473E-3</v>
      </c>
    </row>
    <row r="25" spans="1:21" x14ac:dyDescent="0.2">
      <c r="A25" s="44" t="s">
        <v>53</v>
      </c>
      <c r="B25" s="45" t="s">
        <v>5</v>
      </c>
      <c r="C25" s="46">
        <v>57462.788999999997</v>
      </c>
      <c r="D25" s="46">
        <v>1E-4</v>
      </c>
      <c r="E25">
        <f>+(C25-C$7)/C$8</f>
        <v>96413.741132921466</v>
      </c>
      <c r="F25">
        <f>ROUND(2*E25,0)/2</f>
        <v>96413.5</v>
      </c>
      <c r="G25">
        <f>+C25-(C$7+F25*C$8)</f>
        <v>7.9420599991863128E-2</v>
      </c>
      <c r="K25">
        <f>+G25</f>
        <v>7.9420599991863128E-2</v>
      </c>
      <c r="O25">
        <f ca="1">+C$11+C$12*$F25</f>
        <v>3.1557327614607424E-2</v>
      </c>
      <c r="Q25" s="2">
        <f>+C25-15018.5</f>
        <v>42444.288999999997</v>
      </c>
      <c r="R25">
        <f ca="1">(O25-G25)^2</f>
        <v>2.290892842659369E-3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7" type="noConversion"/>
  <hyperlinks>
    <hyperlink ref="H202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R17" sqref="R17:R2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8" t="s">
        <v>47</v>
      </c>
      <c r="G1" s="31">
        <v>0</v>
      </c>
      <c r="H1" s="32"/>
      <c r="I1" s="39" t="s">
        <v>48</v>
      </c>
      <c r="J1" s="38" t="s">
        <v>47</v>
      </c>
      <c r="K1" s="40">
        <v>14.145670000000001</v>
      </c>
      <c r="L1" s="34">
        <v>-41.355400000000003</v>
      </c>
      <c r="M1" s="35">
        <v>25707.535</v>
      </c>
      <c r="N1" s="35">
        <v>0.49176599999999998</v>
      </c>
      <c r="O1" s="33" t="s">
        <v>49</v>
      </c>
      <c r="P1" s="41">
        <v>12.7</v>
      </c>
      <c r="Q1" s="41">
        <v>13.2</v>
      </c>
      <c r="R1" s="42" t="s">
        <v>50</v>
      </c>
      <c r="S1" s="43" t="s">
        <v>51</v>
      </c>
    </row>
    <row r="2" spans="1:19" x14ac:dyDescent="0.2">
      <c r="A2" t="s">
        <v>29</v>
      </c>
      <c r="B2" t="s">
        <v>49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6</v>
      </c>
      <c r="C4" s="27">
        <v>51887.891000000003</v>
      </c>
      <c r="D4" s="28">
        <v>0.3293644</v>
      </c>
    </row>
    <row r="5" spans="1:19" ht="13.5" thickTop="1" x14ac:dyDescent="0.2">
      <c r="A5" s="9" t="s">
        <v>34</v>
      </c>
      <c r="B5" s="10"/>
      <c r="C5" s="11">
        <v>8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8">
        <f>M1</f>
        <v>25707.535</v>
      </c>
      <c r="D7" s="33" t="s">
        <v>0</v>
      </c>
    </row>
    <row r="8" spans="1:19" x14ac:dyDescent="0.2">
      <c r="A8" t="s">
        <v>9</v>
      </c>
      <c r="C8" s="8">
        <v>0.39450180000000001</v>
      </c>
      <c r="D8" s="29" t="s">
        <v>4</v>
      </c>
    </row>
    <row r="9" spans="1:19" x14ac:dyDescent="0.2">
      <c r="A9" s="24" t="s">
        <v>38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9" x14ac:dyDescent="0.2">
      <c r="A11" s="10" t="s">
        <v>21</v>
      </c>
      <c r="B11" s="10"/>
      <c r="C11" s="21">
        <f ca="1">INTERCEPT(INDIRECT($E$9):G992,INDIRECT($D$9):F992)</f>
        <v>1.4687616353567003E-3</v>
      </c>
      <c r="D11" s="3"/>
      <c r="E11" s="10"/>
    </row>
    <row r="12" spans="1:19" x14ac:dyDescent="0.2">
      <c r="A12" s="10" t="s">
        <v>22</v>
      </c>
      <c r="B12" s="10"/>
      <c r="C12" s="21">
        <f ca="1">SLOPE(INDIRECT($E$9):G992,INDIRECT($D$9):F992)</f>
        <v>3.4379668575618537E-7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(C7+C11)+(C8+C12)*INT(MAX(F21:F3533))</f>
        <v>57462.592031532055</v>
      </c>
      <c r="E15" s="14" t="s">
        <v>40</v>
      </c>
      <c r="F15" s="36">
        <v>1</v>
      </c>
    </row>
    <row r="16" spans="1:19" x14ac:dyDescent="0.2">
      <c r="A16" s="16" t="s">
        <v>10</v>
      </c>
      <c r="B16" s="10"/>
      <c r="C16" s="17">
        <f ca="1">+C8+C12</f>
        <v>0.39450214379668574</v>
      </c>
      <c r="E16" s="14" t="s">
        <v>36</v>
      </c>
      <c r="F16" s="37">
        <f ca="1">NOW()+15018.5+$C$5/24</f>
        <v>60316.519895254634</v>
      </c>
    </row>
    <row r="17" spans="1:21" ht="13.5" thickBot="1" x14ac:dyDescent="0.25">
      <c r="A17" s="14" t="s">
        <v>33</v>
      </c>
      <c r="B17" s="10"/>
      <c r="C17" s="10">
        <f>COUNT(C21:C2191)</f>
        <v>5</v>
      </c>
      <c r="E17" s="14" t="s">
        <v>41</v>
      </c>
      <c r="F17" s="15">
        <f ca="1">ROUND(2*(F16-$C$7)/$C$8,0)/2+F15</f>
        <v>87729.5</v>
      </c>
      <c r="R17">
        <f ca="1">SQRT(SUM(R21:R25)/4)</f>
        <v>6.5992748808654297E-3</v>
      </c>
    </row>
    <row r="18" spans="1:21" ht="14.25" thickTop="1" thickBot="1" x14ac:dyDescent="0.25">
      <c r="A18" s="16" t="s">
        <v>11</v>
      </c>
      <c r="B18" s="10"/>
      <c r="C18" s="19">
        <f ca="1">+C15</f>
        <v>57462.592031532055</v>
      </c>
      <c r="D18" s="20">
        <f ca="1">+C16</f>
        <v>0.39450214379668574</v>
      </c>
      <c r="E18" s="14" t="s">
        <v>42</v>
      </c>
      <c r="F18" s="23">
        <f ca="1">ROUND(2*(F16-$C$15)/$C$16,0)/2+F15</f>
        <v>7235.5</v>
      </c>
    </row>
    <row r="19" spans="1:21" ht="13.5" thickTop="1" x14ac:dyDescent="0.2">
      <c r="E19" s="14" t="s">
        <v>37</v>
      </c>
      <c r="F19" s="18">
        <f ca="1">+$C$15+$C$16*F18-15018.5-$C$5/24</f>
        <v>45298.178959639641</v>
      </c>
    </row>
    <row r="20" spans="1:21" ht="1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R20" s="47" t="s">
        <v>1</v>
      </c>
      <c r="U20" s="26" t="s">
        <v>39</v>
      </c>
    </row>
    <row r="21" spans="1:21" x14ac:dyDescent="0.2">
      <c r="A21" t="s">
        <v>0</v>
      </c>
      <c r="C21" s="8">
        <v>25707.535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1.4687616353567003E-3</v>
      </c>
      <c r="Q21" s="2">
        <f>+C21-15018.5</f>
        <v>10689.035</v>
      </c>
      <c r="R21">
        <f ca="1">(O21-G21)^2</f>
        <v>2.1572607414956886E-6</v>
      </c>
    </row>
    <row r="22" spans="1:21" x14ac:dyDescent="0.2">
      <c r="A22" s="44" t="s">
        <v>54</v>
      </c>
      <c r="C22" s="8">
        <v>51887.891000000003</v>
      </c>
      <c r="D22" s="8"/>
      <c r="E22">
        <f>+(C22-C$7)/C$8</f>
        <v>66363.083767932112</v>
      </c>
      <c r="F22">
        <f>ROUND(2*E22,0)/2</f>
        <v>66363</v>
      </c>
      <c r="G22">
        <f>+C22-(C$7+F22*C$8)</f>
        <v>3.3046600001398474E-2</v>
      </c>
      <c r="I22">
        <f>+G22</f>
        <v>3.3046600001398474E-2</v>
      </c>
      <c r="O22">
        <f ca="1">+C$11+C$12*$F22</f>
        <v>2.4284141092194431E-2</v>
      </c>
      <c r="Q22" s="2">
        <f>+C22-15018.5</f>
        <v>36869.391000000003</v>
      </c>
      <c r="R22">
        <f ca="1">(O22-G22)^2</f>
        <v>7.6780686135489307E-5</v>
      </c>
    </row>
    <row r="23" spans="1:21" x14ac:dyDescent="0.2">
      <c r="A23" s="44" t="s">
        <v>53</v>
      </c>
      <c r="B23" s="45" t="s">
        <v>5</v>
      </c>
      <c r="C23" s="46">
        <v>57109.712299999999</v>
      </c>
      <c r="D23" s="46">
        <v>1E-4</v>
      </c>
      <c r="E23">
        <f>+(C23-C$7)/C$8</f>
        <v>79599.579266811954</v>
      </c>
      <c r="F23">
        <f>ROUND(2*E23,0)/2</f>
        <v>79599.5</v>
      </c>
      <c r="G23">
        <f>+C23-(C$7+F23*C$8)</f>
        <v>3.1270899999071844E-2</v>
      </c>
      <c r="K23">
        <f>+G23</f>
        <v>3.1270899999071844E-2</v>
      </c>
      <c r="O23">
        <f ca="1">+C$11+C$12*$F23</f>
        <v>2.8834805923206176E-2</v>
      </c>
      <c r="Q23" s="2">
        <f>+C23-15018.5</f>
        <v>42091.212299999999</v>
      </c>
      <c r="R23">
        <f ca="1">(O23-G23)^2</f>
        <v>5.9345543464678011E-6</v>
      </c>
    </row>
    <row r="24" spans="1:21" x14ac:dyDescent="0.2">
      <c r="A24" s="44" t="s">
        <v>53</v>
      </c>
      <c r="B24" s="45" t="s">
        <v>5</v>
      </c>
      <c r="C24" s="46">
        <v>57137.907319999998</v>
      </c>
      <c r="D24" s="46">
        <v>2.0000000000000001E-4</v>
      </c>
      <c r="E24">
        <f>+(C24-C$7)/C$8</f>
        <v>79671.049206873067</v>
      </c>
      <c r="F24">
        <f>ROUND(2*E24,0)/2</f>
        <v>79671</v>
      </c>
      <c r="G24">
        <f>+C24-(C$7+F24*C$8)</f>
        <v>1.9412199995713308E-2</v>
      </c>
      <c r="K24">
        <f>+G24</f>
        <v>1.9412199995713308E-2</v>
      </c>
      <c r="O24">
        <f ca="1">+C$11+C$12*$F24</f>
        <v>2.8859387386237743E-2</v>
      </c>
      <c r="Q24" s="2">
        <f>+C24-15018.5</f>
        <v>42119.407319999998</v>
      </c>
      <c r="R24">
        <f ca="1">(O24-G24)^2</f>
        <v>8.9249349591683888E-5</v>
      </c>
    </row>
    <row r="25" spans="1:21" x14ac:dyDescent="0.2">
      <c r="A25" s="44" t="s">
        <v>53</v>
      </c>
      <c r="B25" s="45" t="s">
        <v>5</v>
      </c>
      <c r="C25" s="46">
        <v>57462.788999999997</v>
      </c>
      <c r="D25" s="46">
        <v>1E-4</v>
      </c>
      <c r="E25">
        <f>+(C25-C$7)/C$8</f>
        <v>80494.573155306251</v>
      </c>
      <c r="F25">
        <f>ROUND(2*E25,0)/2</f>
        <v>80494.5</v>
      </c>
      <c r="G25">
        <f>+C25-(C$7+F25*C$8)</f>
        <v>2.8859899997769389E-2</v>
      </c>
      <c r="K25">
        <f>+G25</f>
        <v>2.8859899997769389E-2</v>
      </c>
      <c r="O25">
        <f ca="1">+C$11+C$12*$F25</f>
        <v>2.9142503956957964E-2</v>
      </c>
      <c r="Q25" s="2">
        <f>+C25-15018.5</f>
        <v>42444.288999999997</v>
      </c>
      <c r="R25">
        <f ca="1">(O25-G25)^2</f>
        <v>7.9864997749057834E-8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7" type="noConversion"/>
  <hyperlinks>
    <hyperlink ref="H202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(1)</vt:lpstr>
      <vt:lpstr>A (2)</vt:lpstr>
      <vt:lpstr>A (3)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2024-01-06T05:58:39Z</dcterms:modified>
</cp:coreProperties>
</file>