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25A67C-894E-46A2-BD58-905E70D1447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I22" i="1" s="1"/>
  <c r="D9" i="1"/>
  <c r="E9" i="1"/>
  <c r="F16" i="1"/>
  <c r="C17" i="1"/>
  <c r="Q21" i="1"/>
  <c r="E23" i="1"/>
  <c r="F23" i="1" s="1"/>
  <c r="G23" i="1" s="1"/>
  <c r="K23" i="1" s="1"/>
  <c r="E21" i="1"/>
  <c r="F21" i="1" s="1"/>
  <c r="G21" i="1" s="1"/>
  <c r="I21" i="1" s="1"/>
  <c r="C11" i="1"/>
  <c r="C12" i="1"/>
  <c r="C16" i="1" l="1"/>
  <c r="D18" i="1" s="1"/>
  <c r="O22" i="1"/>
  <c r="O23" i="1"/>
  <c r="O21" i="1"/>
  <c r="C15" i="1"/>
  <c r="F18" i="1" s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<sst xmlns="http://schemas.openxmlformats.org/spreadsheetml/2006/main" count="56" uniqueCount="51">
  <si>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</si>
  <si>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</si>
  <si>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</si>
  <si>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</si>
  <si>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</si>
  <si>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</si>
  <si>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</si>
  <si>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</si>
  <si>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</si>
  <si>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</si>
  <si>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</si>
  <si>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</si>
  <si>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</si>
  <si>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</si>
  <si>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</si>
  <si>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</si>
  <si>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</si>
  <si>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</si>
  <si>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</si>
  <si>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</si>
  <si>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</si>
  <si>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</si>
  <si>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</si>
  <si>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</si>
  <si>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</si>
  <si>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</si>
  <si>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</si>
  <si>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</si>
  <si>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</si>
  <si>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</si>
  <si>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</si>
  <si>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</si>
  <si>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</si>
  <si>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</si>
  <si>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</si>
  <si>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</si>
  <si>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</si>
  <si>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</si>
  <si>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</si>
  <si>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</si>
  <si>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</si>
  <si>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</si>
  <si>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V0615 Cen</t>
  </si>
  <si>
    <t>G8668-1240</t>
  </si>
  <si>
    <t>EW</t>
  </si>
  <si>
    <t>pr_0</t>
  </si>
  <si>
    <t>~</t>
  </si>
  <si>
    <t>V0615 Cen / GSC 8668-1240</t>
  </si>
  <si>
    <t>Malkov</t>
  </si>
  <si>
    <t>GCVS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</si>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</sst>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V0615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2-4442-AFAC-AB8B711F15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2.4268300003313925E-2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C2-4442-AFAC-AB8B711F15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C2-4442-AFAC-AB8B711F15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3.4261300002981443E-2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C2-4442-AFAC-AB8B711F15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C2-4442-AFAC-AB8B711F15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C2-4442-AFAC-AB8B711F15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C2-4442-AFAC-AB8B711F15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-3.8361427842423593E-4</c:v>
                </c:pt>
                <c:pt idx="1">
                  <c:v>2.7677860831042154E-2</c:v>
                </c:pt>
                <c:pt idx="2">
                  <c:v>3.1235353453677454E-2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C2-4442-AFAC-AB8B711F15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63064.5</c:v>
                </c:pt>
                <c:pt idx="2">
                  <c:v>71059.5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C2-4442-AFAC-AB8B711F1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790864"/>
        <c:axId val="1"/>
      </c:scatterChart>
      <c:valAx>
        <c:axId val="77679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790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8BFBC4-92D3-8FA5-3DE0-98458DC2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8" t="s">
        <v>42</v>
      </c>
      <c r="G1" s="31">
        <v>0</v>
      </c>
      <c r="H1" s="32"/>
      <c r="I1" s="39" t="s">
        <v>43</v>
      </c>
      <c r="J1" s="38" t="s">
        <v>42</v>
      </c>
      <c r="K1" s="40">
        <v>13.484520000000002</v>
      </c>
      <c r="L1" s="34">
        <v>-55.290199999999999</v>
      </c>
      <c r="M1" s="35">
        <v>28228.457999999999</v>
      </c>
      <c r="N1" s="35">
        <v>0.40663460000000001</v>
      </c>
      <c r="O1" s="33" t="s">
        <v>44</v>
      </c>
      <c r="P1" s="41">
        <v>13.7</v>
      </c>
      <c r="Q1" s="41">
        <v>14</v>
      </c>
      <c r="R1" s="42" t="s">
        <v>45</v>
      </c>
      <c r="S1" s="43" t="s">
        <v>46</v>
      </c>
    </row>
    <row r="2" spans="1:19" x14ac:dyDescent="0.2">
      <c r="A2" t="s">
        <v>24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53872.69</v>
      </c>
      <c r="D4" s="28">
        <v>0.40666210000000003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8">
        <v>28228.457999999999</v>
      </c>
      <c r="D7" s="33" t="s">
        <v>48</v>
      </c>
    </row>
    <row r="8" spans="1:19" x14ac:dyDescent="0.2">
      <c r="A8" t="s">
        <v>4</v>
      </c>
      <c r="C8" s="8">
        <v>0.40663460000000001</v>
      </c>
      <c r="D8" s="29" t="s">
        <v>48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-3.8361427842423593E-4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4.4496468075488415E-7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57123.537276530973</v>
      </c>
      <c r="E15" s="14" t="s">
        <v>35</v>
      </c>
      <c r="F15" s="36">
        <v>1</v>
      </c>
    </row>
    <row r="16" spans="1:19" x14ac:dyDescent="0.2">
      <c r="A16" s="16" t="s">
        <v>5</v>
      </c>
      <c r="B16" s="10"/>
      <c r="C16" s="17">
        <f ca="1">+C8+C12</f>
        <v>0.40663504496468078</v>
      </c>
      <c r="E16" s="14" t="s">
        <v>31</v>
      </c>
      <c r="F16" s="37">
        <f ca="1">NOW()+15018.5+$C$5/24</f>
        <v>60331.798817939809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78950</v>
      </c>
    </row>
    <row r="18" spans="1:21" ht="14.25" thickTop="1" thickBot="1" x14ac:dyDescent="0.25">
      <c r="A18" s="16" t="s">
        <v>6</v>
      </c>
      <c r="B18" s="10"/>
      <c r="C18" s="19">
        <f ca="1">+C15</f>
        <v>57123.537276530973</v>
      </c>
      <c r="D18" s="20">
        <f ca="1">+C16</f>
        <v>0.40663504496468078</v>
      </c>
      <c r="E18" s="14" t="s">
        <v>37</v>
      </c>
      <c r="F18" s="23">
        <f ca="1">ROUND(2*(F16-$C$15)/$C$16,0)/2+F15</f>
        <v>7891</v>
      </c>
    </row>
    <row r="19" spans="1:21" ht="13.5" thickTop="1" x14ac:dyDescent="0.2">
      <c r="E19" s="14" t="s">
        <v>32</v>
      </c>
      <c r="F19" s="18">
        <f ca="1">+$C$15+$C$16*F18-15018.5-$C$5/24</f>
        <v>45314.190249680607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48</v>
      </c>
      <c r="C21" s="8">
        <v>28228.457999999999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-3.8361427842423593E-4</v>
      </c>
      <c r="Q21" s="2">
        <f>+C21-15018.5</f>
        <v>13209.957999999999</v>
      </c>
    </row>
    <row r="22" spans="1:21" x14ac:dyDescent="0.2">
      <c r="A22" t="s">
        <v>49</v>
      </c>
      <c r="C22" s="8">
        <v>53872.69</v>
      </c>
      <c r="D22" s="8"/>
      <c r="E22">
        <f>+(C22-C$7)/C$8</f>
        <v>63064.559680853527</v>
      </c>
      <c r="F22">
        <f>ROUND(2*E22,0)/2</f>
        <v>63064.5</v>
      </c>
      <c r="G22">
        <f>+C22-(C$7+F22*C$8)</f>
        <v>2.4268300003313925E-2</v>
      </c>
      <c r="I22">
        <f>+G22</f>
        <v>2.4268300003313925E-2</v>
      </c>
      <c r="O22">
        <f ca="1">+C$11+C$12*$F22</f>
        <v>2.7677860831042154E-2</v>
      </c>
      <c r="Q22" s="2">
        <f>+C22-15018.5</f>
        <v>38854.19</v>
      </c>
    </row>
    <row r="23" spans="1:21" x14ac:dyDescent="0.2">
      <c r="A23" s="44" t="s">
        <v>50</v>
      </c>
      <c r="B23" s="45" t="s">
        <v>0</v>
      </c>
      <c r="C23" s="46">
        <v>57123.743620000001</v>
      </c>
      <c r="D23" s="46">
        <v>2.0000000000000001E-4</v>
      </c>
      <c r="E23">
        <f>+(C23-C$7)/C$8</f>
        <v>71059.584255742142</v>
      </c>
      <c r="F23">
        <f>ROUND(2*E23,0)/2</f>
        <v>71059.5</v>
      </c>
      <c r="G23">
        <f>+C23-(C$7+F23*C$8)</f>
        <v>3.4261300002981443E-2</v>
      </c>
      <c r="K23">
        <f>+G23</f>
        <v>3.4261300002981443E-2</v>
      </c>
      <c r="O23">
        <f ca="1">+C$11+C$12*$F23</f>
        <v>3.1235353453677454E-2</v>
      </c>
      <c r="Q23" s="2">
        <f>+C23-15018.5</f>
        <v>42105.243620000001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02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2024-01-22T06:10:17Z</dcterms:modified>
</cp:coreProperties>
</file>