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D29C845-4278-4EFA-917E-DD0BD3D89AA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E15" i="1" s="1"/>
  <c r="C17" i="1"/>
  <c r="C7" i="1"/>
  <c r="C8" i="1"/>
  <c r="E22" i="1"/>
  <c r="F22" i="1"/>
  <c r="Q22" i="1"/>
  <c r="Q23" i="1"/>
  <c r="Q24" i="1"/>
  <c r="Q21" i="1"/>
  <c r="G22" i="1"/>
  <c r="E24" i="1"/>
  <c r="F24" i="1"/>
  <c r="G24" i="1"/>
  <c r="H24" i="1"/>
  <c r="E23" i="1"/>
  <c r="F23" i="1"/>
  <c r="G23" i="1"/>
  <c r="H23" i="1"/>
  <c r="E21" i="1"/>
  <c r="F21" i="1"/>
  <c r="G21" i="1"/>
  <c r="H21" i="1"/>
  <c r="H22" i="1"/>
  <c r="C11" i="1"/>
  <c r="C12" i="1"/>
  <c r="C16" i="1" l="1"/>
  <c r="D18" i="1" s="1"/>
  <c r="O24" i="1"/>
  <c r="O22" i="1"/>
  <c r="O23" i="1"/>
  <c r="C15" i="1"/>
  <c r="E16" i="1" s="1"/>
  <c r="O21" i="1"/>
  <c r="C18" i="1" l="1"/>
  <c r="E17" i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<sst xmlns="http://schemas.openxmlformats.org/spreadsheetml/2006/main" count="52" uniqueCount="48">
  <si>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</si>
  <si>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</si>
  <si>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</si>
  <si>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</si>
  <si>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</si>
  <si>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</si>
  <si>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</si>
  <si>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</si>
  <si>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</si>
  <si>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</si>
  <si>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</si>
  <si>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</si>
  <si>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</si>
  <si>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</si>
  <si>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</si>
  <si>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</si>
  <si>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</si>
  <si>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</si>
  <si>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</si>
  <si>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</si>
  <si>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</si>
  <si>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</si>
  <si>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</si>
  <si>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</si>
  <si>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</si>
  <si>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</si>
  <si>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</si>
  <si>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</si>
  <si>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</si>
  <si>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</si>
  <si>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</si>
  <si>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</si>
  <si>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</si>
  <si>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</si>
  <si>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</si>
  <si>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</si>
  <si>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</si>
  <si>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</si>
  <si>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</si>
  <si>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V0700 Cen / G8794-0621</t>
  </si>
  <si>
    <t>EB</t>
  </si>
  <si>
    <t>Cen_V0700.xls</t>
  </si>
  <si>
    <t>IBVS 5809</t>
  </si>
  <si>
    <t>IBVS 5843</t>
  </si>
  <si>
    <t>I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</si>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</sst>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4" fillId="0" borderId="0" xfId="0" applyFont="1" applyAlignment="1"/>
    <xf numFmtId="14" fontId="14" fillId="0" borderId="0" xfId="0" applyNumberFormat="1" applyFont="1" applyAlignment="1"/>
    <xf numFmtId="0" fontId="13" fillId="0" borderId="0" xfId="0" applyFont="1">
      <alignment vertical="top"/>
    </xf>
    <xf numFmtId="0" fontId="13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V0700 Cen - O-C Diagr.</a:t>
            </a:r>
          </a:p>
        </c:rich>
      </c:tx>
      <c:layout>
        <c:manualLayout>
          <c:xMode val="edge"/>
          <c:yMode val="edge"/>
          <c:x val="0.376942355889724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32040</c:v>
                </c:pt>
                <c:pt idx="2">
                  <c:v>32041</c:v>
                </c:pt>
                <c:pt idx="3">
                  <c:v>32909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  <c:pt idx="1">
                  <c:v>-4.8516000002564397E-2</c:v>
                </c:pt>
                <c:pt idx="2">
                  <c:v>-4.9381400007405318E-2</c:v>
                </c:pt>
                <c:pt idx="3">
                  <c:v>-5.7048599999689031E-2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0C-48A4-8FC6-D14C491EDF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32040</c:v>
                </c:pt>
                <c:pt idx="2">
                  <c:v>32041</c:v>
                </c:pt>
                <c:pt idx="3">
                  <c:v>32909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0C-48A4-8FC6-D14C491EDF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32040</c:v>
                </c:pt>
                <c:pt idx="2">
                  <c:v>32041</c:v>
                </c:pt>
                <c:pt idx="3">
                  <c:v>32909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0C-48A4-8FC6-D14C491EDF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32040</c:v>
                </c:pt>
                <c:pt idx="2">
                  <c:v>32041</c:v>
                </c:pt>
                <c:pt idx="3">
                  <c:v>32909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0C-48A4-8FC6-D14C491EDF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32040</c:v>
                </c:pt>
                <c:pt idx="2">
                  <c:v>32041</c:v>
                </c:pt>
                <c:pt idx="3">
                  <c:v>32909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0C-48A4-8FC6-D14C491EDF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32040</c:v>
                </c:pt>
                <c:pt idx="2">
                  <c:v>32041</c:v>
                </c:pt>
                <c:pt idx="3">
                  <c:v>32909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0C-48A4-8FC6-D14C491EDF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6.9999999999999999E-4</c:v>
                  </c:pt>
                  <c:pt idx="2">
                    <c:v>1E-3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32040</c:v>
                </c:pt>
                <c:pt idx="2">
                  <c:v>32041</c:v>
                </c:pt>
                <c:pt idx="3">
                  <c:v>32909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0C-48A4-8FC6-D14C491EDF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32040</c:v>
                </c:pt>
                <c:pt idx="2">
                  <c:v>32041</c:v>
                </c:pt>
                <c:pt idx="3">
                  <c:v>32909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0.24989844602692782</c:v>
                </c:pt>
                <c:pt idx="1">
                  <c:v>-4.8943790001711868E-2</c:v>
                </c:pt>
                <c:pt idx="2">
                  <c:v>-4.8953117162636645E-2</c:v>
                </c:pt>
                <c:pt idx="3">
                  <c:v>-5.7049092845310151E-2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0C-48A4-8FC6-D14C491ED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373232"/>
        <c:axId val="1"/>
      </c:scatterChart>
      <c:valAx>
        <c:axId val="685373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373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292BD5-D0E0-E884-0989-51A4C3B70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39</v>
      </c>
      <c r="F1">
        <v>28330.346000000001</v>
      </c>
      <c r="G1">
        <v>0.76496540000000002</v>
      </c>
      <c r="H1" t="s">
        <v>40</v>
      </c>
      <c r="I1" t="s">
        <v>41</v>
      </c>
    </row>
    <row r="2" spans="1:9" x14ac:dyDescent="0.2">
      <c r="A2" t="s">
        <v>25</v>
      </c>
      <c r="B2" t="s">
        <v>40</v>
      </c>
      <c r="C2" s="3"/>
      <c r="D2" s="3"/>
      <c r="E2" t="s">
        <v>41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28330.346000000001</v>
      </c>
      <c r="D4" s="9">
        <v>0.76496540000000002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28330.346000000001</v>
      </c>
    </row>
    <row r="8" spans="1:9" x14ac:dyDescent="0.2">
      <c r="A8" t="s">
        <v>3</v>
      </c>
      <c r="C8">
        <f>+D4</f>
        <v>0.76496540000000002</v>
      </c>
    </row>
    <row r="9" spans="1:9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9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9" x14ac:dyDescent="0.2">
      <c r="A11" s="12" t="s">
        <v>16</v>
      </c>
      <c r="B11" s="12"/>
      <c r="C11" s="24">
        <f ca="1">INTERCEPT(INDIRECT($G$11):G992,INDIRECT($F$11):F992)</f>
        <v>0.24989844602692782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9" x14ac:dyDescent="0.2">
      <c r="A12" s="12" t="s">
        <v>17</v>
      </c>
      <c r="B12" s="12"/>
      <c r="C12" s="24">
        <f ca="1">SLOPE(INDIRECT($G$11):G992,INDIRECT($F$11):F992)</f>
        <v>-9.3271609247390671E-6</v>
      </c>
      <c r="D12" s="3"/>
      <c r="E12" s="12"/>
    </row>
    <row r="13" spans="1:9" x14ac:dyDescent="0.2">
      <c r="A13" s="12" t="s">
        <v>20</v>
      </c>
      <c r="B13" s="12"/>
      <c r="C13" s="3" t="s">
        <v>14</v>
      </c>
      <c r="D13" s="16" t="s">
        <v>45</v>
      </c>
      <c r="E13" s="13">
        <v>1</v>
      </c>
    </row>
    <row r="14" spans="1:9" x14ac:dyDescent="0.2">
      <c r="A14" s="12"/>
      <c r="B14" s="12"/>
      <c r="C14" s="12"/>
      <c r="D14" s="16" t="s">
        <v>34</v>
      </c>
      <c r="E14" s="17">
        <f ca="1">NOW()+15018.5+$C$9/24</f>
        <v>60331.805103472223</v>
      </c>
    </row>
    <row r="15" spans="1:9" x14ac:dyDescent="0.2">
      <c r="A15" s="14" t="s">
        <v>18</v>
      </c>
      <c r="B15" s="12"/>
      <c r="C15" s="15">
        <f ca="1">(C7+C11)+(C8+C12)*INT(MAX(F21:F3533))</f>
        <v>53504.535299507159</v>
      </c>
      <c r="D15" s="16" t="s">
        <v>46</v>
      </c>
      <c r="E15" s="17">
        <f ca="1">ROUND(2*(E14-$C$7)/$C$8,0)/2+E13</f>
        <v>41835</v>
      </c>
    </row>
    <row r="16" spans="1:9" x14ac:dyDescent="0.2">
      <c r="A16" s="18" t="s">
        <v>4</v>
      </c>
      <c r="B16" s="12"/>
      <c r="C16" s="19">
        <f ca="1">+C8+C12</f>
        <v>0.7649560728390753</v>
      </c>
      <c r="D16" s="16" t="s">
        <v>35</v>
      </c>
      <c r="E16" s="26">
        <f ca="1">ROUND(2*(E14-$C$15)/$C$16,0)/2+E13</f>
        <v>8926</v>
      </c>
    </row>
    <row r="17" spans="1:17" ht="13.5" thickBot="1" x14ac:dyDescent="0.25">
      <c r="A17" s="16" t="s">
        <v>31</v>
      </c>
      <c r="B17" s="12"/>
      <c r="C17" s="12">
        <f>COUNT(C21:C2191)</f>
        <v>4</v>
      </c>
      <c r="D17" s="16" t="s">
        <v>36</v>
      </c>
      <c r="E17" s="20">
        <f ca="1">+$C$15+$C$16*E16-15018.5-$C$9/24</f>
        <v>45314.429039002083</v>
      </c>
    </row>
    <row r="18" spans="1:17" ht="14.25" thickTop="1" thickBot="1" x14ac:dyDescent="0.25">
      <c r="A18" s="18" t="s">
        <v>5</v>
      </c>
      <c r="B18" s="12"/>
      <c r="C18" s="21">
        <f ca="1">+C15</f>
        <v>53504.535299507159</v>
      </c>
      <c r="D18" s="22">
        <f ca="1">+C16</f>
        <v>0.7649560728390753</v>
      </c>
      <c r="E18" s="23" t="s">
        <v>37</v>
      </c>
    </row>
    <row r="19" spans="1:17" ht="13.5" thickTop="1" x14ac:dyDescent="0.2">
      <c r="A19" s="27" t="s">
        <v>38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47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v>28330.346000000001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0.24989844602692782</v>
      </c>
      <c r="Q21" s="2">
        <f>+C21-15018.5</f>
        <v>13311.846000000001</v>
      </c>
    </row>
    <row r="22" spans="1:17" s="32" customFormat="1" x14ac:dyDescent="0.2">
      <c r="A22" s="31" t="s">
        <v>42</v>
      </c>
      <c r="B22" s="29"/>
      <c r="C22" s="31">
        <v>52839.7889</v>
      </c>
      <c r="D22" s="31">
        <v>6.9999999999999999E-4</v>
      </c>
      <c r="E22" s="32">
        <f>+(C22-C$7)/C$8</f>
        <v>32039.936577523633</v>
      </c>
      <c r="F22" s="32">
        <f>ROUND(2*E22,0)/2</f>
        <v>32040</v>
      </c>
      <c r="G22" s="32">
        <f>+C22-(C$7+F22*C$8)</f>
        <v>-4.8516000002564397E-2</v>
      </c>
      <c r="H22" s="32">
        <f>+G22</f>
        <v>-4.8516000002564397E-2</v>
      </c>
      <c r="O22" s="32">
        <f ca="1">+C$11+C$12*$F22</f>
        <v>-4.8943790001711868E-2</v>
      </c>
      <c r="Q22" s="33">
        <f>+C22-15018.5</f>
        <v>37821.2889</v>
      </c>
    </row>
    <row r="23" spans="1:17" s="32" customFormat="1" x14ac:dyDescent="0.2">
      <c r="A23" s="31" t="s">
        <v>42</v>
      </c>
      <c r="B23" s="29"/>
      <c r="C23" s="31">
        <v>52840.553</v>
      </c>
      <c r="D23" s="31">
        <v>1E-3</v>
      </c>
      <c r="E23" s="32">
        <f>+(C23-C$7)/C$8</f>
        <v>32040.935446230636</v>
      </c>
      <c r="F23" s="32">
        <f>ROUND(2*E23,0)/2</f>
        <v>32041</v>
      </c>
      <c r="G23" s="32">
        <f>+C23-(C$7+F23*C$8)</f>
        <v>-4.9381400007405318E-2</v>
      </c>
      <c r="H23" s="32">
        <f>+G23</f>
        <v>-4.9381400007405318E-2</v>
      </c>
      <c r="O23" s="32">
        <f ca="1">+C$11+C$12*$F23</f>
        <v>-4.8953117162636645E-2</v>
      </c>
      <c r="Q23" s="33">
        <f>+C23-15018.5</f>
        <v>37822.053</v>
      </c>
    </row>
    <row r="24" spans="1:17" s="32" customFormat="1" x14ac:dyDescent="0.2">
      <c r="A24" s="34" t="s">
        <v>43</v>
      </c>
      <c r="B24" s="30" t="s">
        <v>44</v>
      </c>
      <c r="C24" s="35">
        <v>53504.535300000003</v>
      </c>
      <c r="D24" s="35">
        <v>3.0999999999999999E-3</v>
      </c>
      <c r="E24" s="32">
        <f>+(C24-C$7)/C$8</f>
        <v>32908.925423293658</v>
      </c>
      <c r="F24" s="32">
        <f>ROUND(2*E24,0)/2</f>
        <v>32909</v>
      </c>
      <c r="G24" s="32">
        <f>+C24-(C$7+F24*C$8)</f>
        <v>-5.7048599999689031E-2</v>
      </c>
      <c r="H24" s="32">
        <f>+G24</f>
        <v>-5.7048599999689031E-2</v>
      </c>
      <c r="O24" s="32">
        <f ca="1">+C$11+C$12*$F24</f>
        <v>-5.7049092845310151E-2</v>
      </c>
      <c r="Q24" s="33">
        <f>+C24-15018.5</f>
        <v>38486.035300000003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2024-01-22T06:19:20Z</dcterms:modified>
</cp:coreProperties>
</file>