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D120FE8-08DE-4C79-B13A-1753635307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2" i="1" l="1"/>
  <c r="F62" i="1" s="1"/>
  <c r="G62" i="1" s="1"/>
  <c r="K62" i="1" s="1"/>
  <c r="Q62" i="1"/>
  <c r="E63" i="1"/>
  <c r="F63" i="1"/>
  <c r="G63" i="1" s="1"/>
  <c r="K63" i="1" s="1"/>
  <c r="Q63" i="1"/>
  <c r="E64" i="1"/>
  <c r="F64" i="1"/>
  <c r="G64" i="1" s="1"/>
  <c r="K64" i="1" s="1"/>
  <c r="Q64" i="1"/>
  <c r="E61" i="1"/>
  <c r="F61" i="1" s="1"/>
  <c r="G61" i="1" s="1"/>
  <c r="K61" i="1" s="1"/>
  <c r="Q61" i="1"/>
  <c r="Q40" i="1"/>
  <c r="Q41" i="1"/>
  <c r="Q44" i="1"/>
  <c r="Q45" i="1"/>
  <c r="Q47" i="1"/>
  <c r="Q48" i="1"/>
  <c r="Q49" i="1"/>
  <c r="Q50" i="1"/>
  <c r="Q51" i="1"/>
  <c r="Q52" i="1"/>
  <c r="Q56" i="1"/>
  <c r="Q57" i="1"/>
  <c r="Q58" i="1"/>
  <c r="Q59" i="1"/>
  <c r="Q60" i="1"/>
  <c r="E38" i="1"/>
  <c r="F38" i="1" s="1"/>
  <c r="G38" i="1" s="1"/>
  <c r="K38" i="1" s="1"/>
  <c r="Q38" i="1"/>
  <c r="Q39" i="1"/>
  <c r="Q42" i="1"/>
  <c r="Q43" i="1"/>
  <c r="Q46" i="1"/>
  <c r="Q53" i="1"/>
  <c r="Q54" i="1"/>
  <c r="E55" i="1"/>
  <c r="F55" i="1" s="1"/>
  <c r="G55" i="1" s="1"/>
  <c r="K55" i="1" s="1"/>
  <c r="Q55" i="1"/>
  <c r="D9" i="1"/>
  <c r="C9" i="1"/>
  <c r="Q32" i="1"/>
  <c r="Q33" i="1"/>
  <c r="Q34" i="1"/>
  <c r="Q35" i="1"/>
  <c r="Q36" i="1"/>
  <c r="Q37" i="1"/>
  <c r="E21" i="1"/>
  <c r="F21" i="1" s="1"/>
  <c r="G21" i="1" s="1"/>
  <c r="I21" i="1" s="1"/>
  <c r="E22" i="1"/>
  <c r="F22" i="1" s="1"/>
  <c r="G22" i="1" s="1"/>
  <c r="K22" i="1" s="1"/>
  <c r="Q31" i="1"/>
  <c r="Q30" i="1"/>
  <c r="Q28" i="1"/>
  <c r="Q29" i="1"/>
  <c r="F16" i="1"/>
  <c r="Q26" i="1"/>
  <c r="Q27" i="1"/>
  <c r="Q22" i="1"/>
  <c r="Q23" i="1"/>
  <c r="Q24" i="1"/>
  <c r="Q25" i="1"/>
  <c r="E40" i="1"/>
  <c r="F40" i="1" s="1"/>
  <c r="G40" i="1" s="1"/>
  <c r="L40" i="1" s="1"/>
  <c r="E32" i="1"/>
  <c r="F32" i="1" s="1"/>
  <c r="G32" i="1" s="1"/>
  <c r="K32" i="1" s="1"/>
  <c r="E46" i="1"/>
  <c r="F46" i="1" s="1"/>
  <c r="G46" i="1" s="1"/>
  <c r="K46" i="1" s="1"/>
  <c r="E30" i="1"/>
  <c r="F30" i="1" s="1"/>
  <c r="G30" i="1" s="1"/>
  <c r="K30" i="1" s="1"/>
  <c r="Q21" i="1"/>
  <c r="C17" i="1"/>
  <c r="E29" i="1"/>
  <c r="F29" i="1" s="1"/>
  <c r="G29" i="1" s="1"/>
  <c r="K29" i="1" s="1"/>
  <c r="E24" i="1"/>
  <c r="F24" i="1" s="1"/>
  <c r="G24" i="1" s="1"/>
  <c r="K24" i="1" s="1"/>
  <c r="E36" i="1"/>
  <c r="F36" i="1" s="1"/>
  <c r="G36" i="1" s="1"/>
  <c r="K36" i="1" s="1"/>
  <c r="E23" i="1"/>
  <c r="F23" i="1" s="1"/>
  <c r="G23" i="1" s="1"/>
  <c r="K23" i="1" s="1"/>
  <c r="E35" i="1"/>
  <c r="F35" i="1" s="1"/>
  <c r="G35" i="1" s="1"/>
  <c r="K35" i="1" s="1"/>
  <c r="E33" i="1"/>
  <c r="F33" i="1" s="1"/>
  <c r="G33" i="1" s="1"/>
  <c r="K33" i="1" s="1"/>
  <c r="E25" i="1"/>
  <c r="F25" i="1" s="1"/>
  <c r="G25" i="1" s="1"/>
  <c r="K25" i="1" s="1"/>
  <c r="E31" i="1"/>
  <c r="F31" i="1" s="1"/>
  <c r="G31" i="1" s="1"/>
  <c r="K31" i="1" s="1"/>
  <c r="E37" i="1"/>
  <c r="F37" i="1" s="1"/>
  <c r="G37" i="1" s="1"/>
  <c r="K37" i="1" s="1"/>
  <c r="E34" i="1" l="1"/>
  <c r="F34" i="1" s="1"/>
  <c r="G34" i="1" s="1"/>
  <c r="K34" i="1" s="1"/>
  <c r="E43" i="1"/>
  <c r="F43" i="1" s="1"/>
  <c r="G43" i="1" s="1"/>
  <c r="K43" i="1" s="1"/>
  <c r="E57" i="1"/>
  <c r="F57" i="1" s="1"/>
  <c r="G57" i="1" s="1"/>
  <c r="L57" i="1" s="1"/>
  <c r="E50" i="1"/>
  <c r="F50" i="1" s="1"/>
  <c r="G50" i="1" s="1"/>
  <c r="L50" i="1" s="1"/>
  <c r="E45" i="1"/>
  <c r="F45" i="1" s="1"/>
  <c r="G45" i="1" s="1"/>
  <c r="L45" i="1" s="1"/>
  <c r="E28" i="1"/>
  <c r="F28" i="1" s="1"/>
  <c r="G28" i="1" s="1"/>
  <c r="K28" i="1" s="1"/>
  <c r="E26" i="1"/>
  <c r="F26" i="1" s="1"/>
  <c r="G26" i="1" s="1"/>
  <c r="E54" i="1"/>
  <c r="F54" i="1" s="1"/>
  <c r="G54" i="1" s="1"/>
  <c r="K54" i="1" s="1"/>
  <c r="E60" i="1"/>
  <c r="F60" i="1" s="1"/>
  <c r="G60" i="1" s="1"/>
  <c r="K60" i="1" s="1"/>
  <c r="E27" i="1"/>
  <c r="F27" i="1" s="1"/>
  <c r="G27" i="1" s="1"/>
  <c r="K27" i="1" s="1"/>
  <c r="E42" i="1"/>
  <c r="F42" i="1" s="1"/>
  <c r="G42" i="1" s="1"/>
  <c r="K42" i="1" s="1"/>
  <c r="E56" i="1"/>
  <c r="F56" i="1" s="1"/>
  <c r="G56" i="1" s="1"/>
  <c r="L56" i="1" s="1"/>
  <c r="E49" i="1"/>
  <c r="F49" i="1" s="1"/>
  <c r="G49" i="1" s="1"/>
  <c r="L49" i="1" s="1"/>
  <c r="E44" i="1"/>
  <c r="F44" i="1" s="1"/>
  <c r="G44" i="1" s="1"/>
  <c r="L44" i="1" s="1"/>
  <c r="E59" i="1"/>
  <c r="F59" i="1" s="1"/>
  <c r="G59" i="1" s="1"/>
  <c r="K59" i="1" s="1"/>
  <c r="E53" i="1"/>
  <c r="F53" i="1" s="1"/>
  <c r="G53" i="1" s="1"/>
  <c r="K53" i="1" s="1"/>
  <c r="E52" i="1"/>
  <c r="F52" i="1" s="1"/>
  <c r="G52" i="1" s="1"/>
  <c r="L52" i="1" s="1"/>
  <c r="E48" i="1"/>
  <c r="F48" i="1" s="1"/>
  <c r="G48" i="1" s="1"/>
  <c r="L48" i="1" s="1"/>
  <c r="E41" i="1"/>
  <c r="F41" i="1" s="1"/>
  <c r="G41" i="1" s="1"/>
  <c r="L41" i="1" s="1"/>
  <c r="E39" i="1"/>
  <c r="F39" i="1" s="1"/>
  <c r="G39" i="1" s="1"/>
  <c r="K39" i="1" s="1"/>
  <c r="E58" i="1"/>
  <c r="F58" i="1" s="1"/>
  <c r="G58" i="1" s="1"/>
  <c r="K58" i="1" s="1"/>
  <c r="E51" i="1"/>
  <c r="F51" i="1" s="1"/>
  <c r="G51" i="1" s="1"/>
  <c r="L51" i="1" s="1"/>
  <c r="E47" i="1"/>
  <c r="F47" i="1" s="1"/>
  <c r="G47" i="1" s="1"/>
  <c r="L47" i="1" s="1"/>
  <c r="F17" i="1"/>
  <c r="C11" i="1"/>
  <c r="C12" i="1"/>
  <c r="O64" i="1" l="1"/>
  <c r="O63" i="1"/>
  <c r="O62" i="1"/>
  <c r="O61" i="1"/>
  <c r="C16" i="1"/>
  <c r="D18" i="1" s="1"/>
  <c r="O49" i="1"/>
  <c r="O45" i="1"/>
  <c r="O42" i="1"/>
  <c r="O26" i="1"/>
  <c r="O33" i="1"/>
  <c r="O35" i="1"/>
  <c r="O27" i="1"/>
  <c r="O32" i="1"/>
  <c r="O59" i="1"/>
  <c r="O38" i="1"/>
  <c r="O56" i="1"/>
  <c r="O50" i="1"/>
  <c r="O39" i="1"/>
  <c r="O30" i="1"/>
  <c r="O48" i="1"/>
  <c r="O43" i="1"/>
  <c r="O31" i="1"/>
  <c r="O55" i="1"/>
  <c r="O41" i="1"/>
  <c r="O57" i="1"/>
  <c r="O53" i="1"/>
  <c r="O34" i="1"/>
  <c r="O28" i="1"/>
  <c r="O60" i="1"/>
  <c r="C15" i="1"/>
  <c r="C18" i="1" s="1"/>
  <c r="O40" i="1"/>
  <c r="O54" i="1"/>
  <c r="O36" i="1"/>
  <c r="O22" i="1"/>
  <c r="O58" i="1"/>
  <c r="O25" i="1"/>
  <c r="O44" i="1"/>
  <c r="O51" i="1"/>
  <c r="O46" i="1"/>
  <c r="O24" i="1"/>
  <c r="O37" i="1"/>
  <c r="O29" i="1"/>
  <c r="O52" i="1"/>
  <c r="O21" i="1"/>
  <c r="O47" i="1"/>
  <c r="O23" i="1"/>
  <c r="K26" i="1"/>
  <c r="F18" i="1" l="1"/>
  <c r="F19" i="1" s="1"/>
</calcChain>
</file>

<file path=xl/sharedStrings.xml><?xml version="1.0" encoding="utf-8"?>
<sst xmlns="http://schemas.openxmlformats.org/spreadsheetml/2006/main" count="148" uniqueCount="61">
  <si>
    <t>OEJV 0191</t>
  </si>
  <si>
    <t>OEJV 0198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</si>
  <si>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</si>
  <si>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</si>
  <si>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</si>
  <si>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</si>
  <si>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</si>
  <si>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</si>
  <si>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</si>
  <si>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</si>
  <si>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</si>
  <si>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</si>
  <si>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</si>
  <si>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</si>
  <si>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</si>
  <si>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</si>
  <si>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</si>
  <si>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</si>
  <si>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</si>
  <si>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</si>
  <si>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</si>
  <si>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</si>
  <si>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</si>
  <si>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</si>
  <si>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</si>
  <si>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</si>
  <si>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</si>
  <si>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</si>
  <si>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</si>
  <si>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</si>
  <si>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</si>
  <si>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</si>
  <si>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</si>
  <si>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</si>
  <si>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</si>
  <si>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</si>
  <si>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</si>
  <si>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</si>
  <si>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</si>
  <si>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</si>
  <si>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</si>
  <si>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V0757 Cen / GSC 7291-0411               </t>
  </si>
  <si>
    <t xml:space="preserve">EW/KW     </t>
  </si>
  <si>
    <t>IBVS 5843</t>
  </si>
  <si>
    <t>II</t>
  </si>
  <si>
    <t>OEJV 116</t>
  </si>
  <si>
    <t>Add cycle</t>
  </si>
  <si>
    <t>Old Cycle</t>
  </si>
  <si>
    <t>OEJV 0130</t>
  </si>
  <si>
    <t>OEJV 0155</t>
  </si>
  <si>
    <t>0,0050</t>
  </si>
  <si>
    <t>OEJV 0172</t>
  </si>
  <si>
    <t>vis</t>
  </si>
  <si>
    <t>JAVSO, 48, 250</t>
  </si>
  <si>
    <t>JBAV, 55</t>
  </si>
  <si>
    <t>ARX</t>
  </si>
  <si>
    <t>BMGA</t>
  </si>
  <si>
    <t>TESS/RAA/PNC</t>
  </si>
  <si>
    <t>TESS</t>
  </si>
  <si>
    <t>JBAV, 79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</si>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</sst>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  <numFmt numFmtId="167" formatCode="0.0000000"/>
    <numFmt numFmtId="168" formatCode="0.0000000000"/>
    <numFmt numFmtId="169" formatCode="0.0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0" applyNumberFormat="1" applyFont="1" applyAlignment="1">
      <alignment vertical="center" wrapText="1"/>
    </xf>
    <xf numFmtId="0" fontId="36" fillId="0" borderId="0" xfId="0" applyFont="1" applyAlignment="1"/>
    <xf numFmtId="168" fontId="36" fillId="0" borderId="0" xfId="0" applyNumberFormat="1" applyFont="1" applyAlignment="1"/>
    <xf numFmtId="166" fontId="36" fillId="0" borderId="0" xfId="0" applyNumberFormat="1" applyFont="1" applyAlignment="1"/>
    <xf numFmtId="0" fontId="6" fillId="0" borderId="0" xfId="0" applyFont="1" applyAlignment="1"/>
    <xf numFmtId="14" fontId="6" fillId="0" borderId="0" xfId="0" applyNumberFormat="1" applyFont="1" applyAlignment="1"/>
    <xf numFmtId="0" fontId="9" fillId="0" borderId="0" xfId="41" applyFont="1" applyAlignment="1">
      <alignment horizontal="left"/>
    </xf>
    <xf numFmtId="0" fontId="9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/>
    </xf>
    <xf numFmtId="0" fontId="36" fillId="0" borderId="0" xfId="0" applyFont="1" applyAlignment="1">
      <alignment horizontal="center"/>
    </xf>
    <xf numFmtId="167" fontId="36" fillId="0" borderId="0" xfId="0" applyNumberFormat="1" applyFont="1" applyAlignment="1"/>
    <xf numFmtId="43" fontId="35" fillId="0" borderId="0" xfId="47" applyFont="1" applyBorder="1"/>
    <xf numFmtId="169" fontId="35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V0757 Cen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A-49CC-BAC2-FA24596FB2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A-49CC-BAC2-FA24596FB2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2A-49CC-BAC2-FA24596FB2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-2.0165799942333251E-3</c:v>
                </c:pt>
                <c:pt idx="2">
                  <c:v>2.3991500056581572E-3</c:v>
                </c:pt>
                <c:pt idx="3">
                  <c:v>-2.7604099959717132E-3</c:v>
                </c:pt>
                <c:pt idx="4">
                  <c:v>1.3553200042224489E-3</c:v>
                </c:pt>
                <c:pt idx="5">
                  <c:v>-6.0722999987774529E-3</c:v>
                </c:pt>
                <c:pt idx="6">
                  <c:v>-3.9599599913344719E-3</c:v>
                </c:pt>
                <c:pt idx="7">
                  <c:v>-6.5449800022179261E-3</c:v>
                </c:pt>
                <c:pt idx="8">
                  <c:v>-4.3427800046629272E-3</c:v>
                </c:pt>
                <c:pt idx="9">
                  <c:v>-1.838509997469373E-3</c:v>
                </c:pt>
                <c:pt idx="10">
                  <c:v>-3.5709099975065328E-3</c:v>
                </c:pt>
                <c:pt idx="11">
                  <c:v>-3.5049399957642891E-3</c:v>
                </c:pt>
                <c:pt idx="12">
                  <c:v>-1.1847200003103353E-3</c:v>
                </c:pt>
                <c:pt idx="13">
                  <c:v>-2.8389899962348863E-3</c:v>
                </c:pt>
                <c:pt idx="14">
                  <c:v>-1.7085500003304332E-3</c:v>
                </c:pt>
                <c:pt idx="15">
                  <c:v>-1.2728200017591007E-3</c:v>
                </c:pt>
                <c:pt idx="16">
                  <c:v>1.9764000171562657E-4</c:v>
                </c:pt>
                <c:pt idx="17">
                  <c:v>-7.571501046186313E-4</c:v>
                </c:pt>
                <c:pt idx="18">
                  <c:v>2.8857982397312298E-4</c:v>
                </c:pt>
                <c:pt idx="21">
                  <c:v>1.9957007316406816E-4</c:v>
                </c:pt>
                <c:pt idx="22">
                  <c:v>9.9529996077762917E-4</c:v>
                </c:pt>
                <c:pt idx="25">
                  <c:v>2.1857401297893375E-3</c:v>
                </c:pt>
                <c:pt idx="32">
                  <c:v>5.9328021598048508E-4</c:v>
                </c:pt>
                <c:pt idx="33">
                  <c:v>1.5507021453231573E-4</c:v>
                </c:pt>
                <c:pt idx="34">
                  <c:v>5.7080000260611996E-4</c:v>
                </c:pt>
                <c:pt idx="37">
                  <c:v>-3.2581009872956201E-4</c:v>
                </c:pt>
                <c:pt idx="38">
                  <c:v>3.999201871920377E-4</c:v>
                </c:pt>
                <c:pt idx="39">
                  <c:v>8.4414018783718348E-4</c:v>
                </c:pt>
                <c:pt idx="40">
                  <c:v>7.3363002593396232E-4</c:v>
                </c:pt>
                <c:pt idx="41">
                  <c:v>-6.5529005951248109E-4</c:v>
                </c:pt>
                <c:pt idx="42">
                  <c:v>-1.0474000737303868E-4</c:v>
                </c:pt>
                <c:pt idx="43">
                  <c:v>3.1098978070076555E-4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2A-49CC-BAC2-FA24596FB2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  <c:pt idx="19">
                  <c:v>5.4195754637476057E-4</c:v>
                </c:pt>
                <c:pt idx="20">
                  <c:v>-2.7164402126800269E-5</c:v>
                </c:pt>
                <c:pt idx="23">
                  <c:v>7.4275160295655951E-4</c:v>
                </c:pt>
                <c:pt idx="24">
                  <c:v>2.7573473926167935E-4</c:v>
                </c:pt>
                <c:pt idx="26">
                  <c:v>5.7079729594988748E-4</c:v>
                </c:pt>
                <c:pt idx="27">
                  <c:v>4.5495702943298966E-4</c:v>
                </c:pt>
                <c:pt idx="28">
                  <c:v>5.9892871649935842E-4</c:v>
                </c:pt>
                <c:pt idx="29">
                  <c:v>-4.4306485506240278E-5</c:v>
                </c:pt>
                <c:pt idx="30">
                  <c:v>5.1046456064796075E-4</c:v>
                </c:pt>
                <c:pt idx="31">
                  <c:v>-1.3493845472112298E-6</c:v>
                </c:pt>
                <c:pt idx="35">
                  <c:v>8.7339557649102062E-4</c:v>
                </c:pt>
                <c:pt idx="36">
                  <c:v>-1.2871510989498347E-5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2A-49CC-BAC2-FA24596FB2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2A-49CC-BAC2-FA24596FB2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6.7000000000000002E-4</c:v>
                  </c:pt>
                  <c:pt idx="20">
                    <c:v>5.6099999999999998E-4</c:v>
                  </c:pt>
                  <c:pt idx="21">
                    <c:v>8.7000000000000001E-4</c:v>
                  </c:pt>
                  <c:pt idx="22">
                    <c:v>1.2600000000000001E-3</c:v>
                  </c:pt>
                  <c:pt idx="23">
                    <c:v>5.7399999999999997E-4</c:v>
                  </c:pt>
                  <c:pt idx="24">
                    <c:v>7.5600000000000005E-4</c:v>
                  </c:pt>
                  <c:pt idx="25">
                    <c:v>1.6999999999999999E-3</c:v>
                  </c:pt>
                  <c:pt idx="26">
                    <c:v>5.3600000000000002E-4</c:v>
                  </c:pt>
                  <c:pt idx="27">
                    <c:v>5.0500000000000002E-4</c:v>
                  </c:pt>
                  <c:pt idx="28">
                    <c:v>4.0200000000000001E-4</c:v>
                  </c:pt>
                  <c:pt idx="29">
                    <c:v>5.2499999999999997E-4</c:v>
                  </c:pt>
                  <c:pt idx="30">
                    <c:v>4.0200000000000001E-4</c:v>
                  </c:pt>
                  <c:pt idx="31">
                    <c:v>4.4099999999999999E-4</c:v>
                  </c:pt>
                  <c:pt idx="32">
                    <c:v>2E-3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4.5300000000000001E-4</c:v>
                  </c:pt>
                  <c:pt idx="36">
                    <c:v>5.3200000000000003E-4</c:v>
                  </c:pt>
                  <c:pt idx="37">
                    <c:v>1.15E-3</c:v>
                  </c:pt>
                  <c:pt idx="38">
                    <c:v>1.32E-3</c:v>
                  </c:pt>
                  <c:pt idx="39">
                    <c:v>9.2299999999999999E-4</c:v>
                  </c:pt>
                  <c:pt idx="40">
                    <c:v>9.7900000000000005E-4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2A-49CC-BAC2-FA24596FB2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17776</c:v>
                </c:pt>
                <c:pt idx="20">
                  <c:v>17776.5</c:v>
                </c:pt>
                <c:pt idx="21">
                  <c:v>17804.5</c:v>
                </c:pt>
                <c:pt idx="22">
                  <c:v>17805</c:v>
                </c:pt>
                <c:pt idx="23">
                  <c:v>17808</c:v>
                </c:pt>
                <c:pt idx="24">
                  <c:v>17808.5</c:v>
                </c:pt>
                <c:pt idx="25">
                  <c:v>17819</c:v>
                </c:pt>
                <c:pt idx="26">
                  <c:v>17840</c:v>
                </c:pt>
                <c:pt idx="27">
                  <c:v>17840.5</c:v>
                </c:pt>
                <c:pt idx="28">
                  <c:v>19917</c:v>
                </c:pt>
                <c:pt idx="29">
                  <c:v>19917.5</c:v>
                </c:pt>
                <c:pt idx="30">
                  <c:v>19957</c:v>
                </c:pt>
                <c:pt idx="31">
                  <c:v>19957.5</c:v>
                </c:pt>
                <c:pt idx="32">
                  <c:v>19968</c:v>
                </c:pt>
                <c:pt idx="33">
                  <c:v>19979.5</c:v>
                </c:pt>
                <c:pt idx="34">
                  <c:v>19980</c:v>
                </c:pt>
                <c:pt idx="35">
                  <c:v>19986</c:v>
                </c:pt>
                <c:pt idx="36">
                  <c:v>19986.5</c:v>
                </c:pt>
                <c:pt idx="37">
                  <c:v>20951.5</c:v>
                </c:pt>
                <c:pt idx="38">
                  <c:v>20952</c:v>
                </c:pt>
                <c:pt idx="39">
                  <c:v>21109</c:v>
                </c:pt>
                <c:pt idx="40">
                  <c:v>22265.5</c:v>
                </c:pt>
                <c:pt idx="41">
                  <c:v>22013.5</c:v>
                </c:pt>
                <c:pt idx="42">
                  <c:v>22031</c:v>
                </c:pt>
                <c:pt idx="43">
                  <c:v>22031.5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-2.7568614006152018E-3</c:v>
                </c:pt>
                <c:pt idx="1">
                  <c:v>-2.361772462817823E-3</c:v>
                </c:pt>
                <c:pt idx="2">
                  <c:v>-2.3617049723945573E-3</c:v>
                </c:pt>
                <c:pt idx="3">
                  <c:v>-2.3598152405431179E-3</c:v>
                </c:pt>
                <c:pt idx="4">
                  <c:v>-2.3597477501198522E-3</c:v>
                </c:pt>
                <c:pt idx="5">
                  <c:v>-1.7789251674952809E-3</c:v>
                </c:pt>
                <c:pt idx="6">
                  <c:v>-1.7750107229458705E-3</c:v>
                </c:pt>
                <c:pt idx="7">
                  <c:v>-1.6247770407564336E-3</c:v>
                </c:pt>
                <c:pt idx="8">
                  <c:v>-1.6153283814992361E-3</c:v>
                </c:pt>
                <c:pt idx="9">
                  <c:v>-1.3454341788597219E-3</c:v>
                </c:pt>
                <c:pt idx="10">
                  <c:v>-9.3239278847366829E-4</c:v>
                </c:pt>
                <c:pt idx="11">
                  <c:v>-6.4292636308710231E-4</c:v>
                </c:pt>
                <c:pt idx="12">
                  <c:v>-5.0700065062999266E-4</c:v>
                </c:pt>
                <c:pt idx="13">
                  <c:v>-5.06933160206727E-4</c:v>
                </c:pt>
                <c:pt idx="14">
                  <c:v>-5.050434283552876E-4</c:v>
                </c:pt>
                <c:pt idx="15">
                  <c:v>-5.049759379320215E-4</c:v>
                </c:pt>
                <c:pt idx="16">
                  <c:v>-4.8459383010578203E-4</c:v>
                </c:pt>
                <c:pt idx="17">
                  <c:v>-3.5791430563607242E-4</c:v>
                </c:pt>
                <c:pt idx="18">
                  <c:v>-3.5784681521280675E-4</c:v>
                </c:pt>
                <c:pt idx="19">
                  <c:v>-3.5744187267321235E-4</c:v>
                </c:pt>
                <c:pt idx="20">
                  <c:v>-3.5737438224994669E-4</c:v>
                </c:pt>
                <c:pt idx="21">
                  <c:v>-3.5359491854706788E-4</c:v>
                </c:pt>
                <c:pt idx="22">
                  <c:v>-3.5352742812380222E-4</c:v>
                </c:pt>
                <c:pt idx="23">
                  <c:v>-3.5312248558420781E-4</c:v>
                </c:pt>
                <c:pt idx="24">
                  <c:v>-3.5305499516094215E-4</c:v>
                </c:pt>
                <c:pt idx="25">
                  <c:v>-3.5163769627236281E-4</c:v>
                </c:pt>
                <c:pt idx="26">
                  <c:v>-3.4880309849520327E-4</c:v>
                </c:pt>
                <c:pt idx="27">
                  <c:v>-3.4873560807193761E-4</c:v>
                </c:pt>
                <c:pt idx="28">
                  <c:v>-6.8447880249506224E-5</c:v>
                </c:pt>
                <c:pt idx="29">
                  <c:v>-6.8380389826240562E-5</c:v>
                </c:pt>
                <c:pt idx="30">
                  <c:v>-6.3048646388250661E-5</c:v>
                </c:pt>
                <c:pt idx="31">
                  <c:v>-6.2981155964984999E-5</c:v>
                </c:pt>
                <c:pt idx="32">
                  <c:v>-6.1563857076405229E-5</c:v>
                </c:pt>
                <c:pt idx="33">
                  <c:v>-6.0011577341294569E-5</c:v>
                </c:pt>
                <c:pt idx="34">
                  <c:v>-5.9944086918028907E-5</c:v>
                </c:pt>
                <c:pt idx="35">
                  <c:v>-5.9134201838840529E-5</c:v>
                </c:pt>
                <c:pt idx="36">
                  <c:v>-5.9066711415574867E-5</c:v>
                </c:pt>
                <c:pt idx="37">
                  <c:v>7.1189805487216571E-5</c:v>
                </c:pt>
                <c:pt idx="38">
                  <c:v>7.1257295910482233E-5</c:v>
                </c:pt>
                <c:pt idx="39">
                  <c:v>9.2449288815910514E-5</c:v>
                </c:pt>
                <c:pt idx="40">
                  <c:v>2.4855463782946308E-4</c:v>
                </c:pt>
                <c:pt idx="41">
                  <c:v>2.1453946450355295E-4</c:v>
                </c:pt>
                <c:pt idx="42">
                  <c:v>2.1690162931785242E-4</c:v>
                </c:pt>
                <c:pt idx="43">
                  <c:v>2.1696911974111808E-4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2A-49CC-BAC2-FA24596F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5640"/>
        <c:axId val="1"/>
      </c:scatterChart>
      <c:valAx>
        <c:axId val="812785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5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38100</xdr:rowOff>
    </xdr:from>
    <xdr:to>
      <xdr:col>17</xdr:col>
      <xdr:colOff>114300</xdr:colOff>
      <xdr:row>17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495DFD-2F2F-BF8D-42D5-98249EC81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.28515625" customWidth="1"/>
  </cols>
  <sheetData>
    <row r="1" spans="1:21" ht="20.25" x14ac:dyDescent="0.3">
      <c r="A1" s="1" t="s">
        <v>41</v>
      </c>
      <c r="S1" s="61"/>
      <c r="T1" s="62"/>
      <c r="U1" s="61"/>
    </row>
    <row r="2" spans="1:21" x14ac:dyDescent="0.2">
      <c r="A2" t="s">
        <v>27</v>
      </c>
      <c r="B2" t="s">
        <v>42</v>
      </c>
      <c r="C2" s="2"/>
      <c r="D2" s="2"/>
      <c r="S2" s="61"/>
      <c r="T2" s="61"/>
      <c r="U2" s="61"/>
    </row>
    <row r="3" spans="1:21" ht="13.5" thickBot="1" x14ac:dyDescent="0.25">
      <c r="C3" s="29" t="s">
        <v>38</v>
      </c>
      <c r="S3" s="61"/>
      <c r="T3" s="61"/>
      <c r="U3" s="61"/>
    </row>
    <row r="4" spans="1:21" ht="14.25" thickTop="1" thickBot="1" x14ac:dyDescent="0.25">
      <c r="A4" s="4" t="s">
        <v>40</v>
      </c>
      <c r="C4" s="7">
        <v>52500.116999999998</v>
      </c>
      <c r="D4" s="8">
        <v>0.34316854000000002</v>
      </c>
      <c r="S4" s="61"/>
      <c r="T4" s="61"/>
      <c r="U4" s="61"/>
    </row>
    <row r="5" spans="1:21" ht="13.5" thickTop="1" x14ac:dyDescent="0.2">
      <c r="A5" s="10" t="s">
        <v>31</v>
      </c>
      <c r="B5" s="11"/>
      <c r="C5" s="12">
        <v>-9.5</v>
      </c>
      <c r="D5" s="11" t="s">
        <v>32</v>
      </c>
      <c r="S5" s="61"/>
      <c r="T5" s="61"/>
      <c r="U5" s="61"/>
    </row>
    <row r="6" spans="1:21" x14ac:dyDescent="0.2">
      <c r="A6" s="4" t="s">
        <v>5</v>
      </c>
      <c r="S6" s="61"/>
      <c r="T6" s="61"/>
      <c r="U6" s="61"/>
    </row>
    <row r="7" spans="1:21" x14ac:dyDescent="0.2">
      <c r="A7" t="s">
        <v>6</v>
      </c>
      <c r="C7">
        <v>52500.116999999998</v>
      </c>
      <c r="S7" s="61"/>
      <c r="T7" s="61"/>
      <c r="U7" s="61"/>
    </row>
    <row r="8" spans="1:21" x14ac:dyDescent="0.2">
      <c r="A8" t="s">
        <v>7</v>
      </c>
      <c r="C8">
        <v>0.34316854000000002</v>
      </c>
      <c r="D8" s="28"/>
      <c r="S8" s="61"/>
      <c r="T8" s="61"/>
      <c r="U8" s="61"/>
    </row>
    <row r="9" spans="1:21" x14ac:dyDescent="0.2">
      <c r="A9" s="25" t="s">
        <v>36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21" ht="13.5" thickBot="1" x14ac:dyDescent="0.25">
      <c r="A10" s="11"/>
      <c r="B10" s="11"/>
      <c r="C10" s="3" t="s">
        <v>23</v>
      </c>
      <c r="D10" s="3" t="s">
        <v>24</v>
      </c>
      <c r="E10" s="11"/>
    </row>
    <row r="11" spans="1:21" x14ac:dyDescent="0.2">
      <c r="A11" s="11" t="s">
        <v>19</v>
      </c>
      <c r="B11" s="11"/>
      <c r="C11" s="22">
        <f ca="1">INTERCEPT(INDIRECT($D$9):G975,INDIRECT($C$9):F975)</f>
        <v>-2.7568614006152018E-3</v>
      </c>
      <c r="D11" s="2"/>
      <c r="E11" s="11"/>
    </row>
    <row r="12" spans="1:21" x14ac:dyDescent="0.2">
      <c r="A12" s="11" t="s">
        <v>20</v>
      </c>
      <c r="B12" s="11"/>
      <c r="C12" s="22">
        <f ca="1">SLOPE(INDIRECT($D$9):G975,INDIRECT($C$9):F975)</f>
        <v>1.3498084653139004E-7</v>
      </c>
      <c r="D12" s="2"/>
      <c r="E12" s="11"/>
    </row>
    <row r="13" spans="1:21" x14ac:dyDescent="0.2">
      <c r="A13" s="11" t="s">
        <v>22</v>
      </c>
      <c r="B13" s="11"/>
      <c r="C13" s="2" t="s">
        <v>17</v>
      </c>
    </row>
    <row r="14" spans="1:21" x14ac:dyDescent="0.2">
      <c r="A14" s="11"/>
      <c r="B14" s="11"/>
      <c r="C14" s="11"/>
    </row>
    <row r="15" spans="1:21" x14ac:dyDescent="0.2">
      <c r="A15" s="13" t="s">
        <v>21</v>
      </c>
      <c r="B15" s="11"/>
      <c r="C15" s="14">
        <f ca="1">(C7+C11)+(C8+C12)*INT(MAX(F21:F3516))</f>
        <v>60140.764791587142</v>
      </c>
      <c r="E15" s="15" t="s">
        <v>46</v>
      </c>
      <c r="F15" s="12">
        <v>1</v>
      </c>
    </row>
    <row r="16" spans="1:21" x14ac:dyDescent="0.2">
      <c r="A16" s="17" t="s">
        <v>8</v>
      </c>
      <c r="B16" s="11"/>
      <c r="C16" s="18">
        <f ca="1">+C8+C12</f>
        <v>0.34316867498084658</v>
      </c>
      <c r="E16" s="15" t="s">
        <v>33</v>
      </c>
      <c r="F16" s="16">
        <f ca="1">NOW()+15018.5+$C$5/24</f>
        <v>60325.714267708332</v>
      </c>
    </row>
    <row r="17" spans="1:17" ht="13.5" thickBot="1" x14ac:dyDescent="0.25">
      <c r="A17" s="15" t="s">
        <v>30</v>
      </c>
      <c r="B17" s="11"/>
      <c r="C17" s="11">
        <f>COUNT(C21:C2174)</f>
        <v>44</v>
      </c>
      <c r="E17" s="15" t="s">
        <v>47</v>
      </c>
      <c r="F17" s="16">
        <f ca="1">ROUND(2*(F16-$C$7)/$C$8,0)/2+F15</f>
        <v>22805</v>
      </c>
    </row>
    <row r="18" spans="1:17" ht="14.25" thickTop="1" thickBot="1" x14ac:dyDescent="0.25">
      <c r="A18" s="17" t="s">
        <v>9</v>
      </c>
      <c r="B18" s="11"/>
      <c r="C18" s="20">
        <f ca="1">+C15</f>
        <v>60140.764791587142</v>
      </c>
      <c r="D18" s="21">
        <f ca="1">+C16</f>
        <v>0.34316867498084658</v>
      </c>
      <c r="E18" s="15" t="s">
        <v>34</v>
      </c>
      <c r="F18" s="24">
        <f ca="1">ROUND(2*(F16-$C$15)/$C$16,0)/2+F15</f>
        <v>540</v>
      </c>
    </row>
    <row r="19" spans="1:17" ht="13.5" thickTop="1" x14ac:dyDescent="0.2">
      <c r="E19" s="15" t="s">
        <v>35</v>
      </c>
      <c r="F19" s="19">
        <f ca="1">+$C$15+$C$16*F18-15018.5-$C$5/24</f>
        <v>45307.971709410136</v>
      </c>
    </row>
    <row r="20" spans="1:17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52</v>
      </c>
      <c r="J20" s="6" t="s">
        <v>2</v>
      </c>
      <c r="K20" s="6" t="s">
        <v>3</v>
      </c>
      <c r="L20" s="6" t="s">
        <v>58</v>
      </c>
      <c r="M20" s="6" t="s">
        <v>28</v>
      </c>
      <c r="N20" s="6" t="s">
        <v>29</v>
      </c>
      <c r="O20" s="6" t="s">
        <v>26</v>
      </c>
      <c r="P20" s="5" t="s">
        <v>25</v>
      </c>
      <c r="Q20" s="3" t="s">
        <v>18</v>
      </c>
    </row>
    <row r="21" spans="1:17" s="50" customFormat="1" x14ac:dyDescent="0.2">
      <c r="A21" s="31" t="s">
        <v>39</v>
      </c>
      <c r="B21" s="30" t="s">
        <v>37</v>
      </c>
      <c r="C21" s="31">
        <v>52500.116999999998</v>
      </c>
      <c r="D21" s="27"/>
      <c r="E21" s="50">
        <f t="shared" ref="E21:E60" si="0">+(C21-C$7)/C$8</f>
        <v>0</v>
      </c>
      <c r="F21" s="50">
        <f t="shared" ref="F21:F60" si="1">ROUND(2*E21,0)/2</f>
        <v>0</v>
      </c>
      <c r="G21" s="50">
        <f t="shared" ref="G21:G60" si="2">+C21-(C$7+F21*C$8)</f>
        <v>0</v>
      </c>
      <c r="I21" s="50">
        <f>+G21</f>
        <v>0</v>
      </c>
      <c r="O21" s="50">
        <f t="shared" ref="O21:O60" ca="1" si="3">+C$11+C$12*$F21</f>
        <v>-2.7568614006152018E-3</v>
      </c>
      <c r="Q21" s="51">
        <f t="shared" ref="Q21:Q60" si="4">+C21-15018.5</f>
        <v>37481.616999999998</v>
      </c>
    </row>
    <row r="22" spans="1:17" s="50" customFormat="1" x14ac:dyDescent="0.2">
      <c r="A22" s="32" t="s">
        <v>43</v>
      </c>
      <c r="B22" s="30" t="s">
        <v>37</v>
      </c>
      <c r="C22" s="31">
        <v>53504.569300000003</v>
      </c>
      <c r="D22" s="31">
        <v>2.9999999999999997E-4</v>
      </c>
      <c r="E22" s="50">
        <f t="shared" si="0"/>
        <v>2926.9941236454961</v>
      </c>
      <c r="F22" s="50">
        <f t="shared" si="1"/>
        <v>2927</v>
      </c>
      <c r="G22" s="50">
        <f t="shared" si="2"/>
        <v>-2.0165799942333251E-3</v>
      </c>
      <c r="K22" s="50">
        <f t="shared" ref="K22:K60" si="5">+G22</f>
        <v>-2.0165799942333251E-3</v>
      </c>
      <c r="O22" s="50">
        <f t="shared" ca="1" si="3"/>
        <v>-2.361772462817823E-3</v>
      </c>
      <c r="Q22" s="51">
        <f t="shared" si="4"/>
        <v>38486.069300000003</v>
      </c>
    </row>
    <row r="23" spans="1:17" s="50" customFormat="1" x14ac:dyDescent="0.2">
      <c r="A23" s="32" t="s">
        <v>43</v>
      </c>
      <c r="B23" s="30" t="s">
        <v>44</v>
      </c>
      <c r="C23" s="31">
        <v>53504.745300000002</v>
      </c>
      <c r="D23" s="31">
        <v>6.9999999999999999E-4</v>
      </c>
      <c r="E23" s="50">
        <f t="shared" si="0"/>
        <v>2927.5069911711716</v>
      </c>
      <c r="F23" s="50">
        <f t="shared" si="1"/>
        <v>2927.5</v>
      </c>
      <c r="G23" s="50">
        <f t="shared" si="2"/>
        <v>2.3991500056581572E-3</v>
      </c>
      <c r="K23" s="50">
        <f t="shared" si="5"/>
        <v>2.3991500056581572E-3</v>
      </c>
      <c r="O23" s="50">
        <f t="shared" ca="1" si="3"/>
        <v>-2.3617049723945573E-3</v>
      </c>
      <c r="Q23" s="51">
        <f t="shared" si="4"/>
        <v>38486.245300000002</v>
      </c>
    </row>
    <row r="24" spans="1:17" s="50" customFormat="1" x14ac:dyDescent="0.2">
      <c r="A24" s="32" t="s">
        <v>43</v>
      </c>
      <c r="B24" s="30" t="s">
        <v>44</v>
      </c>
      <c r="C24" s="31">
        <v>53509.544500000004</v>
      </c>
      <c r="D24" s="31">
        <v>4.0000000000000002E-4</v>
      </c>
      <c r="E24" s="50">
        <f t="shared" si="0"/>
        <v>2941.4919561099778</v>
      </c>
      <c r="F24" s="50">
        <f t="shared" si="1"/>
        <v>2941.5</v>
      </c>
      <c r="G24" s="50">
        <f t="shared" si="2"/>
        <v>-2.7604099959717132E-3</v>
      </c>
      <c r="K24" s="50">
        <f t="shared" si="5"/>
        <v>-2.7604099959717132E-3</v>
      </c>
      <c r="O24" s="50">
        <f t="shared" ca="1" si="3"/>
        <v>-2.3598152405431179E-3</v>
      </c>
      <c r="Q24" s="51">
        <f t="shared" si="4"/>
        <v>38491.044500000004</v>
      </c>
    </row>
    <row r="25" spans="1:17" s="50" customFormat="1" x14ac:dyDescent="0.2">
      <c r="A25" s="32" t="s">
        <v>43</v>
      </c>
      <c r="B25" s="30" t="s">
        <v>37</v>
      </c>
      <c r="C25" s="31">
        <v>53509.720200000003</v>
      </c>
      <c r="D25" s="31">
        <v>6.9999999999999999E-4</v>
      </c>
      <c r="E25" s="50">
        <f t="shared" si="0"/>
        <v>2942.0039494296448</v>
      </c>
      <c r="F25" s="50">
        <f t="shared" si="1"/>
        <v>2942</v>
      </c>
      <c r="G25" s="50">
        <f t="shared" si="2"/>
        <v>1.3553200042224489E-3</v>
      </c>
      <c r="K25" s="50">
        <f t="shared" si="5"/>
        <v>1.3553200042224489E-3</v>
      </c>
      <c r="O25" s="50">
        <f t="shared" ca="1" si="3"/>
        <v>-2.3597477501198522E-3</v>
      </c>
      <c r="Q25" s="51">
        <f t="shared" si="4"/>
        <v>38491.220200000003</v>
      </c>
    </row>
    <row r="26" spans="1:17" s="50" customFormat="1" x14ac:dyDescent="0.2">
      <c r="A26" s="33" t="s">
        <v>45</v>
      </c>
      <c r="B26" s="34" t="s">
        <v>37</v>
      </c>
      <c r="C26" s="35">
        <v>54986.366999999998</v>
      </c>
      <c r="D26" s="35">
        <v>7.0000000000000001E-3</v>
      </c>
      <c r="E26" s="50">
        <f t="shared" si="0"/>
        <v>7244.9823051961575</v>
      </c>
      <c r="F26" s="50">
        <f t="shared" si="1"/>
        <v>7245</v>
      </c>
      <c r="G26" s="50">
        <f t="shared" si="2"/>
        <v>-6.0722999987774529E-3</v>
      </c>
      <c r="K26" s="50">
        <f t="shared" si="5"/>
        <v>-6.0722999987774529E-3</v>
      </c>
      <c r="O26" s="50">
        <f t="shared" ca="1" si="3"/>
        <v>-1.7789251674952809E-3</v>
      </c>
      <c r="Q26" s="51">
        <f t="shared" si="4"/>
        <v>39967.866999999998</v>
      </c>
    </row>
    <row r="27" spans="1:17" s="50" customFormat="1" x14ac:dyDescent="0.2">
      <c r="A27" s="33" t="s">
        <v>45</v>
      </c>
      <c r="B27" s="34" t="s">
        <v>37</v>
      </c>
      <c r="C27" s="35">
        <v>54996.321000000004</v>
      </c>
      <c r="D27" s="35">
        <v>6.0000000000000001E-3</v>
      </c>
      <c r="E27" s="50">
        <f t="shared" si="0"/>
        <v>7273.9884605972475</v>
      </c>
      <c r="F27" s="50">
        <f t="shared" si="1"/>
        <v>7274</v>
      </c>
      <c r="G27" s="50">
        <f t="shared" si="2"/>
        <v>-3.9599599913344719E-3</v>
      </c>
      <c r="K27" s="50">
        <f t="shared" si="5"/>
        <v>-3.9599599913344719E-3</v>
      </c>
      <c r="O27" s="50">
        <f t="shared" ca="1" si="3"/>
        <v>-1.7750107229458705E-3</v>
      </c>
      <c r="Q27" s="51">
        <f t="shared" si="4"/>
        <v>39977.821000000004</v>
      </c>
    </row>
    <row r="28" spans="1:17" s="50" customFormat="1" x14ac:dyDescent="0.2">
      <c r="A28" s="33" t="s">
        <v>48</v>
      </c>
      <c r="B28" s="36" t="s">
        <v>37</v>
      </c>
      <c r="C28" s="37">
        <v>55378.264999999999</v>
      </c>
      <c r="D28" s="37">
        <v>5.0000000000000001E-3</v>
      </c>
      <c r="E28" s="50">
        <f t="shared" si="0"/>
        <v>8386.9809277971726</v>
      </c>
      <c r="F28" s="50">
        <f t="shared" si="1"/>
        <v>8387</v>
      </c>
      <c r="G28" s="50">
        <f t="shared" si="2"/>
        <v>-6.5449800022179261E-3</v>
      </c>
      <c r="K28" s="50">
        <f t="shared" si="5"/>
        <v>-6.5449800022179261E-3</v>
      </c>
      <c r="O28" s="50">
        <f t="shared" ca="1" si="3"/>
        <v>-1.6247770407564336E-3</v>
      </c>
      <c r="Q28" s="51">
        <f t="shared" si="4"/>
        <v>40359.764999999999</v>
      </c>
    </row>
    <row r="29" spans="1:17" s="50" customFormat="1" x14ac:dyDescent="0.2">
      <c r="A29" s="33" t="s">
        <v>48</v>
      </c>
      <c r="B29" s="36" t="s">
        <v>37</v>
      </c>
      <c r="C29" s="37">
        <v>55402.288999999997</v>
      </c>
      <c r="D29" s="37">
        <v>5.0000000000000001E-3</v>
      </c>
      <c r="E29" s="50">
        <f t="shared" si="0"/>
        <v>8456.987345052079</v>
      </c>
      <c r="F29" s="50">
        <f t="shared" si="1"/>
        <v>8457</v>
      </c>
      <c r="G29" s="50">
        <f t="shared" si="2"/>
        <v>-4.3427800046629272E-3</v>
      </c>
      <c r="K29" s="50">
        <f t="shared" si="5"/>
        <v>-4.3427800046629272E-3</v>
      </c>
      <c r="O29" s="50">
        <f t="shared" ca="1" si="3"/>
        <v>-1.6153283814992361E-3</v>
      </c>
      <c r="Q29" s="51">
        <f t="shared" si="4"/>
        <v>40383.788999999997</v>
      </c>
    </row>
    <row r="30" spans="1:17" s="50" customFormat="1" x14ac:dyDescent="0.2">
      <c r="A30" s="38" t="s">
        <v>49</v>
      </c>
      <c r="B30" s="39" t="s">
        <v>44</v>
      </c>
      <c r="C30" s="40">
        <v>56088.457000000002</v>
      </c>
      <c r="D30" s="38" t="s">
        <v>50</v>
      </c>
      <c r="E30" s="50">
        <f t="shared" si="0"/>
        <v>10456.494642545042</v>
      </c>
      <c r="F30" s="50">
        <f t="shared" si="1"/>
        <v>10456.5</v>
      </c>
      <c r="G30" s="50">
        <f t="shared" si="2"/>
        <v>-1.838509997469373E-3</v>
      </c>
      <c r="K30" s="50">
        <f t="shared" si="5"/>
        <v>-1.838509997469373E-3</v>
      </c>
      <c r="O30" s="50">
        <f t="shared" ca="1" si="3"/>
        <v>-1.3454341788597219E-3</v>
      </c>
      <c r="Q30" s="51">
        <f t="shared" si="4"/>
        <v>41069.957000000002</v>
      </c>
    </row>
    <row r="31" spans="1:17" s="50" customFormat="1" x14ac:dyDescent="0.2">
      <c r="A31" s="41" t="s">
        <v>51</v>
      </c>
      <c r="B31" s="42" t="s">
        <v>44</v>
      </c>
      <c r="C31" s="43">
        <v>57138.550999999999</v>
      </c>
      <c r="D31" s="43">
        <v>1.0999999999999999E-2</v>
      </c>
      <c r="E31" s="50">
        <f t="shared" si="0"/>
        <v>13516.489594296729</v>
      </c>
      <c r="F31" s="50">
        <f t="shared" si="1"/>
        <v>13516.5</v>
      </c>
      <c r="G31" s="50">
        <f t="shared" si="2"/>
        <v>-3.5709099975065328E-3</v>
      </c>
      <c r="K31" s="50">
        <f t="shared" si="5"/>
        <v>-3.5709099975065328E-3</v>
      </c>
      <c r="O31" s="50">
        <f t="shared" ca="1" si="3"/>
        <v>-9.3239278847366829E-4</v>
      </c>
      <c r="Q31" s="51">
        <f t="shared" si="4"/>
        <v>42120.050999999999</v>
      </c>
    </row>
    <row r="32" spans="1:17" s="50" customFormat="1" x14ac:dyDescent="0.2">
      <c r="A32" s="52" t="s">
        <v>0</v>
      </c>
      <c r="B32" s="53" t="s">
        <v>37</v>
      </c>
      <c r="C32" s="54">
        <v>57874.476000000002</v>
      </c>
      <c r="D32" s="54">
        <v>4.0000000000000001E-3</v>
      </c>
      <c r="E32" s="50">
        <f t="shared" si="0"/>
        <v>15660.989786534639</v>
      </c>
      <c r="F32" s="50">
        <f t="shared" si="1"/>
        <v>15661</v>
      </c>
      <c r="G32" s="50">
        <f t="shared" si="2"/>
        <v>-3.5049399957642891E-3</v>
      </c>
      <c r="K32" s="50">
        <f t="shared" si="5"/>
        <v>-3.5049399957642891E-3</v>
      </c>
      <c r="O32" s="50">
        <f t="shared" ca="1" si="3"/>
        <v>-6.4292636308710231E-4</v>
      </c>
      <c r="Q32" s="51">
        <f t="shared" si="4"/>
        <v>42855.976000000002</v>
      </c>
    </row>
    <row r="33" spans="1:20" s="50" customFormat="1" ht="12" customHeight="1" x14ac:dyDescent="0.2">
      <c r="A33" s="54" t="s">
        <v>1</v>
      </c>
      <c r="B33" s="55" t="s">
        <v>44</v>
      </c>
      <c r="C33" s="54">
        <v>58220.049039999998</v>
      </c>
      <c r="D33" s="54">
        <v>1E-4</v>
      </c>
      <c r="E33" s="50">
        <f t="shared" si="0"/>
        <v>16667.996547702187</v>
      </c>
      <c r="F33" s="50">
        <f t="shared" si="1"/>
        <v>16668</v>
      </c>
      <c r="G33" s="50">
        <f t="shared" si="2"/>
        <v>-1.1847200003103353E-3</v>
      </c>
      <c r="K33" s="50">
        <f t="shared" si="5"/>
        <v>-1.1847200003103353E-3</v>
      </c>
      <c r="O33" s="50">
        <f t="shared" ca="1" si="3"/>
        <v>-5.0700065062999266E-4</v>
      </c>
      <c r="Q33" s="51">
        <f t="shared" si="4"/>
        <v>43201.549039999998</v>
      </c>
    </row>
    <row r="34" spans="1:20" s="50" customFormat="1" ht="12" customHeight="1" x14ac:dyDescent="0.2">
      <c r="A34" s="54" t="s">
        <v>1</v>
      </c>
      <c r="B34" s="55" t="s">
        <v>44</v>
      </c>
      <c r="C34" s="54">
        <v>58220.218970000002</v>
      </c>
      <c r="D34" s="54">
        <v>2.3000000000000001E-4</v>
      </c>
      <c r="E34" s="50">
        <f t="shared" si="0"/>
        <v>16668.491727126278</v>
      </c>
      <c r="F34" s="50">
        <f t="shared" si="1"/>
        <v>16668.5</v>
      </c>
      <c r="G34" s="50">
        <f t="shared" si="2"/>
        <v>-2.8389899962348863E-3</v>
      </c>
      <c r="K34" s="50">
        <f t="shared" si="5"/>
        <v>-2.8389899962348863E-3</v>
      </c>
      <c r="O34" s="50">
        <f t="shared" ca="1" si="3"/>
        <v>-5.06933160206727E-4</v>
      </c>
      <c r="Q34" s="51">
        <f t="shared" si="4"/>
        <v>43201.718970000002</v>
      </c>
    </row>
    <row r="35" spans="1:20" s="50" customFormat="1" ht="12" customHeight="1" x14ac:dyDescent="0.2">
      <c r="A35" s="54" t="s">
        <v>1</v>
      </c>
      <c r="B35" s="55" t="s">
        <v>37</v>
      </c>
      <c r="C35" s="54">
        <v>58225.024460000001</v>
      </c>
      <c r="D35" s="54">
        <v>2.0000000000000001E-4</v>
      </c>
      <c r="E35" s="50">
        <f t="shared" si="0"/>
        <v>16682.495021251078</v>
      </c>
      <c r="F35" s="50">
        <f t="shared" si="1"/>
        <v>16682.5</v>
      </c>
      <c r="G35" s="50">
        <f t="shared" si="2"/>
        <v>-1.7085500003304332E-3</v>
      </c>
      <c r="K35" s="50">
        <f t="shared" si="5"/>
        <v>-1.7085500003304332E-3</v>
      </c>
      <c r="O35" s="50">
        <f t="shared" ca="1" si="3"/>
        <v>-5.050434283552876E-4</v>
      </c>
      <c r="Q35" s="51">
        <f t="shared" si="4"/>
        <v>43206.524460000001</v>
      </c>
    </row>
    <row r="36" spans="1:20" s="50" customFormat="1" ht="12" customHeight="1" x14ac:dyDescent="0.2">
      <c r="A36" s="54" t="s">
        <v>1</v>
      </c>
      <c r="B36" s="55" t="s">
        <v>37</v>
      </c>
      <c r="C36" s="54">
        <v>58225.196479999999</v>
      </c>
      <c r="D36" s="54">
        <v>1.6000000000000001E-4</v>
      </c>
      <c r="E36" s="50">
        <f t="shared" si="0"/>
        <v>16682.996290977022</v>
      </c>
      <c r="F36" s="50">
        <f t="shared" si="1"/>
        <v>16683</v>
      </c>
      <c r="G36" s="50">
        <f t="shared" si="2"/>
        <v>-1.2728200017591007E-3</v>
      </c>
      <c r="K36" s="50">
        <f t="shared" si="5"/>
        <v>-1.2728200017591007E-3</v>
      </c>
      <c r="O36" s="50">
        <f t="shared" ca="1" si="3"/>
        <v>-5.049759379320215E-4</v>
      </c>
      <c r="Q36" s="51">
        <f t="shared" si="4"/>
        <v>43206.696479999999</v>
      </c>
    </row>
    <row r="37" spans="1:20" s="50" customFormat="1" ht="12" customHeight="1" x14ac:dyDescent="0.2">
      <c r="A37" s="54" t="s">
        <v>1</v>
      </c>
      <c r="B37" s="55" t="s">
        <v>37</v>
      </c>
      <c r="C37" s="54">
        <v>58277.0164</v>
      </c>
      <c r="D37" s="54">
        <v>1.5E-3</v>
      </c>
      <c r="E37" s="50">
        <f t="shared" si="0"/>
        <v>16834.000575926922</v>
      </c>
      <c r="F37" s="50">
        <f t="shared" si="1"/>
        <v>16834</v>
      </c>
      <c r="G37" s="50">
        <f t="shared" si="2"/>
        <v>1.9764000171562657E-4</v>
      </c>
      <c r="K37" s="50">
        <f t="shared" si="5"/>
        <v>1.9764000171562657E-4</v>
      </c>
      <c r="O37" s="50">
        <f t="shared" ca="1" si="3"/>
        <v>-4.8459383010578203E-4</v>
      </c>
      <c r="Q37" s="51">
        <f t="shared" si="4"/>
        <v>43258.5164</v>
      </c>
    </row>
    <row r="38" spans="1:20" s="50" customFormat="1" ht="12" customHeight="1" x14ac:dyDescent="0.2">
      <c r="A38" s="44" t="s">
        <v>53</v>
      </c>
      <c r="B38" s="45" t="s">
        <v>44</v>
      </c>
      <c r="C38" s="46">
        <v>58599.079119999893</v>
      </c>
      <c r="D38" s="44">
        <v>1.25E-3</v>
      </c>
      <c r="E38" s="50">
        <f t="shared" si="0"/>
        <v>17772.497793649425</v>
      </c>
      <c r="F38" s="50">
        <f t="shared" si="1"/>
        <v>17772.5</v>
      </c>
      <c r="G38" s="50">
        <f t="shared" si="2"/>
        <v>-7.571501046186313E-4</v>
      </c>
      <c r="K38" s="50">
        <f t="shared" si="5"/>
        <v>-7.571501046186313E-4</v>
      </c>
      <c r="O38" s="50">
        <f t="shared" ca="1" si="3"/>
        <v>-3.5791430563607242E-4</v>
      </c>
      <c r="Q38" s="51">
        <f t="shared" si="4"/>
        <v>43580.579119999893</v>
      </c>
    </row>
    <row r="39" spans="1:20" s="50" customFormat="1" ht="12" customHeight="1" x14ac:dyDescent="0.2">
      <c r="A39" s="44" t="s">
        <v>53</v>
      </c>
      <c r="B39" s="45" t="s">
        <v>37</v>
      </c>
      <c r="C39" s="46">
        <v>58599.251749999821</v>
      </c>
      <c r="D39" s="44">
        <v>1.3500000000000001E-3</v>
      </c>
      <c r="E39" s="50">
        <f t="shared" si="0"/>
        <v>17773.000840927383</v>
      </c>
      <c r="F39" s="50">
        <f t="shared" si="1"/>
        <v>17773</v>
      </c>
      <c r="G39" s="50">
        <f t="shared" si="2"/>
        <v>2.8857982397312298E-4</v>
      </c>
      <c r="K39" s="50">
        <f t="shared" si="5"/>
        <v>2.8857982397312298E-4</v>
      </c>
      <c r="O39" s="50">
        <f t="shared" ca="1" si="3"/>
        <v>-3.5784681521280675E-4</v>
      </c>
      <c r="Q39" s="51">
        <f t="shared" si="4"/>
        <v>43580.751749999821</v>
      </c>
    </row>
    <row r="40" spans="1:20" s="50" customFormat="1" ht="12" customHeight="1" x14ac:dyDescent="0.2">
      <c r="A40" s="47" t="s">
        <v>57</v>
      </c>
      <c r="B40" s="47" t="s">
        <v>37</v>
      </c>
      <c r="C40" s="48">
        <v>58600.281508997548</v>
      </c>
      <c r="D40" s="49">
        <v>6.7000000000000002E-4</v>
      </c>
      <c r="E40" s="50">
        <f t="shared" si="0"/>
        <v>17776.001579275155</v>
      </c>
      <c r="F40" s="50">
        <f t="shared" si="1"/>
        <v>17776</v>
      </c>
      <c r="G40" s="50">
        <f t="shared" si="2"/>
        <v>5.4195754637476057E-4</v>
      </c>
      <c r="L40" s="50">
        <f>+G40</f>
        <v>5.4195754637476057E-4</v>
      </c>
      <c r="O40" s="50">
        <f t="shared" ca="1" si="3"/>
        <v>-3.5744187267321235E-4</v>
      </c>
      <c r="Q40" s="51">
        <f t="shared" si="4"/>
        <v>43581.781508997548</v>
      </c>
      <c r="T40" s="60" t="s">
        <v>60</v>
      </c>
    </row>
    <row r="41" spans="1:20" s="50" customFormat="1" ht="12" customHeight="1" x14ac:dyDescent="0.2">
      <c r="A41" s="47" t="s">
        <v>57</v>
      </c>
      <c r="B41" s="47" t="s">
        <v>44</v>
      </c>
      <c r="C41" s="48">
        <v>58600.452524145599</v>
      </c>
      <c r="D41" s="49">
        <v>5.6099999999999998E-4</v>
      </c>
      <c r="E41" s="50">
        <f t="shared" si="0"/>
        <v>17776.499920842398</v>
      </c>
      <c r="F41" s="50">
        <f t="shared" si="1"/>
        <v>17776.5</v>
      </c>
      <c r="G41" s="50">
        <f t="shared" si="2"/>
        <v>-2.7164402126800269E-5</v>
      </c>
      <c r="L41" s="50">
        <f>+G41</f>
        <v>-2.7164402126800269E-5</v>
      </c>
      <c r="O41" s="50">
        <f t="shared" ca="1" si="3"/>
        <v>-3.5737438224994669E-4</v>
      </c>
      <c r="Q41" s="51">
        <f t="shared" si="4"/>
        <v>43581.952524145599</v>
      </c>
      <c r="T41" s="60" t="s">
        <v>60</v>
      </c>
    </row>
    <row r="42" spans="1:20" s="50" customFormat="1" ht="12" customHeight="1" x14ac:dyDescent="0.2">
      <c r="A42" s="44" t="s">
        <v>53</v>
      </c>
      <c r="B42" s="45" t="s">
        <v>44</v>
      </c>
      <c r="C42" s="46">
        <v>58610.061470000073</v>
      </c>
      <c r="D42" s="44">
        <v>8.7000000000000001E-4</v>
      </c>
      <c r="E42" s="50">
        <f t="shared" si="0"/>
        <v>17804.500581551194</v>
      </c>
      <c r="F42" s="50">
        <f t="shared" si="1"/>
        <v>17804.5</v>
      </c>
      <c r="G42" s="50">
        <f t="shared" si="2"/>
        <v>1.9957007316406816E-4</v>
      </c>
      <c r="K42" s="50">
        <f t="shared" si="5"/>
        <v>1.9957007316406816E-4</v>
      </c>
      <c r="O42" s="50">
        <f t="shared" ca="1" si="3"/>
        <v>-3.5359491854706788E-4</v>
      </c>
      <c r="Q42" s="51">
        <f t="shared" si="4"/>
        <v>43591.561470000073</v>
      </c>
      <c r="T42" s="60"/>
    </row>
    <row r="43" spans="1:20" s="50" customFormat="1" ht="12" customHeight="1" x14ac:dyDescent="0.2">
      <c r="A43" s="44" t="s">
        <v>53</v>
      </c>
      <c r="B43" s="45" t="s">
        <v>37</v>
      </c>
      <c r="C43" s="46">
        <v>58610.233849999961</v>
      </c>
      <c r="D43" s="44">
        <v>1.2600000000000001E-3</v>
      </c>
      <c r="E43" s="50">
        <f t="shared" si="0"/>
        <v>17805.002900324027</v>
      </c>
      <c r="F43" s="50">
        <f t="shared" si="1"/>
        <v>17805</v>
      </c>
      <c r="G43" s="50">
        <f t="shared" si="2"/>
        <v>9.9529996077762917E-4</v>
      </c>
      <c r="K43" s="50">
        <f t="shared" si="5"/>
        <v>9.9529996077762917E-4</v>
      </c>
      <c r="O43" s="50">
        <f t="shared" ca="1" si="3"/>
        <v>-3.5352742812380222E-4</v>
      </c>
      <c r="Q43" s="51">
        <f t="shared" si="4"/>
        <v>43591.733849999961</v>
      </c>
      <c r="T43" s="60"/>
    </row>
    <row r="44" spans="1:20" s="50" customFormat="1" ht="12" customHeight="1" x14ac:dyDescent="0.2">
      <c r="A44" s="47" t="s">
        <v>57</v>
      </c>
      <c r="B44" s="47" t="s">
        <v>37</v>
      </c>
      <c r="C44" s="48">
        <v>58611.2631030716</v>
      </c>
      <c r="D44" s="49">
        <v>5.7399999999999997E-4</v>
      </c>
      <c r="E44" s="50">
        <f t="shared" si="0"/>
        <v>17808.002164393045</v>
      </c>
      <c r="F44" s="50">
        <f t="shared" si="1"/>
        <v>17808</v>
      </c>
      <c r="G44" s="50">
        <f t="shared" si="2"/>
        <v>7.4275160295655951E-4</v>
      </c>
      <c r="L44" s="50">
        <f>+G44</f>
        <v>7.4275160295655951E-4</v>
      </c>
      <c r="O44" s="50">
        <f t="shared" ca="1" si="3"/>
        <v>-3.5312248558420781E-4</v>
      </c>
      <c r="Q44" s="51">
        <f t="shared" si="4"/>
        <v>43592.7631030716</v>
      </c>
      <c r="T44" s="60" t="s">
        <v>60</v>
      </c>
    </row>
    <row r="45" spans="1:20" s="50" customFormat="1" ht="12" customHeight="1" x14ac:dyDescent="0.2">
      <c r="A45" s="47" t="s">
        <v>57</v>
      </c>
      <c r="B45" s="47" t="s">
        <v>44</v>
      </c>
      <c r="C45" s="48">
        <v>58611.434220324736</v>
      </c>
      <c r="D45" s="49">
        <v>7.5600000000000005E-4</v>
      </c>
      <c r="E45" s="50">
        <f t="shared" si="0"/>
        <v>17808.500803496547</v>
      </c>
      <c r="F45" s="50">
        <f t="shared" si="1"/>
        <v>17808.5</v>
      </c>
      <c r="G45" s="50">
        <f t="shared" si="2"/>
        <v>2.7573473926167935E-4</v>
      </c>
      <c r="L45" s="50">
        <f>+G45</f>
        <v>2.7573473926167935E-4</v>
      </c>
      <c r="O45" s="50">
        <f t="shared" ca="1" si="3"/>
        <v>-3.5305499516094215E-4</v>
      </c>
      <c r="Q45" s="51">
        <f t="shared" si="4"/>
        <v>43592.934220324736</v>
      </c>
      <c r="T45" s="60" t="s">
        <v>60</v>
      </c>
    </row>
    <row r="46" spans="1:20" s="50" customFormat="1" ht="12" customHeight="1" x14ac:dyDescent="0.2">
      <c r="A46" s="44" t="s">
        <v>53</v>
      </c>
      <c r="B46" s="45" t="s">
        <v>37</v>
      </c>
      <c r="C46" s="46">
        <v>58615.039400000125</v>
      </c>
      <c r="D46" s="44">
        <v>1.6999999999999999E-3</v>
      </c>
      <c r="E46" s="50">
        <f t="shared" si="0"/>
        <v>17819.006369290513</v>
      </c>
      <c r="F46" s="50">
        <f t="shared" si="1"/>
        <v>17819</v>
      </c>
      <c r="G46" s="50">
        <f t="shared" si="2"/>
        <v>2.1857401297893375E-3</v>
      </c>
      <c r="K46" s="50">
        <f t="shared" si="5"/>
        <v>2.1857401297893375E-3</v>
      </c>
      <c r="O46" s="50">
        <f t="shared" ca="1" si="3"/>
        <v>-3.5163769627236281E-4</v>
      </c>
      <c r="Q46" s="51">
        <f t="shared" si="4"/>
        <v>43596.539400000125</v>
      </c>
      <c r="T46" s="60"/>
    </row>
    <row r="47" spans="1:20" s="50" customFormat="1" ht="12" customHeight="1" x14ac:dyDescent="0.2">
      <c r="A47" s="47" t="s">
        <v>57</v>
      </c>
      <c r="B47" s="47" t="s">
        <v>37</v>
      </c>
      <c r="C47" s="48">
        <v>58622.244324397296</v>
      </c>
      <c r="D47" s="49">
        <v>5.3600000000000002E-4</v>
      </c>
      <c r="E47" s="50">
        <f t="shared" si="0"/>
        <v>17840.001663314757</v>
      </c>
      <c r="F47" s="50">
        <f t="shared" si="1"/>
        <v>17840</v>
      </c>
      <c r="G47" s="50">
        <f t="shared" si="2"/>
        <v>5.7079729594988748E-4</v>
      </c>
      <c r="L47" s="50">
        <f t="shared" ref="L47:L52" si="6">+G47</f>
        <v>5.7079729594988748E-4</v>
      </c>
      <c r="O47" s="50">
        <f t="shared" ca="1" si="3"/>
        <v>-3.4880309849520327E-4</v>
      </c>
      <c r="Q47" s="51">
        <f t="shared" si="4"/>
        <v>43603.744324397296</v>
      </c>
      <c r="T47" s="60" t="s">
        <v>60</v>
      </c>
    </row>
    <row r="48" spans="1:20" s="50" customFormat="1" ht="12" customHeight="1" x14ac:dyDescent="0.2">
      <c r="A48" s="47" t="s">
        <v>57</v>
      </c>
      <c r="B48" s="47" t="s">
        <v>44</v>
      </c>
      <c r="C48" s="48">
        <v>58622.415792827029</v>
      </c>
      <c r="D48" s="49">
        <v>5.0500000000000002E-4</v>
      </c>
      <c r="E48" s="50">
        <f t="shared" si="0"/>
        <v>17840.501325753899</v>
      </c>
      <c r="F48" s="50">
        <f t="shared" si="1"/>
        <v>17840.5</v>
      </c>
      <c r="G48" s="50">
        <f t="shared" si="2"/>
        <v>4.5495702943298966E-4</v>
      </c>
      <c r="L48" s="50">
        <f t="shared" si="6"/>
        <v>4.5495702943298966E-4</v>
      </c>
      <c r="O48" s="50">
        <f t="shared" ca="1" si="3"/>
        <v>-3.4873560807193761E-4</v>
      </c>
      <c r="Q48" s="51">
        <f t="shared" si="4"/>
        <v>43603.915792827029</v>
      </c>
      <c r="T48" s="60" t="s">
        <v>60</v>
      </c>
    </row>
    <row r="49" spans="1:20" s="50" customFormat="1" x14ac:dyDescent="0.2">
      <c r="A49" s="47" t="s">
        <v>57</v>
      </c>
      <c r="B49" s="47" t="s">
        <v>37</v>
      </c>
      <c r="C49" s="48">
        <v>59335.005410108715</v>
      </c>
      <c r="D49" s="49">
        <v>4.0200000000000001E-4</v>
      </c>
      <c r="E49" s="50">
        <f t="shared" si="0"/>
        <v>19917.001745290279</v>
      </c>
      <c r="F49" s="50">
        <f t="shared" si="1"/>
        <v>19917</v>
      </c>
      <c r="G49" s="50">
        <f t="shared" si="2"/>
        <v>5.9892871649935842E-4</v>
      </c>
      <c r="L49" s="50">
        <f t="shared" si="6"/>
        <v>5.9892871649935842E-4</v>
      </c>
      <c r="O49" s="50">
        <f t="shared" ca="1" si="3"/>
        <v>-6.8447880249506224E-5</v>
      </c>
      <c r="Q49" s="51">
        <f t="shared" si="4"/>
        <v>44316.505410108715</v>
      </c>
      <c r="T49" s="60" t="s">
        <v>60</v>
      </c>
    </row>
    <row r="50" spans="1:20" s="50" customFormat="1" ht="12.75" customHeight="1" x14ac:dyDescent="0.2">
      <c r="A50" s="47" t="s">
        <v>57</v>
      </c>
      <c r="B50" s="47" t="s">
        <v>44</v>
      </c>
      <c r="C50" s="48">
        <v>59335.176351143513</v>
      </c>
      <c r="D50" s="49">
        <v>5.2499999999999997E-4</v>
      </c>
      <c r="E50" s="50">
        <f t="shared" si="0"/>
        <v>19917.499870890013</v>
      </c>
      <c r="F50" s="50">
        <f t="shared" si="1"/>
        <v>19917.5</v>
      </c>
      <c r="G50" s="50">
        <f t="shared" si="2"/>
        <v>-4.4306485506240278E-5</v>
      </c>
      <c r="L50" s="50">
        <f t="shared" si="6"/>
        <v>-4.4306485506240278E-5</v>
      </c>
      <c r="O50" s="50">
        <f t="shared" ca="1" si="3"/>
        <v>-6.8380389826240562E-5</v>
      </c>
      <c r="Q50" s="51">
        <f t="shared" si="4"/>
        <v>44316.676351143513</v>
      </c>
      <c r="T50" s="60" t="s">
        <v>60</v>
      </c>
    </row>
    <row r="51" spans="1:20" s="50" customFormat="1" x14ac:dyDescent="0.2">
      <c r="A51" s="47" t="s">
        <v>57</v>
      </c>
      <c r="B51" s="47" t="s">
        <v>37</v>
      </c>
      <c r="C51" s="48">
        <v>59348.732063244563</v>
      </c>
      <c r="D51" s="49">
        <v>4.0200000000000001E-4</v>
      </c>
      <c r="E51" s="50">
        <f t="shared" si="0"/>
        <v>19957.001487503963</v>
      </c>
      <c r="F51" s="50">
        <f t="shared" si="1"/>
        <v>19957</v>
      </c>
      <c r="G51" s="50">
        <f t="shared" si="2"/>
        <v>5.1046456064796075E-4</v>
      </c>
      <c r="L51" s="50">
        <f t="shared" si="6"/>
        <v>5.1046456064796075E-4</v>
      </c>
      <c r="O51" s="50">
        <f t="shared" ca="1" si="3"/>
        <v>-6.3048646388250661E-5</v>
      </c>
      <c r="Q51" s="51">
        <f t="shared" si="4"/>
        <v>44330.232063244563</v>
      </c>
      <c r="T51" s="60" t="s">
        <v>60</v>
      </c>
    </row>
    <row r="52" spans="1:20" s="50" customFormat="1" x14ac:dyDescent="0.2">
      <c r="A52" s="47" t="s">
        <v>57</v>
      </c>
      <c r="B52" s="47" t="s">
        <v>44</v>
      </c>
      <c r="C52" s="48">
        <v>59348.903135700617</v>
      </c>
      <c r="D52" s="49">
        <v>4.4099999999999999E-4</v>
      </c>
      <c r="E52" s="50">
        <f t="shared" si="0"/>
        <v>19957.499996067876</v>
      </c>
      <c r="F52" s="50">
        <f t="shared" si="1"/>
        <v>19957.5</v>
      </c>
      <c r="G52" s="50">
        <f t="shared" si="2"/>
        <v>-1.3493845472112298E-6</v>
      </c>
      <c r="L52" s="50">
        <f t="shared" si="6"/>
        <v>-1.3493845472112298E-6</v>
      </c>
      <c r="O52" s="50">
        <f t="shared" ca="1" si="3"/>
        <v>-6.2981155964984999E-5</v>
      </c>
      <c r="Q52" s="51">
        <f t="shared" si="4"/>
        <v>44330.403135700617</v>
      </c>
      <c r="T52" s="60" t="s">
        <v>60</v>
      </c>
    </row>
    <row r="53" spans="1:20" s="50" customFormat="1" x14ac:dyDescent="0.2">
      <c r="A53" s="44" t="s">
        <v>54</v>
      </c>
      <c r="B53" s="45" t="s">
        <v>37</v>
      </c>
      <c r="C53" s="46">
        <v>59352.507000000216</v>
      </c>
      <c r="D53" s="44">
        <v>2E-3</v>
      </c>
      <c r="E53" s="50">
        <f t="shared" si="0"/>
        <v>19968.001728830437</v>
      </c>
      <c r="F53" s="50">
        <f t="shared" si="1"/>
        <v>19968</v>
      </c>
      <c r="G53" s="50">
        <f t="shared" si="2"/>
        <v>5.9328021598048508E-4</v>
      </c>
      <c r="K53" s="50">
        <f t="shared" si="5"/>
        <v>5.9328021598048508E-4</v>
      </c>
      <c r="O53" s="50">
        <f t="shared" ca="1" si="3"/>
        <v>-6.1563857076405229E-5</v>
      </c>
      <c r="Q53" s="51">
        <f t="shared" si="4"/>
        <v>44334.007000000216</v>
      </c>
      <c r="T53" s="60"/>
    </row>
    <row r="54" spans="1:20" s="50" customFormat="1" x14ac:dyDescent="0.2">
      <c r="A54" s="44" t="s">
        <v>54</v>
      </c>
      <c r="B54" s="45" t="s">
        <v>44</v>
      </c>
      <c r="C54" s="46">
        <v>59356.453000000212</v>
      </c>
      <c r="D54" s="44">
        <v>6.0000000000000001E-3</v>
      </c>
      <c r="E54" s="50">
        <f t="shared" si="0"/>
        <v>19979.50045187771</v>
      </c>
      <c r="F54" s="50">
        <f t="shared" si="1"/>
        <v>19979.5</v>
      </c>
      <c r="G54" s="50">
        <f t="shared" si="2"/>
        <v>1.5507021453231573E-4</v>
      </c>
      <c r="K54" s="50">
        <f t="shared" si="5"/>
        <v>1.5507021453231573E-4</v>
      </c>
      <c r="O54" s="50">
        <f t="shared" ca="1" si="3"/>
        <v>-6.0011577341294569E-5</v>
      </c>
      <c r="Q54" s="51">
        <f t="shared" si="4"/>
        <v>44337.953000000212</v>
      </c>
      <c r="T54" s="60"/>
    </row>
    <row r="55" spans="1:20" s="50" customFormat="1" x14ac:dyDescent="0.2">
      <c r="A55" s="44" t="s">
        <v>54</v>
      </c>
      <c r="B55" s="45" t="s">
        <v>37</v>
      </c>
      <c r="C55" s="46">
        <v>59356.625</v>
      </c>
      <c r="D55" s="44">
        <v>4.0000000000000001E-3</v>
      </c>
      <c r="E55" s="50">
        <f t="shared" si="0"/>
        <v>19980.001663322637</v>
      </c>
      <c r="F55" s="50">
        <f t="shared" si="1"/>
        <v>19980</v>
      </c>
      <c r="G55" s="50">
        <f t="shared" si="2"/>
        <v>5.7080000260611996E-4</v>
      </c>
      <c r="K55" s="50">
        <f t="shared" si="5"/>
        <v>5.7080000260611996E-4</v>
      </c>
      <c r="O55" s="50">
        <f t="shared" ca="1" si="3"/>
        <v>-5.9944086918028907E-5</v>
      </c>
      <c r="Q55" s="51">
        <f t="shared" si="4"/>
        <v>44338.125</v>
      </c>
      <c r="T55" s="60"/>
    </row>
    <row r="56" spans="1:20" s="50" customFormat="1" ht="15" customHeight="1" x14ac:dyDescent="0.2">
      <c r="A56" s="47" t="s">
        <v>57</v>
      </c>
      <c r="B56" s="47" t="s">
        <v>37</v>
      </c>
      <c r="C56" s="48">
        <v>59358.684313835576</v>
      </c>
      <c r="D56" s="49">
        <v>4.5300000000000001E-4</v>
      </c>
      <c r="E56" s="50">
        <f t="shared" si="0"/>
        <v>19986.002545092208</v>
      </c>
      <c r="F56" s="50">
        <f t="shared" si="1"/>
        <v>19986</v>
      </c>
      <c r="G56" s="50">
        <f t="shared" si="2"/>
        <v>8.7339557649102062E-4</v>
      </c>
      <c r="L56" s="50">
        <f>+G56</f>
        <v>8.7339557649102062E-4</v>
      </c>
      <c r="O56" s="50">
        <f t="shared" ca="1" si="3"/>
        <v>-5.9134201838840529E-5</v>
      </c>
      <c r="Q56" s="51">
        <f t="shared" si="4"/>
        <v>44340.184313835576</v>
      </c>
      <c r="T56" s="60" t="s">
        <v>60</v>
      </c>
    </row>
    <row r="57" spans="1:20" s="50" customFormat="1" x14ac:dyDescent="0.2">
      <c r="A57" s="47" t="s">
        <v>57</v>
      </c>
      <c r="B57" s="47" t="s">
        <v>44</v>
      </c>
      <c r="C57" s="48">
        <v>59358.855011838488</v>
      </c>
      <c r="D57" s="49">
        <v>5.3200000000000003E-4</v>
      </c>
      <c r="E57" s="50">
        <f t="shared" si="0"/>
        <v>19986.499962492162</v>
      </c>
      <c r="F57" s="50">
        <f t="shared" si="1"/>
        <v>19986.5</v>
      </c>
      <c r="G57" s="50">
        <f t="shared" si="2"/>
        <v>-1.2871510989498347E-5</v>
      </c>
      <c r="L57" s="50">
        <f>+G57</f>
        <v>-1.2871510989498347E-5</v>
      </c>
      <c r="O57" s="50">
        <f t="shared" ca="1" si="3"/>
        <v>-5.9066711415574867E-5</v>
      </c>
      <c r="Q57" s="51">
        <f t="shared" si="4"/>
        <v>44340.355011838488</v>
      </c>
      <c r="T57" s="60" t="s">
        <v>60</v>
      </c>
    </row>
    <row r="58" spans="1:20" s="50" customFormat="1" x14ac:dyDescent="0.2">
      <c r="A58" s="47" t="s">
        <v>55</v>
      </c>
      <c r="B58" s="56" t="s">
        <v>44</v>
      </c>
      <c r="C58" s="57">
        <v>59690.012339999899</v>
      </c>
      <c r="D58" s="49">
        <v>1.15E-3</v>
      </c>
      <c r="E58" s="50">
        <f t="shared" si="0"/>
        <v>20951.499050582843</v>
      </c>
      <c r="F58" s="50">
        <f t="shared" si="1"/>
        <v>20951.5</v>
      </c>
      <c r="G58" s="50">
        <f t="shared" si="2"/>
        <v>-3.2581009872956201E-4</v>
      </c>
      <c r="K58" s="50">
        <f t="shared" si="5"/>
        <v>-3.2581009872956201E-4</v>
      </c>
      <c r="O58" s="50">
        <f t="shared" ca="1" si="3"/>
        <v>7.1189805487216571E-5</v>
      </c>
      <c r="Q58" s="51">
        <f t="shared" si="4"/>
        <v>44671.512339999899</v>
      </c>
      <c r="T58" s="60" t="s">
        <v>60</v>
      </c>
    </row>
    <row r="59" spans="1:20" s="50" customFormat="1" x14ac:dyDescent="0.2">
      <c r="A59" s="47" t="s">
        <v>55</v>
      </c>
      <c r="B59" s="56" t="s">
        <v>37</v>
      </c>
      <c r="C59" s="57">
        <v>59690.184650000185</v>
      </c>
      <c r="D59" s="49">
        <v>1.32E-3</v>
      </c>
      <c r="E59" s="50">
        <f t="shared" si="0"/>
        <v>20952.001165375434</v>
      </c>
      <c r="F59" s="50">
        <f t="shared" si="1"/>
        <v>20952</v>
      </c>
      <c r="G59" s="50">
        <f t="shared" si="2"/>
        <v>3.999201871920377E-4</v>
      </c>
      <c r="K59" s="50">
        <f t="shared" si="5"/>
        <v>3.999201871920377E-4</v>
      </c>
      <c r="O59" s="50">
        <f t="shared" ca="1" si="3"/>
        <v>7.1257295910482233E-5</v>
      </c>
      <c r="Q59" s="51">
        <f t="shared" si="4"/>
        <v>44671.684650000185</v>
      </c>
      <c r="T59" s="60" t="s">
        <v>60</v>
      </c>
    </row>
    <row r="60" spans="1:20" s="50" customFormat="1" x14ac:dyDescent="0.2">
      <c r="A60" s="47" t="s">
        <v>56</v>
      </c>
      <c r="B60" s="56" t="s">
        <v>37</v>
      </c>
      <c r="C60" s="57">
        <v>59744.062555000186</v>
      </c>
      <c r="D60" s="49">
        <v>9.2299999999999999E-4</v>
      </c>
      <c r="E60" s="50">
        <f t="shared" si="0"/>
        <v>21109.002459841417</v>
      </c>
      <c r="F60" s="50">
        <f t="shared" si="1"/>
        <v>21109</v>
      </c>
      <c r="G60" s="50">
        <f t="shared" si="2"/>
        <v>8.4414018783718348E-4</v>
      </c>
      <c r="K60" s="50">
        <f t="shared" si="5"/>
        <v>8.4414018783718348E-4</v>
      </c>
      <c r="O60" s="50">
        <f t="shared" ca="1" si="3"/>
        <v>9.2449288815910514E-5</v>
      </c>
      <c r="Q60" s="51">
        <f t="shared" si="4"/>
        <v>44725.562555000186</v>
      </c>
      <c r="T60" s="60" t="s">
        <v>60</v>
      </c>
    </row>
    <row r="61" spans="1:20" s="50" customFormat="1" x14ac:dyDescent="0.2">
      <c r="A61" s="47" t="s">
        <v>56</v>
      </c>
      <c r="B61" s="56" t="s">
        <v>44</v>
      </c>
      <c r="C61" s="47">
        <v>60140.936861000024</v>
      </c>
      <c r="D61" s="47">
        <v>9.7900000000000005E-4</v>
      </c>
      <c r="E61" s="50">
        <f t="shared" ref="E61" si="7">+(C61-C$7)/C$8</f>
        <v>22265.502137812589</v>
      </c>
      <c r="F61" s="50">
        <f t="shared" ref="F61" si="8">ROUND(2*E61,0)/2</f>
        <v>22265.5</v>
      </c>
      <c r="G61" s="50">
        <f t="shared" ref="G61" si="9">+C61-(C$7+F61*C$8)</f>
        <v>7.3363002593396232E-4</v>
      </c>
      <c r="K61" s="50">
        <f t="shared" ref="K61" si="10">+G61</f>
        <v>7.3363002593396232E-4</v>
      </c>
      <c r="O61" s="50">
        <f t="shared" ref="O61" ca="1" si="11">+C$11+C$12*$F61</f>
        <v>2.4855463782946308E-4</v>
      </c>
      <c r="Q61" s="51">
        <f t="shared" ref="Q61" si="12">+C61-15018.5</f>
        <v>45122.436861000024</v>
      </c>
      <c r="T61" s="60" t="s">
        <v>60</v>
      </c>
    </row>
    <row r="62" spans="1:20" s="50" customFormat="1" x14ac:dyDescent="0.2">
      <c r="A62" s="58" t="s">
        <v>59</v>
      </c>
      <c r="B62" s="58" t="s">
        <v>44</v>
      </c>
      <c r="C62" s="59">
        <v>60054.456999999937</v>
      </c>
      <c r="D62" s="44">
        <v>5.0000000000000001E-3</v>
      </c>
      <c r="E62" s="50">
        <f t="shared" ref="E62:E64" si="13">+(C62-C$7)/C$8</f>
        <v>22013.498090471632</v>
      </c>
      <c r="F62" s="50">
        <f t="shared" ref="F62:F64" si="14">ROUND(2*E62,0)/2</f>
        <v>22013.5</v>
      </c>
      <c r="G62" s="50">
        <f t="shared" ref="G62:G64" si="15">+C62-(C$7+F62*C$8)</f>
        <v>-6.5529005951248109E-4</v>
      </c>
      <c r="K62" s="50">
        <f t="shared" ref="K62:K64" si="16">+G62</f>
        <v>-6.5529005951248109E-4</v>
      </c>
      <c r="O62" s="50">
        <f t="shared" ref="O62:O64" ca="1" si="17">+C$11+C$12*$F62</f>
        <v>2.1453946450355295E-4</v>
      </c>
      <c r="Q62" s="51">
        <f t="shared" ref="Q62:Q64" si="18">+C62-15018.5</f>
        <v>45035.956999999937</v>
      </c>
    </row>
    <row r="63" spans="1:20" s="50" customFormat="1" x14ac:dyDescent="0.2">
      <c r="A63" s="58" t="s">
        <v>59</v>
      </c>
      <c r="B63" s="58" t="s">
        <v>37</v>
      </c>
      <c r="C63" s="59">
        <v>60060.462999999989</v>
      </c>
      <c r="D63" s="44">
        <v>3.0000000000000001E-3</v>
      </c>
      <c r="E63" s="50">
        <f t="shared" si="13"/>
        <v>22030.999694785514</v>
      </c>
      <c r="F63" s="50">
        <f t="shared" si="14"/>
        <v>22031</v>
      </c>
      <c r="G63" s="50">
        <f t="shared" si="15"/>
        <v>-1.0474000737303868E-4</v>
      </c>
      <c r="K63" s="50">
        <f t="shared" si="16"/>
        <v>-1.0474000737303868E-4</v>
      </c>
      <c r="O63" s="50">
        <f t="shared" ca="1" si="17"/>
        <v>2.1690162931785242E-4</v>
      </c>
      <c r="Q63" s="51">
        <f t="shared" si="18"/>
        <v>45041.962999999989</v>
      </c>
    </row>
    <row r="64" spans="1:20" s="50" customFormat="1" x14ac:dyDescent="0.2">
      <c r="A64" s="58" t="s">
        <v>59</v>
      </c>
      <c r="B64" s="58" t="s">
        <v>44</v>
      </c>
      <c r="C64" s="59">
        <v>60060.634999999776</v>
      </c>
      <c r="D64" s="44">
        <v>3.0000000000000001E-3</v>
      </c>
      <c r="E64" s="50">
        <f t="shared" si="13"/>
        <v>22031.500906230442</v>
      </c>
      <c r="F64" s="50">
        <f t="shared" si="14"/>
        <v>22031.5</v>
      </c>
      <c r="G64" s="50">
        <f t="shared" si="15"/>
        <v>3.1098978070076555E-4</v>
      </c>
      <c r="K64" s="50">
        <f t="shared" si="16"/>
        <v>3.1098978070076555E-4</v>
      </c>
      <c r="O64" s="50">
        <f t="shared" ca="1" si="17"/>
        <v>2.1696911974111808E-4</v>
      </c>
      <c r="Q64" s="51">
        <f t="shared" si="18"/>
        <v>45042.134999999776</v>
      </c>
    </row>
    <row r="65" spans="3:4" s="50" customFormat="1" x14ac:dyDescent="0.2">
      <c r="C65" s="37"/>
      <c r="D65" s="37"/>
    </row>
    <row r="66" spans="3:4" s="50" customFormat="1" x14ac:dyDescent="0.2">
      <c r="C66" s="37"/>
      <c r="D66" s="37"/>
    </row>
    <row r="67" spans="3:4" s="50" customFormat="1" x14ac:dyDescent="0.2">
      <c r="C67" s="37"/>
      <c r="D67" s="37"/>
    </row>
    <row r="68" spans="3:4" s="50" customFormat="1" x14ac:dyDescent="0.2">
      <c r="C68" s="37"/>
      <c r="D68" s="37"/>
    </row>
    <row r="69" spans="3:4" s="50" customFormat="1" x14ac:dyDescent="0.2">
      <c r="C69" s="37"/>
      <c r="D69" s="37"/>
    </row>
    <row r="70" spans="3:4" s="50" customFormat="1" x14ac:dyDescent="0.2">
      <c r="C70" s="37"/>
      <c r="D70" s="37"/>
    </row>
    <row r="71" spans="3:4" s="50" customFormat="1" x14ac:dyDescent="0.2">
      <c r="C71" s="37"/>
      <c r="D71" s="37"/>
    </row>
    <row r="72" spans="3:4" s="50" customFormat="1" x14ac:dyDescent="0.2">
      <c r="C72" s="37"/>
      <c r="D72" s="37"/>
    </row>
    <row r="73" spans="3:4" s="50" customFormat="1" x14ac:dyDescent="0.2">
      <c r="C73" s="37"/>
      <c r="D73" s="37"/>
    </row>
    <row r="74" spans="3:4" s="50" customFormat="1" x14ac:dyDescent="0.2">
      <c r="C74" s="37"/>
      <c r="D74" s="37"/>
    </row>
    <row r="75" spans="3:4" s="50" customFormat="1" x14ac:dyDescent="0.2">
      <c r="C75" s="37"/>
      <c r="D75" s="37"/>
    </row>
    <row r="76" spans="3:4" s="50" customFormat="1" x14ac:dyDescent="0.2">
      <c r="C76" s="37"/>
      <c r="D76" s="37"/>
    </row>
    <row r="77" spans="3:4" s="50" customFormat="1" x14ac:dyDescent="0.2">
      <c r="C77" s="37"/>
      <c r="D77" s="37"/>
    </row>
    <row r="78" spans="3:4" s="50" customFormat="1" x14ac:dyDescent="0.2">
      <c r="C78" s="37"/>
      <c r="D78" s="37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</sheetData>
  <sortState xmlns:xlrd2="http://schemas.microsoft.com/office/spreadsheetml/2017/richdata2" ref="A21:R62">
    <sortCondition ref="C21:C62"/>
  </sortState>
  <phoneticPr fontId="8" type="noConversion"/>
  <hyperlinks>
    <hyperlink ref="H64667" r:id="rId1" display="http://vsolj.cetus-net.org/bulletin.html" xr:uid="{00000000-0004-0000-0000-000000000000}"/>
    <hyperlink ref="H64660" r:id="rId2" display="https://www.aavso.org/ejaavso" xr:uid="{00000000-0004-0000-0000-000001000000}"/>
    <hyperlink ref="I64667" r:id="rId3" display="http://vsolj.cetus-net.org/bulletin.html" xr:uid="{00000000-0004-0000-0000-000002000000}"/>
    <hyperlink ref="AQ58318" r:id="rId4" display="http://cdsbib.u-strasbg.fr/cgi-bin/cdsbib?1990RMxAA..21..381G" xr:uid="{00000000-0004-0000-0000-000003000000}"/>
    <hyperlink ref="H64664" r:id="rId5" display="https://www.aavso.org/ejaavso" xr:uid="{00000000-0004-0000-0000-000004000000}"/>
    <hyperlink ref="AP5682" r:id="rId6" display="http://cdsbib.u-strasbg.fr/cgi-bin/cdsbib?1990RMxAA..21..381G" xr:uid="{00000000-0004-0000-0000-000005000000}"/>
    <hyperlink ref="AP5685" r:id="rId7" display="http://cdsbib.u-strasbg.fr/cgi-bin/cdsbib?1990RMxAA..21..381G" xr:uid="{00000000-0004-0000-0000-000006000000}"/>
    <hyperlink ref="AP5683" r:id="rId8" display="http://cdsbib.u-strasbg.fr/cgi-bin/cdsbib?1990RMxAA..21..381G" xr:uid="{00000000-0004-0000-0000-000007000000}"/>
    <hyperlink ref="AP5667" r:id="rId9" display="http://cdsbib.u-strasbg.fr/cgi-bin/cdsbib?1990RMxAA..21..381G" xr:uid="{00000000-0004-0000-0000-000008000000}"/>
    <hyperlink ref="AQ5896" r:id="rId10" display="http://cdsbib.u-strasbg.fr/cgi-bin/cdsbib?1990RMxAA..21..381G" xr:uid="{00000000-0004-0000-0000-000009000000}"/>
    <hyperlink ref="AQ5900" r:id="rId11" display="http://cdsbib.u-strasbg.fr/cgi-bin/cdsbib?1990RMxAA..21..381G" xr:uid="{00000000-0004-0000-0000-00000A000000}"/>
    <hyperlink ref="AQ44" r:id="rId12" display="http://cdsbib.u-strasbg.fr/cgi-bin/cdsbib?1990RMxAA..21..381G" xr:uid="{00000000-0004-0000-0000-00000B000000}"/>
    <hyperlink ref="I2788" r:id="rId13" display="http://vsolj.cetus-net.org/bulletin.html" xr:uid="{00000000-0004-0000-0000-00000C000000}"/>
    <hyperlink ref="H2788" r:id="rId14" display="http://vsolj.cetus-net.org/bulletin.html" xr:uid="{00000000-0004-0000-0000-00000D000000}"/>
    <hyperlink ref="AQ705" r:id="rId15" display="http://cdsbib.u-strasbg.fr/cgi-bin/cdsbib?1990RMxAA..21..381G" xr:uid="{00000000-0004-0000-0000-00000E000000}"/>
    <hyperlink ref="AQ704" r:id="rId16" display="http://cdsbib.u-strasbg.fr/cgi-bin/cdsbib?1990RMxAA..21..381G" xr:uid="{00000000-0004-0000-0000-00000F000000}"/>
    <hyperlink ref="AP3958" r:id="rId17" display="http://cdsbib.u-strasbg.fr/cgi-bin/cdsbib?1990RMxAA..21..381G" xr:uid="{00000000-0004-0000-0000-000010000000}"/>
    <hyperlink ref="AP3976" r:id="rId18" display="http://cdsbib.u-strasbg.fr/cgi-bin/cdsbib?1990RMxAA..21..381G" xr:uid="{00000000-0004-0000-0000-000011000000}"/>
    <hyperlink ref="AP3977" r:id="rId19" display="http://cdsbib.u-strasbg.fr/cgi-bin/cdsbib?1990RMxAA..21..381G" xr:uid="{00000000-0004-0000-0000-000012000000}"/>
    <hyperlink ref="AP3973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2024-01-16T04:08:32Z</dcterms:modified>
</cp:coreProperties>
</file>