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735B4BB-EF56-4A8D-A00D-5B634CD6E9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" sheetId="2" r:id="rId3"/>
    <sheet name="BAV" sheetId="4" r:id="rId4"/>
  </sheets>
  <definedNames>
    <definedName name="solver_adj" localSheetId="0" hidden="1">Active!$C$8</definedName>
    <definedName name="solver_adj" localSheetId="2" hidden="1">B!$C$8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Active!$C$14</definedName>
    <definedName name="solver_opt" localSheetId="2" hidden="1">B!$C$14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D9" i="3" l="1"/>
  <c r="C9" i="3"/>
  <c r="Q63" i="3"/>
  <c r="S63" i="3"/>
  <c r="Q64" i="3"/>
  <c r="S64" i="3"/>
  <c r="Q65" i="3"/>
  <c r="S65" i="3"/>
  <c r="Q66" i="3"/>
  <c r="S66" i="3"/>
  <c r="Q67" i="3"/>
  <c r="S67" i="3"/>
  <c r="Q68" i="3"/>
  <c r="S68" i="3"/>
  <c r="Q69" i="3"/>
  <c r="S69" i="3"/>
  <c r="Q70" i="3"/>
  <c r="S70" i="3"/>
  <c r="Q71" i="3"/>
  <c r="S71" i="3"/>
  <c r="Q72" i="3"/>
  <c r="S72" i="3"/>
  <c r="Q73" i="3"/>
  <c r="S73" i="3"/>
  <c r="Q74" i="3"/>
  <c r="S74" i="3"/>
  <c r="Q75" i="3"/>
  <c r="S75" i="3"/>
  <c r="Q76" i="3"/>
  <c r="S76" i="3"/>
  <c r="Q77" i="3"/>
  <c r="S77" i="3"/>
  <c r="Q78" i="3"/>
  <c r="S78" i="3"/>
  <c r="Q79" i="3"/>
  <c r="S79" i="3"/>
  <c r="Q80" i="3"/>
  <c r="S80" i="3"/>
  <c r="Q81" i="3"/>
  <c r="S81" i="3"/>
  <c r="Q82" i="3"/>
  <c r="S82" i="3"/>
  <c r="Q83" i="3"/>
  <c r="S83" i="3"/>
  <c r="Q84" i="3"/>
  <c r="S84" i="3"/>
  <c r="Q85" i="3"/>
  <c r="S85" i="3"/>
  <c r="Q86" i="3"/>
  <c r="S86" i="3"/>
  <c r="Q87" i="3"/>
  <c r="S87" i="3"/>
  <c r="G44" i="4"/>
  <c r="C44" i="4"/>
  <c r="G69" i="4"/>
  <c r="C69" i="4"/>
  <c r="G43" i="4"/>
  <c r="C43" i="4"/>
  <c r="G42" i="4"/>
  <c r="C42" i="4"/>
  <c r="G41" i="4"/>
  <c r="C41" i="4"/>
  <c r="G40" i="4"/>
  <c r="C40" i="4"/>
  <c r="G39" i="4"/>
  <c r="C39" i="4"/>
  <c r="G38" i="4"/>
  <c r="C38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37" i="4"/>
  <c r="C37" i="4"/>
  <c r="G36" i="4"/>
  <c r="C36" i="4"/>
  <c r="G61" i="4"/>
  <c r="C61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60" i="4"/>
  <c r="C60" i="4"/>
  <c r="G59" i="4"/>
  <c r="C59" i="4"/>
  <c r="G22" i="4"/>
  <c r="C22" i="4"/>
  <c r="G21" i="4"/>
  <c r="C21" i="4"/>
  <c r="G58" i="4"/>
  <c r="C58" i="4"/>
  <c r="G57" i="4"/>
  <c r="C57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56" i="4"/>
  <c r="C56" i="4"/>
  <c r="G12" i="4"/>
  <c r="C12" i="4"/>
  <c r="G11" i="4"/>
  <c r="C11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H44" i="4"/>
  <c r="D44" i="4"/>
  <c r="B44" i="4"/>
  <c r="A44" i="4"/>
  <c r="H69" i="4"/>
  <c r="B69" i="4"/>
  <c r="D69" i="4"/>
  <c r="A69" i="4"/>
  <c r="H43" i="4"/>
  <c r="D43" i="4"/>
  <c r="B43" i="4"/>
  <c r="A43" i="4"/>
  <c r="H42" i="4"/>
  <c r="B42" i="4"/>
  <c r="D42" i="4"/>
  <c r="A42" i="4"/>
  <c r="H41" i="4"/>
  <c r="D41" i="4"/>
  <c r="B41" i="4"/>
  <c r="A41" i="4"/>
  <c r="H40" i="4"/>
  <c r="B40" i="4"/>
  <c r="D40" i="4"/>
  <c r="A40" i="4"/>
  <c r="H39" i="4"/>
  <c r="D39" i="4"/>
  <c r="B39" i="4"/>
  <c r="A39" i="4"/>
  <c r="H38" i="4"/>
  <c r="B38" i="4"/>
  <c r="D38" i="4"/>
  <c r="A38" i="4"/>
  <c r="H68" i="4"/>
  <c r="D68" i="4"/>
  <c r="B68" i="4"/>
  <c r="A68" i="4"/>
  <c r="H67" i="4"/>
  <c r="B67" i="4"/>
  <c r="D67" i="4"/>
  <c r="A67" i="4"/>
  <c r="H66" i="4"/>
  <c r="D66" i="4"/>
  <c r="B66" i="4"/>
  <c r="A66" i="4"/>
  <c r="H65" i="4"/>
  <c r="B65" i="4"/>
  <c r="D65" i="4"/>
  <c r="A65" i="4"/>
  <c r="H64" i="4"/>
  <c r="D64" i="4"/>
  <c r="B64" i="4"/>
  <c r="A64" i="4"/>
  <c r="H63" i="4"/>
  <c r="B63" i="4"/>
  <c r="D63" i="4"/>
  <c r="A63" i="4"/>
  <c r="H62" i="4"/>
  <c r="D62" i="4"/>
  <c r="B62" i="4"/>
  <c r="A62" i="4"/>
  <c r="H37" i="4"/>
  <c r="B37" i="4"/>
  <c r="D37" i="4"/>
  <c r="A37" i="4"/>
  <c r="H36" i="4"/>
  <c r="D36" i="4"/>
  <c r="B36" i="4"/>
  <c r="A36" i="4"/>
  <c r="H61" i="4"/>
  <c r="B61" i="4"/>
  <c r="D61" i="4"/>
  <c r="A61" i="4"/>
  <c r="H35" i="4"/>
  <c r="D35" i="4"/>
  <c r="B35" i="4"/>
  <c r="A35" i="4"/>
  <c r="H34" i="4"/>
  <c r="B34" i="4"/>
  <c r="D34" i="4"/>
  <c r="A34" i="4"/>
  <c r="H33" i="4"/>
  <c r="D33" i="4"/>
  <c r="B33" i="4"/>
  <c r="A33" i="4"/>
  <c r="H32" i="4"/>
  <c r="B32" i="4"/>
  <c r="D32" i="4"/>
  <c r="A32" i="4"/>
  <c r="H31" i="4"/>
  <c r="D31" i="4"/>
  <c r="B31" i="4"/>
  <c r="A31" i="4"/>
  <c r="H30" i="4"/>
  <c r="B30" i="4"/>
  <c r="D30" i="4"/>
  <c r="A30" i="4"/>
  <c r="H29" i="4"/>
  <c r="D29" i="4"/>
  <c r="B29" i="4"/>
  <c r="A29" i="4"/>
  <c r="H28" i="4"/>
  <c r="B28" i="4"/>
  <c r="D28" i="4"/>
  <c r="A28" i="4"/>
  <c r="H27" i="4"/>
  <c r="D27" i="4"/>
  <c r="B27" i="4"/>
  <c r="A27" i="4"/>
  <c r="H26" i="4"/>
  <c r="B26" i="4"/>
  <c r="D26" i="4"/>
  <c r="A26" i="4"/>
  <c r="H25" i="4"/>
  <c r="D25" i="4"/>
  <c r="B25" i="4"/>
  <c r="A25" i="4"/>
  <c r="H24" i="4"/>
  <c r="B24" i="4"/>
  <c r="D24" i="4"/>
  <c r="A24" i="4"/>
  <c r="H23" i="4"/>
  <c r="D23" i="4"/>
  <c r="B23" i="4"/>
  <c r="A23" i="4"/>
  <c r="H60" i="4"/>
  <c r="B60" i="4"/>
  <c r="D60" i="4"/>
  <c r="A60" i="4"/>
  <c r="H59" i="4"/>
  <c r="D59" i="4"/>
  <c r="B59" i="4"/>
  <c r="A59" i="4"/>
  <c r="H22" i="4"/>
  <c r="B22" i="4"/>
  <c r="D22" i="4"/>
  <c r="A22" i="4"/>
  <c r="H21" i="4"/>
  <c r="D21" i="4"/>
  <c r="B21" i="4"/>
  <c r="A21" i="4"/>
  <c r="H58" i="4"/>
  <c r="B58" i="4"/>
  <c r="D58" i="4"/>
  <c r="A58" i="4"/>
  <c r="H57" i="4"/>
  <c r="D57" i="4"/>
  <c r="B57" i="4"/>
  <c r="A57" i="4"/>
  <c r="H20" i="4"/>
  <c r="B20" i="4"/>
  <c r="D20" i="4"/>
  <c r="A20" i="4"/>
  <c r="H19" i="4"/>
  <c r="D19" i="4"/>
  <c r="B19" i="4"/>
  <c r="A19" i="4"/>
  <c r="H18" i="4"/>
  <c r="B18" i="4"/>
  <c r="D18" i="4"/>
  <c r="A18" i="4"/>
  <c r="H17" i="4"/>
  <c r="D17" i="4"/>
  <c r="B17" i="4"/>
  <c r="A17" i="4"/>
  <c r="H16" i="4"/>
  <c r="B16" i="4"/>
  <c r="D16" i="4"/>
  <c r="A16" i="4"/>
  <c r="H15" i="4"/>
  <c r="D15" i="4"/>
  <c r="B15" i="4"/>
  <c r="A15" i="4"/>
  <c r="H14" i="4"/>
  <c r="B14" i="4"/>
  <c r="D14" i="4"/>
  <c r="A14" i="4"/>
  <c r="H13" i="4"/>
  <c r="D13" i="4"/>
  <c r="B13" i="4"/>
  <c r="A13" i="4"/>
  <c r="H56" i="4"/>
  <c r="B56" i="4"/>
  <c r="D56" i="4"/>
  <c r="A56" i="4"/>
  <c r="H12" i="4"/>
  <c r="D12" i="4"/>
  <c r="B12" i="4"/>
  <c r="A12" i="4"/>
  <c r="H11" i="4"/>
  <c r="B11" i="4"/>
  <c r="D11" i="4"/>
  <c r="A11" i="4"/>
  <c r="H55" i="4"/>
  <c r="D55" i="4"/>
  <c r="B55" i="4"/>
  <c r="A55" i="4"/>
  <c r="H54" i="4"/>
  <c r="B54" i="4"/>
  <c r="D54" i="4"/>
  <c r="A54" i="4"/>
  <c r="H53" i="4"/>
  <c r="D53" i="4"/>
  <c r="B53" i="4"/>
  <c r="A53" i="4"/>
  <c r="H52" i="4"/>
  <c r="B52" i="4"/>
  <c r="D52" i="4"/>
  <c r="A52" i="4"/>
  <c r="H51" i="4"/>
  <c r="D51" i="4"/>
  <c r="B51" i="4"/>
  <c r="A51" i="4"/>
  <c r="H50" i="4"/>
  <c r="B50" i="4"/>
  <c r="D50" i="4"/>
  <c r="A50" i="4"/>
  <c r="H49" i="4"/>
  <c r="D49" i="4"/>
  <c r="B49" i="4"/>
  <c r="A49" i="4"/>
  <c r="H48" i="4"/>
  <c r="B48" i="4"/>
  <c r="D48" i="4"/>
  <c r="A48" i="4"/>
  <c r="H47" i="4"/>
  <c r="D47" i="4"/>
  <c r="B47" i="4"/>
  <c r="A47" i="4"/>
  <c r="H46" i="4"/>
  <c r="B46" i="4"/>
  <c r="D46" i="4"/>
  <c r="A46" i="4"/>
  <c r="H45" i="4"/>
  <c r="D45" i="4"/>
  <c r="B45" i="4"/>
  <c r="A45" i="4"/>
  <c r="E53" i="3"/>
  <c r="F53" i="3"/>
  <c r="Q61" i="3"/>
  <c r="S61" i="3"/>
  <c r="S62" i="3"/>
  <c r="E48" i="3"/>
  <c r="F48" i="3"/>
  <c r="E50" i="3"/>
  <c r="F50" i="3"/>
  <c r="Q62" i="3"/>
  <c r="S58" i="3"/>
  <c r="Q58" i="3"/>
  <c r="F16" i="3"/>
  <c r="F17" i="3" s="1"/>
  <c r="C17" i="3"/>
  <c r="S57" i="3"/>
  <c r="Q57" i="3"/>
  <c r="S55" i="3"/>
  <c r="Q55" i="3"/>
  <c r="Q59" i="3"/>
  <c r="S59" i="3"/>
  <c r="Q51" i="3"/>
  <c r="S51" i="3"/>
  <c r="Q60" i="3"/>
  <c r="S60" i="3"/>
  <c r="Q54" i="3"/>
  <c r="S54" i="3"/>
  <c r="Q56" i="3"/>
  <c r="S56" i="3"/>
  <c r="BO3" i="3"/>
  <c r="C7" i="3"/>
  <c r="G53" i="3" s="1"/>
  <c r="J53" i="3" s="1"/>
  <c r="E21" i="3"/>
  <c r="F21" i="3" s="1"/>
  <c r="E22" i="3"/>
  <c r="F22" i="3" s="1"/>
  <c r="G22" i="3" s="1"/>
  <c r="I22" i="3" s="1"/>
  <c r="E24" i="3"/>
  <c r="F24" i="3" s="1"/>
  <c r="E25" i="3"/>
  <c r="F25" i="3" s="1"/>
  <c r="G25" i="3" s="1"/>
  <c r="I25" i="3" s="1"/>
  <c r="E26" i="3"/>
  <c r="F26" i="3" s="1"/>
  <c r="E28" i="3"/>
  <c r="F28" i="3"/>
  <c r="G28" i="3" s="1"/>
  <c r="I28" i="3" s="1"/>
  <c r="E29" i="3"/>
  <c r="F29" i="3"/>
  <c r="E30" i="3"/>
  <c r="F30" i="3" s="1"/>
  <c r="G30" i="3" s="1"/>
  <c r="I30" i="3" s="1"/>
  <c r="E31" i="3"/>
  <c r="F31" i="3"/>
  <c r="G31" i="3" s="1"/>
  <c r="I31" i="3" s="1"/>
  <c r="E32" i="3"/>
  <c r="F32" i="3" s="1"/>
  <c r="G32" i="3" s="1"/>
  <c r="I32" i="3" s="1"/>
  <c r="E33" i="3"/>
  <c r="F33" i="3"/>
  <c r="G33" i="3" s="1"/>
  <c r="I33" i="3" s="1"/>
  <c r="E34" i="3"/>
  <c r="F34" i="3" s="1"/>
  <c r="G34" i="3" s="1"/>
  <c r="I34" i="3" s="1"/>
  <c r="E36" i="3"/>
  <c r="F36" i="3" s="1"/>
  <c r="G36" i="3" s="1"/>
  <c r="I36" i="3" s="1"/>
  <c r="E37" i="3"/>
  <c r="F37" i="3" s="1"/>
  <c r="G37" i="3" s="1"/>
  <c r="I37" i="3" s="1"/>
  <c r="E39" i="3"/>
  <c r="F39" i="3"/>
  <c r="G39" i="3" s="1"/>
  <c r="I39" i="3" s="1"/>
  <c r="E40" i="3"/>
  <c r="F40" i="3" s="1"/>
  <c r="G40" i="3" s="1"/>
  <c r="I40" i="3" s="1"/>
  <c r="E41" i="3"/>
  <c r="F41" i="3"/>
  <c r="G41" i="3" s="1"/>
  <c r="I41" i="3" s="1"/>
  <c r="E42" i="3"/>
  <c r="F42" i="3" s="1"/>
  <c r="G42" i="3" s="1"/>
  <c r="I42" i="3" s="1"/>
  <c r="E44" i="3"/>
  <c r="F44" i="3"/>
  <c r="G44" i="3" s="1"/>
  <c r="I44" i="3" s="1"/>
  <c r="E23" i="3"/>
  <c r="F23" i="3" s="1"/>
  <c r="Q21" i="3"/>
  <c r="Q22" i="3"/>
  <c r="S22" i="3"/>
  <c r="Q23" i="3"/>
  <c r="S23" i="3"/>
  <c r="Q24" i="3"/>
  <c r="S24" i="3"/>
  <c r="Q25" i="3"/>
  <c r="S25" i="3"/>
  <c r="Q26" i="3"/>
  <c r="S26" i="3"/>
  <c r="Q27" i="3"/>
  <c r="S27" i="3"/>
  <c r="Q28" i="3"/>
  <c r="S28" i="3"/>
  <c r="Q29" i="3"/>
  <c r="S29" i="3"/>
  <c r="Q30" i="3"/>
  <c r="S30" i="3"/>
  <c r="Q31" i="3"/>
  <c r="S31" i="3"/>
  <c r="Q32" i="3"/>
  <c r="S32" i="3"/>
  <c r="Q33" i="3"/>
  <c r="S33" i="3"/>
  <c r="Q34" i="3"/>
  <c r="S34" i="3"/>
  <c r="Q35" i="3"/>
  <c r="S35" i="3"/>
  <c r="Q36" i="3"/>
  <c r="S36" i="3"/>
  <c r="Q37" i="3"/>
  <c r="S37" i="3"/>
  <c r="Q38" i="3"/>
  <c r="S38" i="3"/>
  <c r="Q39" i="3"/>
  <c r="S39" i="3"/>
  <c r="Q40" i="3"/>
  <c r="S40" i="3"/>
  <c r="Q41" i="3"/>
  <c r="S41" i="3"/>
  <c r="Q42" i="3"/>
  <c r="S42" i="3"/>
  <c r="Q43" i="3"/>
  <c r="S43" i="3"/>
  <c r="Q44" i="3"/>
  <c r="S44" i="3"/>
  <c r="Q45" i="3"/>
  <c r="S45" i="3"/>
  <c r="Q46" i="3"/>
  <c r="S46" i="3"/>
  <c r="Q47" i="3"/>
  <c r="S47" i="3"/>
  <c r="Q48" i="3"/>
  <c r="S48" i="3"/>
  <c r="Q49" i="3"/>
  <c r="S49" i="3"/>
  <c r="Q50" i="3"/>
  <c r="S50" i="3"/>
  <c r="Q52" i="3"/>
  <c r="S52" i="3"/>
  <c r="Q53" i="3"/>
  <c r="S53" i="3"/>
  <c r="G31" i="2"/>
  <c r="I31" i="2"/>
  <c r="E35" i="2"/>
  <c r="F35" i="2"/>
  <c r="E43" i="2"/>
  <c r="F43" i="2"/>
  <c r="Q51" i="2"/>
  <c r="S51" i="2"/>
  <c r="Q52" i="2"/>
  <c r="S52" i="2"/>
  <c r="BO3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22" i="2"/>
  <c r="E26" i="2"/>
  <c r="F26" i="2"/>
  <c r="E27" i="2"/>
  <c r="F27" i="2"/>
  <c r="E31" i="2"/>
  <c r="F31" i="2"/>
  <c r="E32" i="2"/>
  <c r="F32" i="2"/>
  <c r="C7" i="2"/>
  <c r="C18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49" i="1"/>
  <c r="Q5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E36" i="1"/>
  <c r="F36" i="1"/>
  <c r="G36" i="1"/>
  <c r="I36" i="1"/>
  <c r="C7" i="1"/>
  <c r="C8" i="1"/>
  <c r="E22" i="1"/>
  <c r="F22" i="1"/>
  <c r="G22" i="1"/>
  <c r="I22" i="1"/>
  <c r="C18" i="1"/>
  <c r="Q21" i="1"/>
  <c r="E36" i="2"/>
  <c r="F36" i="2"/>
  <c r="G36" i="2"/>
  <c r="I36" i="2"/>
  <c r="E44" i="2"/>
  <c r="F44" i="2"/>
  <c r="G22" i="2"/>
  <c r="I22" i="2"/>
  <c r="E30" i="2"/>
  <c r="F30" i="2"/>
  <c r="E51" i="2"/>
  <c r="F51" i="2"/>
  <c r="G51" i="2"/>
  <c r="J51" i="2"/>
  <c r="E34" i="2"/>
  <c r="F34" i="2"/>
  <c r="E42" i="2"/>
  <c r="F42" i="2"/>
  <c r="G42" i="2"/>
  <c r="I42" i="2"/>
  <c r="G44" i="2"/>
  <c r="I44" i="2"/>
  <c r="E50" i="2"/>
  <c r="F50" i="2"/>
  <c r="G50" i="2"/>
  <c r="J50" i="2"/>
  <c r="G26" i="2"/>
  <c r="I26" i="2"/>
  <c r="G30" i="2"/>
  <c r="I30" i="2"/>
  <c r="E37" i="2"/>
  <c r="F37" i="2"/>
  <c r="G37" i="2"/>
  <c r="I37" i="2"/>
  <c r="E45" i="2"/>
  <c r="F45" i="2"/>
  <c r="G45" i="2"/>
  <c r="I45" i="2"/>
  <c r="E25" i="2"/>
  <c r="F25" i="2"/>
  <c r="G25" i="2"/>
  <c r="I25" i="2"/>
  <c r="E33" i="2"/>
  <c r="F33" i="2"/>
  <c r="G33" i="2"/>
  <c r="I33" i="2"/>
  <c r="G34" i="2"/>
  <c r="I34" i="2"/>
  <c r="E40" i="2"/>
  <c r="F40" i="2"/>
  <c r="E48" i="2"/>
  <c r="F48" i="2"/>
  <c r="E38" i="2"/>
  <c r="F38" i="2"/>
  <c r="G40" i="2"/>
  <c r="I40" i="2"/>
  <c r="E46" i="2"/>
  <c r="F46" i="2"/>
  <c r="G46" i="2"/>
  <c r="I46" i="2"/>
  <c r="G48" i="2"/>
  <c r="I48" i="2"/>
  <c r="E21" i="2"/>
  <c r="F21" i="2"/>
  <c r="G21" i="2"/>
  <c r="E28" i="2"/>
  <c r="F28" i="2"/>
  <c r="G28" i="2"/>
  <c r="I28" i="2"/>
  <c r="G32" i="2"/>
  <c r="I32" i="2"/>
  <c r="G35" i="2"/>
  <c r="I35" i="2"/>
  <c r="E41" i="2"/>
  <c r="F41" i="2"/>
  <c r="G41" i="2"/>
  <c r="I41" i="2"/>
  <c r="G43" i="2"/>
  <c r="I43" i="2"/>
  <c r="E49" i="2"/>
  <c r="F49" i="2"/>
  <c r="G49" i="2"/>
  <c r="J49" i="2"/>
  <c r="E22" i="2"/>
  <c r="F22" i="2"/>
  <c r="E29" i="2"/>
  <c r="F29" i="2"/>
  <c r="G29" i="2"/>
  <c r="I29" i="2"/>
  <c r="G38" i="2"/>
  <c r="I38" i="2"/>
  <c r="E24" i="2"/>
  <c r="F24" i="2"/>
  <c r="G24" i="2"/>
  <c r="I24" i="2"/>
  <c r="E39" i="2"/>
  <c r="F39" i="2"/>
  <c r="G39" i="2"/>
  <c r="I39" i="2"/>
  <c r="E40" i="1"/>
  <c r="F40" i="1"/>
  <c r="G40" i="1"/>
  <c r="I40" i="1"/>
  <c r="E24" i="1"/>
  <c r="F24" i="1"/>
  <c r="G24" i="1"/>
  <c r="I24" i="1"/>
  <c r="E38" i="1"/>
  <c r="F38" i="1"/>
  <c r="G38" i="1"/>
  <c r="I38" i="1"/>
  <c r="E30" i="1"/>
  <c r="F30" i="1"/>
  <c r="G30" i="1"/>
  <c r="I30" i="1"/>
  <c r="E52" i="2"/>
  <c r="F52" i="2"/>
  <c r="G52" i="2"/>
  <c r="J52" i="2"/>
  <c r="G27" i="2"/>
  <c r="I27" i="2"/>
  <c r="E23" i="2"/>
  <c r="F23" i="2"/>
  <c r="E48" i="1"/>
  <c r="F48" i="1"/>
  <c r="G48" i="1"/>
  <c r="I48" i="1"/>
  <c r="E32" i="1"/>
  <c r="F32" i="1"/>
  <c r="G32" i="1"/>
  <c r="I32" i="1"/>
  <c r="E50" i="1"/>
  <c r="F50" i="1"/>
  <c r="G50" i="1"/>
  <c r="J50" i="1"/>
  <c r="E47" i="2"/>
  <c r="F47" i="2"/>
  <c r="G47" i="2"/>
  <c r="I47" i="2"/>
  <c r="E44" i="1"/>
  <c r="F44" i="1"/>
  <c r="G44" i="1"/>
  <c r="I44" i="1"/>
  <c r="E34" i="1"/>
  <c r="F34" i="1"/>
  <c r="G34" i="1"/>
  <c r="I34" i="1"/>
  <c r="E49" i="1"/>
  <c r="F49" i="1"/>
  <c r="E42" i="1"/>
  <c r="F42" i="1"/>
  <c r="G42" i="1"/>
  <c r="I42" i="1"/>
  <c r="E26" i="1"/>
  <c r="F26" i="1"/>
  <c r="G26" i="1"/>
  <c r="I26" i="1"/>
  <c r="E21" i="1"/>
  <c r="F21" i="1"/>
  <c r="G21" i="1"/>
  <c r="E28" i="1"/>
  <c r="F28" i="1"/>
  <c r="G28" i="1"/>
  <c r="I28" i="1"/>
  <c r="G49" i="1"/>
  <c r="J49" i="1"/>
  <c r="E46" i="1"/>
  <c r="F46" i="1"/>
  <c r="G46" i="1"/>
  <c r="I46" i="1"/>
  <c r="E47" i="1"/>
  <c r="F47" i="1"/>
  <c r="G47" i="1"/>
  <c r="I47" i="1"/>
  <c r="E45" i="1"/>
  <c r="F45" i="1"/>
  <c r="G45" i="1"/>
  <c r="I45" i="1"/>
  <c r="E43" i="1"/>
  <c r="F43" i="1"/>
  <c r="G43" i="1"/>
  <c r="I43" i="1"/>
  <c r="E41" i="1"/>
  <c r="F41" i="1"/>
  <c r="G41" i="1"/>
  <c r="I41" i="1"/>
  <c r="E39" i="1"/>
  <c r="F39" i="1"/>
  <c r="G39" i="1"/>
  <c r="I39" i="1"/>
  <c r="E37" i="1"/>
  <c r="F37" i="1"/>
  <c r="G37" i="1"/>
  <c r="I37" i="1"/>
  <c r="E35" i="1"/>
  <c r="F35" i="1"/>
  <c r="G35" i="1"/>
  <c r="I35" i="1"/>
  <c r="E33" i="1"/>
  <c r="F33" i="1"/>
  <c r="G33" i="1"/>
  <c r="I33" i="1"/>
  <c r="E31" i="1"/>
  <c r="F31" i="1"/>
  <c r="G31" i="1"/>
  <c r="I31" i="1"/>
  <c r="E29" i="1"/>
  <c r="F29" i="1"/>
  <c r="G29" i="1"/>
  <c r="I29" i="1"/>
  <c r="E27" i="1"/>
  <c r="F27" i="1"/>
  <c r="G27" i="1"/>
  <c r="I27" i="1"/>
  <c r="E25" i="1"/>
  <c r="F25" i="1"/>
  <c r="G25" i="1"/>
  <c r="I25" i="1"/>
  <c r="E23" i="1"/>
  <c r="F23" i="1"/>
  <c r="G23" i="1"/>
  <c r="I23" i="1"/>
  <c r="E46" i="3"/>
  <c r="F46" i="3"/>
  <c r="E62" i="3"/>
  <c r="F62" i="3"/>
  <c r="E55" i="3"/>
  <c r="F55" i="3" s="1"/>
  <c r="G55" i="3" s="1"/>
  <c r="J55" i="3" s="1"/>
  <c r="E27" i="4"/>
  <c r="E20" i="4"/>
  <c r="E28" i="4"/>
  <c r="E33" i="4"/>
  <c r="E29" i="4"/>
  <c r="E69" i="4"/>
  <c r="E16" i="4"/>
  <c r="E35" i="4"/>
  <c r="E39" i="4"/>
  <c r="E44" i="4"/>
  <c r="E71" i="3"/>
  <c r="F71" i="3" s="1"/>
  <c r="G71" i="3" s="1"/>
  <c r="I71" i="3" s="1"/>
  <c r="E79" i="3"/>
  <c r="F79" i="3"/>
  <c r="E87" i="3"/>
  <c r="F87" i="3" s="1"/>
  <c r="G87" i="3" s="1"/>
  <c r="I87" i="3" s="1"/>
  <c r="G46" i="3"/>
  <c r="I46" i="3" s="1"/>
  <c r="G50" i="3"/>
  <c r="J50" i="3" s="1"/>
  <c r="E66" i="3"/>
  <c r="F66" i="3" s="1"/>
  <c r="G66" i="3" s="1"/>
  <c r="I66" i="3" s="1"/>
  <c r="E74" i="3"/>
  <c r="F74" i="3"/>
  <c r="E82" i="3"/>
  <c r="F82" i="3" s="1"/>
  <c r="G82" i="3" s="1"/>
  <c r="I82" i="3" s="1"/>
  <c r="E61" i="3"/>
  <c r="F61" i="3" s="1"/>
  <c r="G61" i="3" s="1"/>
  <c r="J61" i="3" s="1"/>
  <c r="E52" i="3"/>
  <c r="F52" i="3" s="1"/>
  <c r="G52" i="3" s="1"/>
  <c r="J52" i="3" s="1"/>
  <c r="G62" i="3"/>
  <c r="J62" i="3" s="1"/>
  <c r="E45" i="3"/>
  <c r="F45" i="3" s="1"/>
  <c r="G45" i="3" s="1"/>
  <c r="I45" i="3" s="1"/>
  <c r="E69" i="3"/>
  <c r="F69" i="3"/>
  <c r="G69" i="3" s="1"/>
  <c r="I69" i="3" s="1"/>
  <c r="E77" i="3"/>
  <c r="F77" i="3" s="1"/>
  <c r="G77" i="3" s="1"/>
  <c r="I77" i="3" s="1"/>
  <c r="G79" i="3"/>
  <c r="I79" i="3"/>
  <c r="E85" i="3"/>
  <c r="F85" i="3"/>
  <c r="G85" i="3" s="1"/>
  <c r="I85" i="3" s="1"/>
  <c r="E64" i="3"/>
  <c r="F64" i="3" s="1"/>
  <c r="G64" i="3" s="1"/>
  <c r="I64" i="3" s="1"/>
  <c r="E72" i="3"/>
  <c r="F72" i="3"/>
  <c r="G72" i="3" s="1"/>
  <c r="I72" i="3" s="1"/>
  <c r="G74" i="3"/>
  <c r="I74" i="3"/>
  <c r="E80" i="3"/>
  <c r="F80" i="3" s="1"/>
  <c r="G80" i="3" s="1"/>
  <c r="I80" i="3" s="1"/>
  <c r="E58" i="3"/>
  <c r="E42" i="4" s="1"/>
  <c r="E59" i="3"/>
  <c r="F59" i="3"/>
  <c r="U59" i="3" s="1"/>
  <c r="E47" i="3"/>
  <c r="F47" i="3" s="1"/>
  <c r="G47" i="3" s="1"/>
  <c r="I47" i="3" s="1"/>
  <c r="E27" i="3"/>
  <c r="F27" i="3"/>
  <c r="G27" i="3"/>
  <c r="I27" i="3" s="1"/>
  <c r="G29" i="3"/>
  <c r="I29" i="3" s="1"/>
  <c r="E35" i="3"/>
  <c r="F35" i="3" s="1"/>
  <c r="G35" i="3" s="1"/>
  <c r="I35" i="3" s="1"/>
  <c r="E43" i="3"/>
  <c r="F43" i="3" s="1"/>
  <c r="G43" i="3" s="1"/>
  <c r="I43" i="3" s="1"/>
  <c r="E67" i="3"/>
  <c r="F67" i="3"/>
  <c r="E75" i="3"/>
  <c r="F75" i="3" s="1"/>
  <c r="G75" i="3" s="1"/>
  <c r="I75" i="3" s="1"/>
  <c r="E83" i="3"/>
  <c r="F83" i="3"/>
  <c r="G83" i="3" s="1"/>
  <c r="I83" i="3" s="1"/>
  <c r="E70" i="3"/>
  <c r="F70" i="3" s="1"/>
  <c r="G70" i="3" s="1"/>
  <c r="I70" i="3" s="1"/>
  <c r="E78" i="3"/>
  <c r="F78" i="3"/>
  <c r="E86" i="3"/>
  <c r="F86" i="3" s="1"/>
  <c r="G86" i="3" s="1"/>
  <c r="I86" i="3" s="1"/>
  <c r="E56" i="3"/>
  <c r="F56" i="3" s="1"/>
  <c r="G56" i="3" s="1"/>
  <c r="J56" i="3" s="1"/>
  <c r="E49" i="3"/>
  <c r="F49" i="3"/>
  <c r="G49" i="3" s="1"/>
  <c r="J49" i="3" s="1"/>
  <c r="E65" i="3"/>
  <c r="F65" i="3" s="1"/>
  <c r="G65" i="3" s="1"/>
  <c r="I65" i="3" s="1"/>
  <c r="G67" i="3"/>
  <c r="I67" i="3"/>
  <c r="E73" i="3"/>
  <c r="F73" i="3"/>
  <c r="G73" i="3" s="1"/>
  <c r="I73" i="3" s="1"/>
  <c r="E81" i="3"/>
  <c r="E63" i="4" s="1"/>
  <c r="F81" i="3"/>
  <c r="G81" i="3" s="1"/>
  <c r="I81" i="3" s="1"/>
  <c r="E63" i="3"/>
  <c r="F63" i="3" s="1"/>
  <c r="G63" i="3" s="1"/>
  <c r="I63" i="3" s="1"/>
  <c r="E68" i="3"/>
  <c r="E50" i="4" s="1"/>
  <c r="F68" i="3"/>
  <c r="G68" i="3" s="1"/>
  <c r="I68" i="3" s="1"/>
  <c r="E76" i="3"/>
  <c r="E58" i="4" s="1"/>
  <c r="F76" i="3"/>
  <c r="G76" i="3" s="1"/>
  <c r="I76" i="3" s="1"/>
  <c r="G78" i="3"/>
  <c r="I78" i="3"/>
  <c r="E84" i="3"/>
  <c r="F84" i="3"/>
  <c r="G84" i="3" s="1"/>
  <c r="I84" i="3" s="1"/>
  <c r="E57" i="3"/>
  <c r="F57" i="3"/>
  <c r="G57" i="3"/>
  <c r="J57" i="3" s="1"/>
  <c r="E45" i="4"/>
  <c r="E12" i="4"/>
  <c r="E17" i="4"/>
  <c r="E24" i="4"/>
  <c r="E61" i="4"/>
  <c r="E64" i="4"/>
  <c r="E51" i="3"/>
  <c r="F51" i="3"/>
  <c r="G51" i="3" s="1"/>
  <c r="I51" i="3" s="1"/>
  <c r="E46" i="4"/>
  <c r="E51" i="4"/>
  <c r="E18" i="4"/>
  <c r="E21" i="4"/>
  <c r="E31" i="4"/>
  <c r="E36" i="4"/>
  <c r="E47" i="4"/>
  <c r="E56" i="4"/>
  <c r="E22" i="4"/>
  <c r="E37" i="4"/>
  <c r="E66" i="4"/>
  <c r="E19" i="4"/>
  <c r="E26" i="4"/>
  <c r="E32" i="4"/>
  <c r="E67" i="4"/>
  <c r="E41" i="4"/>
  <c r="C12" i="2"/>
  <c r="C16" i="2"/>
  <c r="D18" i="2"/>
  <c r="H21" i="2"/>
  <c r="C11" i="2"/>
  <c r="E53" i="4"/>
  <c r="E55" i="4"/>
  <c r="E65" i="4"/>
  <c r="E15" i="4"/>
  <c r="E49" i="4"/>
  <c r="E54" i="4"/>
  <c r="E38" i="4"/>
  <c r="E68" i="4"/>
  <c r="E62" i="4"/>
  <c r="C11" i="1"/>
  <c r="H21" i="1"/>
  <c r="C12" i="1"/>
  <c r="C16" i="1"/>
  <c r="D18" i="1"/>
  <c r="E59" i="4"/>
  <c r="E60" i="4"/>
  <c r="O27" i="2"/>
  <c r="R27" i="2"/>
  <c r="O31" i="2"/>
  <c r="R31" i="2"/>
  <c r="O51" i="2"/>
  <c r="R51" i="2"/>
  <c r="O22" i="2"/>
  <c r="R22" i="2"/>
  <c r="O26" i="2"/>
  <c r="R26" i="2"/>
  <c r="O30" i="2"/>
  <c r="R30" i="2"/>
  <c r="O34" i="2"/>
  <c r="R34" i="2"/>
  <c r="O38" i="2"/>
  <c r="R38" i="2"/>
  <c r="O42" i="2"/>
  <c r="R42" i="2"/>
  <c r="O46" i="2"/>
  <c r="R46" i="2"/>
  <c r="O50" i="2"/>
  <c r="R50" i="2"/>
  <c r="O52" i="2"/>
  <c r="R52" i="2"/>
  <c r="O23" i="2"/>
  <c r="R23" i="2"/>
  <c r="O39" i="2"/>
  <c r="R39" i="2"/>
  <c r="O32" i="2"/>
  <c r="R32" i="2"/>
  <c r="O25" i="2"/>
  <c r="R25" i="2"/>
  <c r="O33" i="2"/>
  <c r="R33" i="2"/>
  <c r="O47" i="2"/>
  <c r="R47" i="2"/>
  <c r="O35" i="2"/>
  <c r="R35" i="2"/>
  <c r="O41" i="2"/>
  <c r="R41" i="2"/>
  <c r="O28" i="2"/>
  <c r="R28" i="2"/>
  <c r="O48" i="2"/>
  <c r="R48" i="2"/>
  <c r="O40" i="2"/>
  <c r="R40" i="2"/>
  <c r="O21" i="2"/>
  <c r="R21" i="2"/>
  <c r="O29" i="2"/>
  <c r="R29" i="2"/>
  <c r="O36" i="2"/>
  <c r="R36" i="2"/>
  <c r="O43" i="2"/>
  <c r="R43" i="2"/>
  <c r="O49" i="2"/>
  <c r="R49" i="2"/>
  <c r="O44" i="2"/>
  <c r="R44" i="2"/>
  <c r="O24" i="2"/>
  <c r="R24" i="2"/>
  <c r="O45" i="2"/>
  <c r="R45" i="2"/>
  <c r="O37" i="2"/>
  <c r="R37" i="2"/>
  <c r="O49" i="1"/>
  <c r="O23" i="1"/>
  <c r="O27" i="1"/>
  <c r="O31" i="1"/>
  <c r="O35" i="1"/>
  <c r="O39" i="1"/>
  <c r="O43" i="1"/>
  <c r="O47" i="1"/>
  <c r="O26" i="1"/>
  <c r="O50" i="1"/>
  <c r="O22" i="1"/>
  <c r="O36" i="1"/>
  <c r="O45" i="1"/>
  <c r="O32" i="1"/>
  <c r="O28" i="1"/>
  <c r="O37" i="1"/>
  <c r="O46" i="1"/>
  <c r="O24" i="1"/>
  <c r="O42" i="1"/>
  <c r="O33" i="1"/>
  <c r="O41" i="1"/>
  <c r="O29" i="1"/>
  <c r="O38" i="1"/>
  <c r="O30" i="1"/>
  <c r="O40" i="1"/>
  <c r="O25" i="1"/>
  <c r="O34" i="1"/>
  <c r="O48" i="1"/>
  <c r="O21" i="1"/>
  <c r="O44" i="1"/>
  <c r="C14" i="2"/>
  <c r="E48" i="4" l="1"/>
  <c r="E13" i="4"/>
  <c r="E34" i="4"/>
  <c r="E11" i="4"/>
  <c r="E43" i="4"/>
  <c r="E23" i="4"/>
  <c r="E30" i="4"/>
  <c r="F58" i="3"/>
  <c r="G58" i="3" s="1"/>
  <c r="E38" i="3"/>
  <c r="G26" i="3"/>
  <c r="I26" i="3" s="1"/>
  <c r="G24" i="3"/>
  <c r="E54" i="3"/>
  <c r="E60" i="3"/>
  <c r="F60" i="3" s="1"/>
  <c r="G60" i="3" s="1"/>
  <c r="E52" i="4"/>
  <c r="E14" i="4"/>
  <c r="G48" i="3"/>
  <c r="I48" i="3" s="1"/>
  <c r="E57" i="4"/>
  <c r="N58" i="3" l="1"/>
  <c r="J58" i="3"/>
  <c r="J60" i="3"/>
  <c r="N60" i="3"/>
  <c r="E40" i="4"/>
  <c r="F54" i="3"/>
  <c r="G54" i="3" s="1"/>
  <c r="J54" i="3" s="1"/>
  <c r="I24" i="3"/>
  <c r="F38" i="3"/>
  <c r="G38" i="3" s="1"/>
  <c r="E25" i="4"/>
  <c r="C12" i="3"/>
  <c r="C11" i="3"/>
  <c r="O71" i="3" l="1"/>
  <c r="R71" i="3" s="1"/>
  <c r="O51" i="3"/>
  <c r="R51" i="3" s="1"/>
  <c r="O77" i="3"/>
  <c r="R77" i="3" s="1"/>
  <c r="O65" i="3"/>
  <c r="R65" i="3" s="1"/>
  <c r="O76" i="3"/>
  <c r="R76" i="3" s="1"/>
  <c r="O23" i="3"/>
  <c r="R23" i="3" s="1"/>
  <c r="O21" i="3"/>
  <c r="R21" i="3" s="1"/>
  <c r="O54" i="3"/>
  <c r="R54" i="3" s="1"/>
  <c r="O39" i="3"/>
  <c r="R39" i="3" s="1"/>
  <c r="O78" i="3"/>
  <c r="R78" i="3" s="1"/>
  <c r="O55" i="3"/>
  <c r="R55" i="3" s="1"/>
  <c r="O64" i="3"/>
  <c r="R64" i="3" s="1"/>
  <c r="O66" i="3"/>
  <c r="R66" i="3" s="1"/>
  <c r="O73" i="3"/>
  <c r="R73" i="3" s="1"/>
  <c r="O56" i="3"/>
  <c r="R56" i="3" s="1"/>
  <c r="O28" i="3"/>
  <c r="R28" i="3" s="1"/>
  <c r="O40" i="3"/>
  <c r="R40" i="3" s="1"/>
  <c r="O57" i="3"/>
  <c r="R57" i="3" s="1"/>
  <c r="O53" i="3"/>
  <c r="R53" i="3" s="1"/>
  <c r="O60" i="3"/>
  <c r="R60" i="3" s="1"/>
  <c r="O83" i="3"/>
  <c r="R83" i="3" s="1"/>
  <c r="O37" i="3"/>
  <c r="R37" i="3" s="1"/>
  <c r="O33" i="3"/>
  <c r="R33" i="3" s="1"/>
  <c r="O58" i="3"/>
  <c r="R58" i="3" s="1"/>
  <c r="O29" i="3"/>
  <c r="R29" i="3" s="1"/>
  <c r="O72" i="3"/>
  <c r="R72" i="3" s="1"/>
  <c r="O79" i="3"/>
  <c r="R79" i="3" s="1"/>
  <c r="O46" i="3"/>
  <c r="R46" i="3" s="1"/>
  <c r="O49" i="3"/>
  <c r="R49" i="3" s="1"/>
  <c r="O36" i="3"/>
  <c r="R36" i="3" s="1"/>
  <c r="O81" i="3"/>
  <c r="R81" i="3" s="1"/>
  <c r="O44" i="3"/>
  <c r="R44" i="3" s="1"/>
  <c r="O82" i="3"/>
  <c r="R82" i="3" s="1"/>
  <c r="O48" i="3"/>
  <c r="R48" i="3" s="1"/>
  <c r="O25" i="3"/>
  <c r="R25" i="3" s="1"/>
  <c r="O67" i="3"/>
  <c r="R67" i="3" s="1"/>
  <c r="O34" i="3"/>
  <c r="R34" i="3" s="1"/>
  <c r="O35" i="3"/>
  <c r="R35" i="3" s="1"/>
  <c r="O62" i="3"/>
  <c r="R62" i="3" s="1"/>
  <c r="O43" i="3"/>
  <c r="R43" i="3" s="1"/>
  <c r="O59" i="3"/>
  <c r="R59" i="3" s="1"/>
  <c r="O45" i="3"/>
  <c r="R45" i="3" s="1"/>
  <c r="O42" i="3"/>
  <c r="R42" i="3" s="1"/>
  <c r="O31" i="3"/>
  <c r="R31" i="3" s="1"/>
  <c r="O50" i="3"/>
  <c r="R50" i="3" s="1"/>
  <c r="O84" i="3"/>
  <c r="R84" i="3" s="1"/>
  <c r="O85" i="3"/>
  <c r="R85" i="3" s="1"/>
  <c r="O61" i="3"/>
  <c r="R61" i="3" s="1"/>
  <c r="O86" i="3"/>
  <c r="R86" i="3" s="1"/>
  <c r="O69" i="3"/>
  <c r="R69" i="3" s="1"/>
  <c r="O47" i="3"/>
  <c r="R47" i="3" s="1"/>
  <c r="O70" i="3"/>
  <c r="R70" i="3" s="1"/>
  <c r="O80" i="3"/>
  <c r="R80" i="3" s="1"/>
  <c r="O24" i="3"/>
  <c r="R24" i="3" s="1"/>
  <c r="O26" i="3"/>
  <c r="R26" i="3" s="1"/>
  <c r="O52" i="3"/>
  <c r="R52" i="3" s="1"/>
  <c r="O30" i="3"/>
  <c r="R30" i="3" s="1"/>
  <c r="O74" i="3"/>
  <c r="R74" i="3" s="1"/>
  <c r="O22" i="3"/>
  <c r="R22" i="3" s="1"/>
  <c r="O75" i="3"/>
  <c r="R75" i="3" s="1"/>
  <c r="O32" i="3"/>
  <c r="R32" i="3" s="1"/>
  <c r="O87" i="3"/>
  <c r="R87" i="3" s="1"/>
  <c r="O27" i="3"/>
  <c r="R27" i="3" s="1"/>
  <c r="C15" i="3"/>
  <c r="O68" i="3"/>
  <c r="R68" i="3" s="1"/>
  <c r="O41" i="3"/>
  <c r="R41" i="3" s="1"/>
  <c r="O38" i="3"/>
  <c r="R38" i="3" s="1"/>
  <c r="O63" i="3"/>
  <c r="R63" i="3" s="1"/>
  <c r="C16" i="3"/>
  <c r="D18" i="3" s="1"/>
  <c r="I38" i="3"/>
  <c r="F18" i="3" l="1"/>
  <c r="F19" i="3" s="1"/>
  <c r="C18" i="3"/>
</calcChain>
</file>

<file path=xl/sharedStrings.xml><?xml version="1.0" encoding="utf-8"?>
<sst xmlns="http://schemas.openxmlformats.org/spreadsheetml/2006/main" count="906" uniqueCount="318">
  <si>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</si>
  <si>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</si>
  <si>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</si>
  <si>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</si>
  <si>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</si>
  <si>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</si>
  <si>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</si>
  <si>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</si>
  <si>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</si>
  <si>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</si>
  <si>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</si>
  <si>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</si>
  <si>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</si>
  <si>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</si>
  <si>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</si>
  <si>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</si>
  <si>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</si>
  <si>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</si>
  <si>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</si>
  <si>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</si>
  <si>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</si>
  <si>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</si>
  <si>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</si>
  <si>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</si>
  <si>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</si>
  <si>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</si>
  <si>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</si>
  <si>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</si>
  <si>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</si>
  <si>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</si>
  <si>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</si>
  <si>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</si>
  <si>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CM Cep</t>
  </si>
  <si>
    <t>Locher K</t>
  </si>
  <si>
    <t>BBSAG Bull.60</t>
  </si>
  <si>
    <t>B</t>
  </si>
  <si>
    <t>BBSAG Bull.62</t>
  </si>
  <si>
    <t>BBSAG Bull.61</t>
  </si>
  <si>
    <t>BBSAG Bull.68</t>
  </si>
  <si>
    <t>BBSAG Bull.72</t>
  </si>
  <si>
    <t>BBSAG Bull.74</t>
  </si>
  <si>
    <t>BBSAG Bull.75</t>
  </si>
  <si>
    <t>BBSAG Bull.78</t>
  </si>
  <si>
    <t>BBSAG Bull.81</t>
  </si>
  <si>
    <t>BBSAG Bull.84</t>
  </si>
  <si>
    <t>BBSAG Bull.85</t>
  </si>
  <si>
    <t>BBSAG Bull.86</t>
  </si>
  <si>
    <t>BBSAG Bull.90</t>
  </si>
  <si>
    <t>BBSAG Bull.92</t>
  </si>
  <si>
    <t>BBSAG Bull.96</t>
  </si>
  <si>
    <t>BBSAG Bull.98</t>
  </si>
  <si>
    <t>BBSAG Bull.102</t>
  </si>
  <si>
    <t>BBSAG Bull.104</t>
  </si>
  <si>
    <t>BBSAG Bull.107</t>
  </si>
  <si>
    <t>BBSAG Bull.108</t>
  </si>
  <si>
    <t>BBSAG Bull.114</t>
  </si>
  <si>
    <t>BBSAG Bull.115</t>
  </si>
  <si>
    <t>Diethelm R</t>
  </si>
  <si>
    <t>BBSAG Bull.116</t>
  </si>
  <si>
    <t>Peter H</t>
  </si>
  <si>
    <t>BBSAG Bull.117</t>
  </si>
  <si>
    <t>Locher Kurt</t>
  </si>
  <si>
    <t>BBSAG Bull.118</t>
  </si>
  <si>
    <t>IBVS 5016</t>
  </si>
  <si>
    <t>I</t>
  </si>
  <si>
    <t>IBVS 5583</t>
  </si>
  <si>
    <t>IBVS</t>
  </si>
  <si>
    <t>IBVS 5543</t>
  </si>
  <si>
    <t>Period was checked by TomCat (period searching software).</t>
  </si>
  <si>
    <t>EA/SD</t>
  </si>
  <si>
    <t>CM Cep / GSC 4287-1333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</si>
  <si>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</si>
  <si>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</si>
  <si>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</si>
  <si>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</si>
  <si>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</si>
  <si>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</si>
  <si>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5809</t>
  </si>
  <si>
    <t>Start of linear fit &gt;&gt;&gt;&gt;&gt;&gt;&gt;&gt;&gt;&gt;&gt;&gt;&gt;&gt;&gt;&gt;&gt;&gt;&gt;&gt;&gt;</t>
  </si>
  <si>
    <t>OEJV 0073</t>
  </si>
  <si>
    <t>II</t>
  </si>
  <si>
    <t>OEJV 0074</t>
  </si>
  <si>
    <t>vis</t>
  </si>
  <si>
    <t>Add cycle</t>
  </si>
  <si>
    <t>Old Cycle</t>
  </si>
  <si>
    <t>OEJV 0003</t>
  </si>
  <si>
    <t>IBVS 6011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</si>
  <si>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</si>
  <si>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</si>
  <si>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</si>
  <si>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</si>
  <si>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</si>
  <si>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</si>
  <si>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</si>
  <si>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</si>
  <si>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</si>
  <si>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</si>
  <si>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</si>
  <si>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</si>
  <si>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2427159.455 </t>
  </si>
  <si>
    <t> 27.03.1933 22:55 </t>
  </si>
  <si>
    <t> -0.013 </t>
  </si>
  <si>
    <t>P </t>
  </si>
  <si>
    <t> C.Hoffmeister </t>
  </si>
  <si>
    <t> KVBB 24.117 </t>
  </si>
  <si>
    <t>2427213.410 </t>
  </si>
  <si>
    <t> 20.05.1933 21:50 </t>
  </si>
  <si>
    <t> 0.033 </t>
  </si>
  <si>
    <t>2427343.492 </t>
  </si>
  <si>
    <t> 27.09.1933 23:48 </t>
  </si>
  <si>
    <t> -0.010 </t>
  </si>
  <si>
    <t>2427460.607 </t>
  </si>
  <si>
    <t> 23.01.1934 02:34 </t>
  </si>
  <si>
    <t> -0.007 </t>
  </si>
  <si>
    <t>2427871.458 </t>
  </si>
  <si>
    <t> 09.03.1935 22:59 </t>
  </si>
  <si>
    <t> 0.021 </t>
  </si>
  <si>
    <t>2428542.537 </t>
  </si>
  <si>
    <t> 09.01.1937 00:53 </t>
  </si>
  <si>
    <t> 0.028 </t>
  </si>
  <si>
    <t>2429016.529 </t>
  </si>
  <si>
    <t> 28.04.1938 00:41 </t>
  </si>
  <si>
    <t>2429109.493 </t>
  </si>
  <si>
    <t> 29.07.1938 23:49 </t>
  </si>
  <si>
    <t> 0.011 </t>
  </si>
  <si>
    <t>V </t>
  </si>
  <si>
    <t>2429111.344 </t>
  </si>
  <si>
    <t> 31.07.1938 20:15 </t>
  </si>
  <si>
    <t> 0.003 </t>
  </si>
  <si>
    <t>2429165.261 </t>
  </si>
  <si>
    <t> 23.09.1938 18:15 </t>
  </si>
  <si>
    <t>2429931.161 </t>
  </si>
  <si>
    <t> 28.10.1940 15:51 </t>
  </si>
  <si>
    <t> 0.034 </t>
  </si>
  <si>
    <t>2445105.544 </t>
  </si>
  <si>
    <t> 16.05.1982 01:03 </t>
  </si>
  <si>
    <t> -0.000 </t>
  </si>
  <si>
    <t> K.Locher </t>
  </si>
  <si>
    <t> BBS 60 </t>
  </si>
  <si>
    <t>2445172.450 </t>
  </si>
  <si>
    <t> 21.07.1982 22:48 </t>
  </si>
  <si>
    <t> -0.016 </t>
  </si>
  <si>
    <t> BBS 61 </t>
  </si>
  <si>
    <t>2445198.466 </t>
  </si>
  <si>
    <t> 16.08.1982 23:11 </t>
  </si>
  <si>
    <t> -0.025 </t>
  </si>
  <si>
    <t> BBS 62 </t>
  </si>
  <si>
    <t>2445224.489 </t>
  </si>
  <si>
    <t> 11.09.1982 23:44 </t>
  </si>
  <si>
    <t> -0.027 </t>
  </si>
  <si>
    <t>2445592.555 </t>
  </si>
  <si>
    <t> 15.09.1983 01:19 </t>
  </si>
  <si>
    <t> -0.028 </t>
  </si>
  <si>
    <t> BBS 68 </t>
  </si>
  <si>
    <t>2445830.496 </t>
  </si>
  <si>
    <t> 09.05.1984 23:54 </t>
  </si>
  <si>
    <t> -0.030 </t>
  </si>
  <si>
    <t> BBS 72 </t>
  </si>
  <si>
    <t>2445964.337 </t>
  </si>
  <si>
    <t> 20.09.1984 20:05 </t>
  </si>
  <si>
    <t> -0.031 </t>
  </si>
  <si>
    <t> BBS 74 </t>
  </si>
  <si>
    <t>2446057.288 </t>
  </si>
  <si>
    <t> 22.12.1984 18:54 </t>
  </si>
  <si>
    <t> BBS 75 </t>
  </si>
  <si>
    <t>2446291.518 </t>
  </si>
  <si>
    <t> 14.08.1985 00:25 </t>
  </si>
  <si>
    <t> -0.022 </t>
  </si>
  <si>
    <t> BBS 78 </t>
  </si>
  <si>
    <t>2446659.588 </t>
  </si>
  <si>
    <t> 17.08.1986 02:06 </t>
  </si>
  <si>
    <t> -0.019 </t>
  </si>
  <si>
    <t> BBS 81 </t>
  </si>
  <si>
    <t>2446990.472 </t>
  </si>
  <si>
    <t> 13.07.1987 23:19 </t>
  </si>
  <si>
    <t> -0.024 </t>
  </si>
  <si>
    <t> BBS 84 </t>
  </si>
  <si>
    <t>2447029.503 </t>
  </si>
  <si>
    <t> 22.08.1987 00:04 </t>
  </si>
  <si>
    <t> A.Slatinsky </t>
  </si>
  <si>
    <t> BRNO 30 </t>
  </si>
  <si>
    <t>2447029.505 </t>
  </si>
  <si>
    <t> 22.08.1987 00:07 </t>
  </si>
  <si>
    <t> J.Borovicka </t>
  </si>
  <si>
    <t>2447055.533 </t>
  </si>
  <si>
    <t> 17.09.1987 00:47 </t>
  </si>
  <si>
    <t> BBS 85 </t>
  </si>
  <si>
    <t>2447070.404 </t>
  </si>
  <si>
    <t> 01.10.1987 21:41 </t>
  </si>
  <si>
    <t> -0.026 </t>
  </si>
  <si>
    <t> BBS 86 </t>
  </si>
  <si>
    <t>2447438.470 </t>
  </si>
  <si>
    <t> 03.10.1988 23:16 </t>
  </si>
  <si>
    <t> A.Dedoch </t>
  </si>
  <si>
    <t>2447438.476 </t>
  </si>
  <si>
    <t> 03.10.1988 23:25 </t>
  </si>
  <si>
    <t> -0.021 </t>
  </si>
  <si>
    <t> J.Manek </t>
  </si>
  <si>
    <t>2447481.236 </t>
  </si>
  <si>
    <t> 15.11.1988 17:39 </t>
  </si>
  <si>
    <t> BBS 90 </t>
  </si>
  <si>
    <t>2448178.330 </t>
  </si>
  <si>
    <t> 13.10.1990 19:55 </t>
  </si>
  <si>
    <t> -0.020 </t>
  </si>
  <si>
    <t> BBS 96 </t>
  </si>
  <si>
    <t>2448466.460 </t>
  </si>
  <si>
    <t> 28.07.1991 23:02 </t>
  </si>
  <si>
    <t> BBS 98 </t>
  </si>
  <si>
    <t>2448836.384 </t>
  </si>
  <si>
    <t> 01.08.1992 21:12 </t>
  </si>
  <si>
    <t> BBS 102 </t>
  </si>
  <si>
    <t>2449124.518 </t>
  </si>
  <si>
    <t> 17.05.1993 00:25 </t>
  </si>
  <si>
    <t> BBS 104 </t>
  </si>
  <si>
    <t>2449546.500 </t>
  </si>
  <si>
    <t> 13.07.1994 00:00 </t>
  </si>
  <si>
    <t> BBS 107 </t>
  </si>
  <si>
    <t>2449693.340 </t>
  </si>
  <si>
    <t> 06.12.1994 20:09 </t>
  </si>
  <si>
    <t> -0.035 </t>
  </si>
  <si>
    <t> BBS 108 </t>
  </si>
  <si>
    <t>2450392.312 </t>
  </si>
  <si>
    <t> 04.11.1996 19:29 </t>
  </si>
  <si>
    <t> BBS 114 </t>
  </si>
  <si>
    <t>2450639.540 </t>
  </si>
  <si>
    <t> 10.07.1997 00:57 </t>
  </si>
  <si>
    <t> -0.029 </t>
  </si>
  <si>
    <t> BBS 115 </t>
  </si>
  <si>
    <t>2450719.4736 </t>
  </si>
  <si>
    <t> 27.09.1997 23:21 </t>
  </si>
  <si>
    <t> -0.0289 </t>
  </si>
  <si>
    <t>E </t>
  </si>
  <si>
    <t>?</t>
  </si>
  <si>
    <t> R.Diethelm </t>
  </si>
  <si>
    <t> BBS 116 </t>
  </si>
  <si>
    <t>2450747.364 </t>
  </si>
  <si>
    <t> 25.10.1997 20:44 </t>
  </si>
  <si>
    <t> H.Peter </t>
  </si>
  <si>
    <t>2450853.324 </t>
  </si>
  <si>
    <t> 08.02.1998 19:46 </t>
  </si>
  <si>
    <t> BBS 117 </t>
  </si>
  <si>
    <t>2450983.443 </t>
  </si>
  <si>
    <t> 18.06.1998 22:37 </t>
  </si>
  <si>
    <t> BBS 118 </t>
  </si>
  <si>
    <t>2451338.505 </t>
  </si>
  <si>
    <t> 09.06.1999 00:07 </t>
  </si>
  <si>
    <t> BBS 120 </t>
  </si>
  <si>
    <t>2451470.4793 </t>
  </si>
  <si>
    <t> 18.10.1999 23:30 </t>
  </si>
  <si>
    <t> -0.0295 </t>
  </si>
  <si>
    <t>o</t>
  </si>
  <si>
    <t> K.&amp; M.Rätz </t>
  </si>
  <si>
    <t>BAVM 132 </t>
  </si>
  <si>
    <t>2451498.3660 </t>
  </si>
  <si>
    <t> 15.11.1999 20:47 </t>
  </si>
  <si>
    <t> -0.0267 </t>
  </si>
  <si>
    <t>2451747.4581 </t>
  </si>
  <si>
    <t> 21.07.2000 22:59 </t>
  </si>
  <si>
    <t> -0.0307 </t>
  </si>
  <si>
    <t> BBS 123 </t>
  </si>
  <si>
    <t>2451786.510 </t>
  </si>
  <si>
    <t> 30.08.2000 00:14 </t>
  </si>
  <si>
    <t> J.Zahajský </t>
  </si>
  <si>
    <t>OEJV 0074 </t>
  </si>
  <si>
    <t>2451814.384 </t>
  </si>
  <si>
    <t> 26.09.2000 21:12 </t>
  </si>
  <si>
    <t>2452115.530 </t>
  </si>
  <si>
    <t> 25.07.2001 00:43 </t>
  </si>
  <si>
    <t> BBS 126 </t>
  </si>
  <si>
    <t>2452143.4092 </t>
  </si>
  <si>
    <t> 21.08.2001 21:49 </t>
  </si>
  <si>
    <t> -0.0310 </t>
  </si>
  <si>
    <t>2452197.3172 </t>
  </si>
  <si>
    <t> 14.10.2001 19:36 </t>
  </si>
  <si>
    <t> -0.0318 </t>
  </si>
  <si>
    <t> E.Blättler </t>
  </si>
  <si>
    <t>2452277.255 </t>
  </si>
  <si>
    <t> 02.01.2002 18:07 </t>
  </si>
  <si>
    <t> BBS 127 </t>
  </si>
  <si>
    <t>2452853.525 </t>
  </si>
  <si>
    <t> 02.08.2003 00:36 </t>
  </si>
  <si>
    <t> BBS 130 </t>
  </si>
  <si>
    <t>2452879.5442 </t>
  </si>
  <si>
    <t> 28.08.2003 01:03 </t>
  </si>
  <si>
    <t> -0.0309 </t>
  </si>
  <si>
    <t> M.Zejda </t>
  </si>
  <si>
    <t>IBVS 5583 </t>
  </si>
  <si>
    <t>2453355.420 </t>
  </si>
  <si>
    <t> 15.12.2004 22:04 </t>
  </si>
  <si>
    <t> -0.040 </t>
  </si>
  <si>
    <t>C </t>
  </si>
  <si>
    <t> P.Sobotka (ESA INTEGRAL) </t>
  </si>
  <si>
    <t>IBVS 5809 </t>
  </si>
  <si>
    <t>2453366.583 </t>
  </si>
  <si>
    <t> 27.12.2004 01:59 </t>
  </si>
  <si>
    <t>2453565.480 </t>
  </si>
  <si>
    <t> 13.07.2005 23:31 </t>
  </si>
  <si>
    <t> -0.039 </t>
  </si>
  <si>
    <t>OEJV 0003 </t>
  </si>
  <si>
    <t>2455409.5390 </t>
  </si>
  <si>
    <t> 01.08.2010 00:56 </t>
  </si>
  <si>
    <t> -0.0350 </t>
  </si>
  <si>
    <t>-I</t>
  </si>
  <si>
    <t> F.Agerer </t>
  </si>
  <si>
    <t>BAVM 215 </t>
  </si>
  <si>
    <t>2455831.5141 </t>
  </si>
  <si>
    <t> 27.09.2011 00:20 </t>
  </si>
  <si>
    <t>15424</t>
  </si>
  <si>
    <t> -0.0362 </t>
  </si>
  <si>
    <t>-U;-I</t>
  </si>
  <si>
    <t> M.&amp; K.Rätz </t>
  </si>
  <si>
    <t>BAVM 225 </t>
  </si>
  <si>
    <t>2455881.7060 </t>
  </si>
  <si>
    <t> 16.11.2011 04:56 </t>
  </si>
  <si>
    <t>15451</t>
  </si>
  <si>
    <t> -0.0354 </t>
  </si>
  <si>
    <t>IBVS 6011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</si>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</sst>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0" fillId="0" borderId="0" xfId="0" applyFont="1" applyAlignment="1"/>
    <xf numFmtId="0" fontId="11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>
      <alignment vertical="top"/>
    </xf>
    <xf numFmtId="0" fontId="0" fillId="0" borderId="0" xfId="0" applyNumberFormat="1" applyAlignment="1">
      <alignment horizontal="right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Cep - O-C Diagr.</a:t>
            </a:r>
          </a:p>
        </c:rich>
      </c:tx>
      <c:layout>
        <c:manualLayout>
          <c:xMode val="edge"/>
          <c:yMode val="edge"/>
          <c:x val="0.3550189776463815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1018394061479"/>
          <c:y val="0.15337423312883436"/>
          <c:w val="0.78066985350641616"/>
          <c:h val="0.62269938650306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17-47EA-B307-04EAB25366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0.94795970265840879</c:v>
                </c:pt>
                <c:pt idx="2">
                  <c:v>-4.0999999015184585E-2</c:v>
                </c:pt>
                <c:pt idx="3">
                  <c:v>0.93267628723697271</c:v>
                </c:pt>
                <c:pt idx="4">
                  <c:v>0.92178918636636809</c:v>
                </c:pt>
                <c:pt idx="5">
                  <c:v>0.92073040157993091</c:v>
                </c:pt>
                <c:pt idx="6">
                  <c:v>0.91938936899532564</c:v>
                </c:pt>
                <c:pt idx="7">
                  <c:v>0.91782253816199955</c:v>
                </c:pt>
                <c:pt idx="8">
                  <c:v>0.92259557231591316</c:v>
                </c:pt>
                <c:pt idx="9">
                  <c:v>0.92810361836018274</c:v>
                </c:pt>
                <c:pt idx="10">
                  <c:v>0.93104483358911239</c:v>
                </c:pt>
                <c:pt idx="11">
                  <c:v>0.92647683514951495</c:v>
                </c:pt>
                <c:pt idx="12">
                  <c:v>0.9251179590501124</c:v>
                </c:pt>
                <c:pt idx="13">
                  <c:v>0.92472164451464778</c:v>
                </c:pt>
                <c:pt idx="14">
                  <c:v>0.93439845543616684</c:v>
                </c:pt>
                <c:pt idx="15">
                  <c:v>0.91877459124225425</c:v>
                </c:pt>
                <c:pt idx="16">
                  <c:v>0.9316962115408387</c:v>
                </c:pt>
                <c:pt idx="17">
                  <c:v>0.9283926173884538</c:v>
                </c:pt>
                <c:pt idx="18">
                  <c:v>0.92640929329354549</c:v>
                </c:pt>
                <c:pt idx="19">
                  <c:v>0.92710569914197549</c:v>
                </c:pt>
                <c:pt idx="20">
                  <c:v>0.93323527417669538</c:v>
                </c:pt>
                <c:pt idx="21">
                  <c:v>0.91819666812079959</c:v>
                </c:pt>
                <c:pt idx="22">
                  <c:v>0.93456988489924697</c:v>
                </c:pt>
                <c:pt idx="23">
                  <c:v>0.92560615573165705</c:v>
                </c:pt>
                <c:pt idx="24">
                  <c:v>0.92545096509275027</c:v>
                </c:pt>
                <c:pt idx="25">
                  <c:v>0.93198287534323754</c:v>
                </c:pt>
                <c:pt idx="26">
                  <c:v>0.93328413426934276</c:v>
                </c:pt>
                <c:pt idx="27">
                  <c:v>0.92756638207356445</c:v>
                </c:pt>
                <c:pt idx="30">
                  <c:v>0.9396653970979969</c:v>
                </c:pt>
                <c:pt idx="42">
                  <c:v>0.91646226965895039</c:v>
                </c:pt>
                <c:pt idx="43">
                  <c:v>0.96265062946258695</c:v>
                </c:pt>
                <c:pt idx="44">
                  <c:v>0.91993287726654671</c:v>
                </c:pt>
                <c:pt idx="45">
                  <c:v>0.92268690029231948</c:v>
                </c:pt>
                <c:pt idx="46">
                  <c:v>0.95136371121770935</c:v>
                </c:pt>
                <c:pt idx="47">
                  <c:v>0.95860501775678131</c:v>
                </c:pt>
                <c:pt idx="48">
                  <c:v>0.92484749190407456</c:v>
                </c:pt>
                <c:pt idx="49">
                  <c:v>0.94262052604972268</c:v>
                </c:pt>
                <c:pt idx="50">
                  <c:v>0.9346959867325495</c:v>
                </c:pt>
                <c:pt idx="51">
                  <c:v>0.9428843465357204</c:v>
                </c:pt>
                <c:pt idx="52">
                  <c:v>0.96597414790448966</c:v>
                </c:pt>
                <c:pt idx="53">
                  <c:v>0.92373273680277634</c:v>
                </c:pt>
                <c:pt idx="54">
                  <c:v>0.9200615094814566</c:v>
                </c:pt>
                <c:pt idx="55">
                  <c:v>0.92206150948186405</c:v>
                </c:pt>
                <c:pt idx="56">
                  <c:v>0.92366285972821061</c:v>
                </c:pt>
                <c:pt idx="57">
                  <c:v>0.92966285972943297</c:v>
                </c:pt>
                <c:pt idx="58">
                  <c:v>0.93497937251231633</c:v>
                </c:pt>
                <c:pt idx="59">
                  <c:v>0.92468072276096791</c:v>
                </c:pt>
                <c:pt idx="60">
                  <c:v>0.93916539710335201</c:v>
                </c:pt>
                <c:pt idx="61">
                  <c:v>0.92929730733885663</c:v>
                </c:pt>
                <c:pt idx="62">
                  <c:v>0.92952193797827931</c:v>
                </c:pt>
                <c:pt idx="63">
                  <c:v>0.92485384822794003</c:v>
                </c:pt>
                <c:pt idx="64">
                  <c:v>0.92404220802563941</c:v>
                </c:pt>
                <c:pt idx="65">
                  <c:v>0.92808701738977106</c:v>
                </c:pt>
                <c:pt idx="66">
                  <c:v>0.92346784315304831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17-47EA-B307-04EAB25366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8">
                  <c:v>0.92563708100351505</c:v>
                </c:pt>
                <c:pt idx="29">
                  <c:v>0.92846899125288473</c:v>
                </c:pt>
                <c:pt idx="31">
                  <c:v>0.9314798291088664</c:v>
                </c:pt>
                <c:pt idx="32">
                  <c:v>0.92573627865931485</c:v>
                </c:pt>
                <c:pt idx="33">
                  <c:v>0.91685421348665841</c:v>
                </c:pt>
                <c:pt idx="34">
                  <c:v>0.91685421348665841</c:v>
                </c:pt>
                <c:pt idx="35">
                  <c:v>0.92630697759159375</c:v>
                </c:pt>
                <c:pt idx="36">
                  <c:v>0.92630697759159375</c:v>
                </c:pt>
                <c:pt idx="37">
                  <c:v>0.91838127066876041</c:v>
                </c:pt>
                <c:pt idx="39">
                  <c:v>0.93345689212583238</c:v>
                </c:pt>
                <c:pt idx="40">
                  <c:v>0.92423826812591869</c:v>
                </c:pt>
                <c:pt idx="41">
                  <c:v>0.92440528159204405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17-47EA-B307-04EAB25366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17-47EA-B307-04EAB25366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17-47EA-B307-04EAB25366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17-47EA-B307-04EAB25366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37">
                  <c:v>0.91838127066876041</c:v>
                </c:pt>
                <c:pt idx="39">
                  <c:v>0.93345689212583238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17-47EA-B307-04EAB25366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0.93949235374554707</c:v>
                </c:pt>
                <c:pt idx="1">
                  <c:v>0.92985163285186667</c:v>
                </c:pt>
                <c:pt idx="2">
                  <c:v>0.92983415601800956</c:v>
                </c:pt>
                <c:pt idx="3">
                  <c:v>0.92981568050793206</c:v>
                </c:pt>
                <c:pt idx="4">
                  <c:v>0.92978771757376077</c:v>
                </c:pt>
                <c:pt idx="5">
                  <c:v>0.92958997968212054</c:v>
                </c:pt>
                <c:pt idx="6">
                  <c:v>0.92946214912590874</c:v>
                </c:pt>
                <c:pt idx="7">
                  <c:v>0.92939024443803953</c:v>
                </c:pt>
                <c:pt idx="8">
                  <c:v>0.92934031062701927</c:v>
                </c:pt>
                <c:pt idx="9">
                  <c:v>0.92921447742324825</c:v>
                </c:pt>
                <c:pt idx="10">
                  <c:v>0.92901673953160802</c:v>
                </c:pt>
                <c:pt idx="11">
                  <c:v>0.92883897516437597</c:v>
                </c:pt>
                <c:pt idx="12">
                  <c:v>0.92880402149666175</c:v>
                </c:pt>
                <c:pt idx="13">
                  <c:v>0.92879603208689854</c:v>
                </c:pt>
                <c:pt idx="14">
                  <c:v>0.92857532464218895</c:v>
                </c:pt>
                <c:pt idx="15">
                  <c:v>0.92846447158172407</c:v>
                </c:pt>
                <c:pt idx="16">
                  <c:v>0.92820082105953705</c:v>
                </c:pt>
                <c:pt idx="17">
                  <c:v>0.92804602624537436</c:v>
                </c:pt>
                <c:pt idx="18">
                  <c:v>0.92784728967751373</c:v>
                </c:pt>
                <c:pt idx="19">
                  <c:v>0.92769249486335092</c:v>
                </c:pt>
                <c:pt idx="20">
                  <c:v>0.92746579536131901</c:v>
                </c:pt>
                <c:pt idx="21">
                  <c:v>0.92738689993990697</c:v>
                </c:pt>
                <c:pt idx="22">
                  <c:v>0.92701139768103469</c:v>
                </c:pt>
                <c:pt idx="23">
                  <c:v>0.92687857374372074</c:v>
                </c:pt>
                <c:pt idx="24">
                  <c:v>0.9268356306662433</c:v>
                </c:pt>
                <c:pt idx="25">
                  <c:v>0.92682065052293727</c:v>
                </c:pt>
                <c:pt idx="26">
                  <c:v>0.9267637259783742</c:v>
                </c:pt>
                <c:pt idx="27">
                  <c:v>0.92669381864294587</c:v>
                </c:pt>
                <c:pt idx="28">
                  <c:v>0.92643216547319973</c:v>
                </c:pt>
                <c:pt idx="29">
                  <c:v>0.92641718532989359</c:v>
                </c:pt>
                <c:pt idx="30">
                  <c:v>0.92626239051573089</c:v>
                </c:pt>
                <c:pt idx="31">
                  <c:v>0.92568915036521837</c:v>
                </c:pt>
                <c:pt idx="32">
                  <c:v>0.92567516889813262</c:v>
                </c:pt>
                <c:pt idx="33">
                  <c:v>0.92541950778570892</c:v>
                </c:pt>
                <c:pt idx="34">
                  <c:v>0.92541950778570892</c:v>
                </c:pt>
                <c:pt idx="35">
                  <c:v>0.92541351572838648</c:v>
                </c:pt>
                <c:pt idx="36">
                  <c:v>0.92541351572838648</c:v>
                </c:pt>
                <c:pt idx="37">
                  <c:v>0.92530665737280315</c:v>
                </c:pt>
                <c:pt idx="38">
                  <c:v>0.9250839525756529</c:v>
                </c:pt>
                <c:pt idx="39">
                  <c:v>0.92490968357519221</c:v>
                </c:pt>
                <c:pt idx="40">
                  <c:v>0.9243159705621613</c:v>
                </c:pt>
                <c:pt idx="41">
                  <c:v>0.92406230680217849</c:v>
                </c:pt>
                <c:pt idx="42">
                  <c:v>0.93949285308365726</c:v>
                </c:pt>
                <c:pt idx="43">
                  <c:v>0.93946389147326548</c:v>
                </c:pt>
                <c:pt idx="44">
                  <c:v>0.93939398413783715</c:v>
                </c:pt>
                <c:pt idx="45">
                  <c:v>0.93933106753595164</c:v>
                </c:pt>
                <c:pt idx="46">
                  <c:v>0.93911036009124216</c:v>
                </c:pt>
                <c:pt idx="47">
                  <c:v>0.9387498379756759</c:v>
                </c:pt>
                <c:pt idx="48">
                  <c:v>0.93849517553947259</c:v>
                </c:pt>
                <c:pt idx="49">
                  <c:v>0.93844524172845234</c:v>
                </c:pt>
                <c:pt idx="50">
                  <c:v>0.93844424305223195</c:v>
                </c:pt>
                <c:pt idx="51">
                  <c:v>0.93841528144184017</c:v>
                </c:pt>
                <c:pt idx="52">
                  <c:v>0.93800382683903327</c:v>
                </c:pt>
                <c:pt idx="53">
                  <c:v>0.92980169904084642</c:v>
                </c:pt>
                <c:pt idx="54">
                  <c:v>0.92881800296374739</c:v>
                </c:pt>
                <c:pt idx="55">
                  <c:v>0.92881800296374739</c:v>
                </c:pt>
                <c:pt idx="56">
                  <c:v>0.9285982941952583</c:v>
                </c:pt>
                <c:pt idx="57">
                  <c:v>0.9285982941952583</c:v>
                </c:pt>
                <c:pt idx="58">
                  <c:v>0.92650307148484845</c:v>
                </c:pt>
                <c:pt idx="59">
                  <c:v>0.92628336271635936</c:v>
                </c:pt>
                <c:pt idx="60">
                  <c:v>0.92626239051573089</c:v>
                </c:pt>
                <c:pt idx="61">
                  <c:v>0.92624741037242475</c:v>
                </c:pt>
                <c:pt idx="62">
                  <c:v>0.92608562482471912</c:v>
                </c:pt>
                <c:pt idx="63">
                  <c:v>0.92607064468141309</c:v>
                </c:pt>
                <c:pt idx="64">
                  <c:v>0.9260416830710213</c:v>
                </c:pt>
                <c:pt idx="65">
                  <c:v>0.92599873999354387</c:v>
                </c:pt>
                <c:pt idx="66">
                  <c:v>0.92408927106012939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17-47EA-B307-04EAB253665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8">
                  <c:v>0.31620900302368682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17-47EA-B307-04EAB253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67872"/>
        <c:axId val="1"/>
      </c:scatterChart>
      <c:valAx>
        <c:axId val="79536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226951185005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95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7116564417177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367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8513011152416355E-2"/>
          <c:y val="0.92024539877300615"/>
          <c:w val="0.8940528251812389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Cep - O-C Diagr.</a:t>
            </a:r>
          </a:p>
        </c:rich>
      </c:tx>
      <c:layout>
        <c:manualLayout>
          <c:xMode val="edge"/>
          <c:yMode val="edge"/>
          <c:x val="0.3402061855670103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88659793814433"/>
          <c:y val="0.15290565541874349"/>
          <c:w val="0.77319587628865982"/>
          <c:h val="0.62385507410847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2-4F4A-AB07-AF9525CB58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0.94795970265840879</c:v>
                </c:pt>
                <c:pt idx="2">
                  <c:v>-4.0999999015184585E-2</c:v>
                </c:pt>
                <c:pt idx="3">
                  <c:v>0.93267628723697271</c:v>
                </c:pt>
                <c:pt idx="4">
                  <c:v>0.92178918636636809</c:v>
                </c:pt>
                <c:pt idx="5">
                  <c:v>0.92073040157993091</c:v>
                </c:pt>
                <c:pt idx="6">
                  <c:v>0.91938936899532564</c:v>
                </c:pt>
                <c:pt idx="7">
                  <c:v>0.91782253816199955</c:v>
                </c:pt>
                <c:pt idx="8">
                  <c:v>0.92259557231591316</c:v>
                </c:pt>
                <c:pt idx="9">
                  <c:v>0.92810361836018274</c:v>
                </c:pt>
                <c:pt idx="10">
                  <c:v>0.93104483358911239</c:v>
                </c:pt>
                <c:pt idx="11">
                  <c:v>0.92647683514951495</c:v>
                </c:pt>
                <c:pt idx="12">
                  <c:v>0.9251179590501124</c:v>
                </c:pt>
                <c:pt idx="13">
                  <c:v>0.92472164451464778</c:v>
                </c:pt>
                <c:pt idx="14">
                  <c:v>0.93439845543616684</c:v>
                </c:pt>
                <c:pt idx="15">
                  <c:v>0.91877459124225425</c:v>
                </c:pt>
                <c:pt idx="16">
                  <c:v>0.9316962115408387</c:v>
                </c:pt>
                <c:pt idx="17">
                  <c:v>0.9283926173884538</c:v>
                </c:pt>
                <c:pt idx="18">
                  <c:v>0.92640929329354549</c:v>
                </c:pt>
                <c:pt idx="19">
                  <c:v>0.92710569914197549</c:v>
                </c:pt>
                <c:pt idx="20">
                  <c:v>0.93323527417669538</c:v>
                </c:pt>
                <c:pt idx="21">
                  <c:v>0.91819666812079959</c:v>
                </c:pt>
                <c:pt idx="22">
                  <c:v>0.93456988489924697</c:v>
                </c:pt>
                <c:pt idx="23">
                  <c:v>0.92560615573165705</c:v>
                </c:pt>
                <c:pt idx="24">
                  <c:v>0.92545096509275027</c:v>
                </c:pt>
                <c:pt idx="25">
                  <c:v>0.93198287534323754</c:v>
                </c:pt>
                <c:pt idx="26">
                  <c:v>0.93328413426934276</c:v>
                </c:pt>
                <c:pt idx="27">
                  <c:v>0.92756638207356445</c:v>
                </c:pt>
                <c:pt idx="30">
                  <c:v>0.9396653970979969</c:v>
                </c:pt>
                <c:pt idx="42">
                  <c:v>0.91646226965895039</c:v>
                </c:pt>
                <c:pt idx="43">
                  <c:v>0.96265062946258695</c:v>
                </c:pt>
                <c:pt idx="44">
                  <c:v>0.91993287726654671</c:v>
                </c:pt>
                <c:pt idx="45">
                  <c:v>0.92268690029231948</c:v>
                </c:pt>
                <c:pt idx="46">
                  <c:v>0.95136371121770935</c:v>
                </c:pt>
                <c:pt idx="47">
                  <c:v>0.95860501775678131</c:v>
                </c:pt>
                <c:pt idx="48">
                  <c:v>0.92484749190407456</c:v>
                </c:pt>
                <c:pt idx="49">
                  <c:v>0.94262052604972268</c:v>
                </c:pt>
                <c:pt idx="50">
                  <c:v>0.9346959867325495</c:v>
                </c:pt>
                <c:pt idx="51">
                  <c:v>0.9428843465357204</c:v>
                </c:pt>
                <c:pt idx="52">
                  <c:v>0.96597414790448966</c:v>
                </c:pt>
                <c:pt idx="53">
                  <c:v>0.92373273680277634</c:v>
                </c:pt>
                <c:pt idx="54">
                  <c:v>0.9200615094814566</c:v>
                </c:pt>
                <c:pt idx="55">
                  <c:v>0.92206150948186405</c:v>
                </c:pt>
                <c:pt idx="56">
                  <c:v>0.92366285972821061</c:v>
                </c:pt>
                <c:pt idx="57">
                  <c:v>0.92966285972943297</c:v>
                </c:pt>
                <c:pt idx="58">
                  <c:v>0.93497937251231633</c:v>
                </c:pt>
                <c:pt idx="59">
                  <c:v>0.92468072276096791</c:v>
                </c:pt>
                <c:pt idx="60">
                  <c:v>0.93916539710335201</c:v>
                </c:pt>
                <c:pt idx="61">
                  <c:v>0.92929730733885663</c:v>
                </c:pt>
                <c:pt idx="62">
                  <c:v>0.92952193797827931</c:v>
                </c:pt>
                <c:pt idx="63">
                  <c:v>0.92485384822794003</c:v>
                </c:pt>
                <c:pt idx="64">
                  <c:v>0.92404220802563941</c:v>
                </c:pt>
                <c:pt idx="65">
                  <c:v>0.92808701738977106</c:v>
                </c:pt>
                <c:pt idx="66">
                  <c:v>0.92346784315304831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2-4F4A-AB07-AF9525CB58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8">
                  <c:v>0.92563708100351505</c:v>
                </c:pt>
                <c:pt idx="29">
                  <c:v>0.92846899125288473</c:v>
                </c:pt>
                <c:pt idx="31">
                  <c:v>0.9314798291088664</c:v>
                </c:pt>
                <c:pt idx="32">
                  <c:v>0.92573627865931485</c:v>
                </c:pt>
                <c:pt idx="33">
                  <c:v>0.91685421348665841</c:v>
                </c:pt>
                <c:pt idx="34">
                  <c:v>0.91685421348665841</c:v>
                </c:pt>
                <c:pt idx="35">
                  <c:v>0.92630697759159375</c:v>
                </c:pt>
                <c:pt idx="36">
                  <c:v>0.92630697759159375</c:v>
                </c:pt>
                <c:pt idx="37">
                  <c:v>0.91838127066876041</c:v>
                </c:pt>
                <c:pt idx="39">
                  <c:v>0.93345689212583238</c:v>
                </c:pt>
                <c:pt idx="40">
                  <c:v>0.92423826812591869</c:v>
                </c:pt>
                <c:pt idx="41">
                  <c:v>0.92440528159204405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62-4F4A-AB07-AF9525CB58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62-4F4A-AB07-AF9525CB58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62-4F4A-AB07-AF9525CB58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62-4F4A-AB07-AF9525CB58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2.5000000000000001E-3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4.0000000000000001E-3</c:v>
                  </c:pt>
                  <c:pt idx="36">
                    <c:v>4.0000000000000001E-3</c:v>
                  </c:pt>
                  <c:pt idx="37">
                    <c:v>1E-3</c:v>
                  </c:pt>
                  <c:pt idx="38">
                    <c:v>5.0000000000000001E-3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37">
                  <c:v>0.91838127066876041</c:v>
                </c:pt>
                <c:pt idx="39">
                  <c:v>0.93345689212583238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62-4F4A-AB07-AF9525CB58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9653.5</c:v>
                </c:pt>
                <c:pt idx="2">
                  <c:v>9671</c:v>
                </c:pt>
                <c:pt idx="3">
                  <c:v>9689.5</c:v>
                </c:pt>
                <c:pt idx="4">
                  <c:v>9717.5</c:v>
                </c:pt>
                <c:pt idx="5">
                  <c:v>9915.5</c:v>
                </c:pt>
                <c:pt idx="6">
                  <c:v>10043.5</c:v>
                </c:pt>
                <c:pt idx="7">
                  <c:v>10115.5</c:v>
                </c:pt>
                <c:pt idx="8">
                  <c:v>10165.5</c:v>
                </c:pt>
                <c:pt idx="9">
                  <c:v>10291.5</c:v>
                </c:pt>
                <c:pt idx="10">
                  <c:v>10489.5</c:v>
                </c:pt>
                <c:pt idx="11">
                  <c:v>10667.5</c:v>
                </c:pt>
                <c:pt idx="12">
                  <c:v>10702.5</c:v>
                </c:pt>
                <c:pt idx="13">
                  <c:v>10710.5</c:v>
                </c:pt>
                <c:pt idx="14">
                  <c:v>10931.5</c:v>
                </c:pt>
                <c:pt idx="15">
                  <c:v>11042.5</c:v>
                </c:pt>
                <c:pt idx="16">
                  <c:v>11306.5</c:v>
                </c:pt>
                <c:pt idx="17">
                  <c:v>11461.5</c:v>
                </c:pt>
                <c:pt idx="18">
                  <c:v>11660.5</c:v>
                </c:pt>
                <c:pt idx="19">
                  <c:v>11815.5</c:v>
                </c:pt>
                <c:pt idx="20">
                  <c:v>12042.5</c:v>
                </c:pt>
                <c:pt idx="21">
                  <c:v>12121.5</c:v>
                </c:pt>
                <c:pt idx="22">
                  <c:v>12497.5</c:v>
                </c:pt>
                <c:pt idx="23">
                  <c:v>12630.5</c:v>
                </c:pt>
                <c:pt idx="24">
                  <c:v>12673.5</c:v>
                </c:pt>
                <c:pt idx="25">
                  <c:v>12688.5</c:v>
                </c:pt>
                <c:pt idx="26">
                  <c:v>12745.5</c:v>
                </c:pt>
                <c:pt idx="27">
                  <c:v>12815.5</c:v>
                </c:pt>
                <c:pt idx="28">
                  <c:v>13077.5</c:v>
                </c:pt>
                <c:pt idx="29">
                  <c:v>13092.5</c:v>
                </c:pt>
                <c:pt idx="30">
                  <c:v>13247.5</c:v>
                </c:pt>
                <c:pt idx="31">
                  <c:v>13821.5</c:v>
                </c:pt>
                <c:pt idx="32">
                  <c:v>13835.5</c:v>
                </c:pt>
                <c:pt idx="33">
                  <c:v>14091.5</c:v>
                </c:pt>
                <c:pt idx="34">
                  <c:v>14091.5</c:v>
                </c:pt>
                <c:pt idx="35">
                  <c:v>14097.5</c:v>
                </c:pt>
                <c:pt idx="36">
                  <c:v>14097.5</c:v>
                </c:pt>
                <c:pt idx="37">
                  <c:v>14204.5</c:v>
                </c:pt>
                <c:pt idx="38">
                  <c:v>14427.5</c:v>
                </c:pt>
                <c:pt idx="39">
                  <c:v>14602</c:v>
                </c:pt>
                <c:pt idx="40">
                  <c:v>15196.5</c:v>
                </c:pt>
                <c:pt idx="41">
                  <c:v>15450.5</c:v>
                </c:pt>
                <c:pt idx="42">
                  <c:v>-0.5</c:v>
                </c:pt>
                <c:pt idx="43">
                  <c:v>28.5</c:v>
                </c:pt>
                <c:pt idx="44">
                  <c:v>98.5</c:v>
                </c:pt>
                <c:pt idx="45">
                  <c:v>161.5</c:v>
                </c:pt>
                <c:pt idx="46">
                  <c:v>382.5</c:v>
                </c:pt>
                <c:pt idx="47">
                  <c:v>743.5</c:v>
                </c:pt>
                <c:pt idx="48">
                  <c:v>998.5</c:v>
                </c:pt>
                <c:pt idx="49">
                  <c:v>1048.5</c:v>
                </c:pt>
                <c:pt idx="50">
                  <c:v>1049.5</c:v>
                </c:pt>
                <c:pt idx="51">
                  <c:v>1078.5</c:v>
                </c:pt>
                <c:pt idx="52">
                  <c:v>1490.5</c:v>
                </c:pt>
                <c:pt idx="53">
                  <c:v>9703.5</c:v>
                </c:pt>
                <c:pt idx="54">
                  <c:v>10688.5</c:v>
                </c:pt>
                <c:pt idx="55">
                  <c:v>10688.5</c:v>
                </c:pt>
                <c:pt idx="56">
                  <c:v>10908.5</c:v>
                </c:pt>
                <c:pt idx="57">
                  <c:v>10908.5</c:v>
                </c:pt>
                <c:pt idx="58">
                  <c:v>13006.5</c:v>
                </c:pt>
                <c:pt idx="59">
                  <c:v>13226.5</c:v>
                </c:pt>
                <c:pt idx="60">
                  <c:v>13247.5</c:v>
                </c:pt>
                <c:pt idx="61">
                  <c:v>13262.5</c:v>
                </c:pt>
                <c:pt idx="62">
                  <c:v>13424.5</c:v>
                </c:pt>
                <c:pt idx="63">
                  <c:v>13439.5</c:v>
                </c:pt>
                <c:pt idx="64">
                  <c:v>13468.5</c:v>
                </c:pt>
                <c:pt idx="65">
                  <c:v>13511.5</c:v>
                </c:pt>
                <c:pt idx="66">
                  <c:v>15423.5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0.93949235374554707</c:v>
                </c:pt>
                <c:pt idx="1">
                  <c:v>0.92985163285186667</c:v>
                </c:pt>
                <c:pt idx="2">
                  <c:v>0.92983415601800956</c:v>
                </c:pt>
                <c:pt idx="3">
                  <c:v>0.92981568050793206</c:v>
                </c:pt>
                <c:pt idx="4">
                  <c:v>0.92978771757376077</c:v>
                </c:pt>
                <c:pt idx="5">
                  <c:v>0.92958997968212054</c:v>
                </c:pt>
                <c:pt idx="6">
                  <c:v>0.92946214912590874</c:v>
                </c:pt>
                <c:pt idx="7">
                  <c:v>0.92939024443803953</c:v>
                </c:pt>
                <c:pt idx="8">
                  <c:v>0.92934031062701927</c:v>
                </c:pt>
                <c:pt idx="9">
                  <c:v>0.92921447742324825</c:v>
                </c:pt>
                <c:pt idx="10">
                  <c:v>0.92901673953160802</c:v>
                </c:pt>
                <c:pt idx="11">
                  <c:v>0.92883897516437597</c:v>
                </c:pt>
                <c:pt idx="12">
                  <c:v>0.92880402149666175</c:v>
                </c:pt>
                <c:pt idx="13">
                  <c:v>0.92879603208689854</c:v>
                </c:pt>
                <c:pt idx="14">
                  <c:v>0.92857532464218895</c:v>
                </c:pt>
                <c:pt idx="15">
                  <c:v>0.92846447158172407</c:v>
                </c:pt>
                <c:pt idx="16">
                  <c:v>0.92820082105953705</c:v>
                </c:pt>
                <c:pt idx="17">
                  <c:v>0.92804602624537436</c:v>
                </c:pt>
                <c:pt idx="18">
                  <c:v>0.92784728967751373</c:v>
                </c:pt>
                <c:pt idx="19">
                  <c:v>0.92769249486335092</c:v>
                </c:pt>
                <c:pt idx="20">
                  <c:v>0.92746579536131901</c:v>
                </c:pt>
                <c:pt idx="21">
                  <c:v>0.92738689993990697</c:v>
                </c:pt>
                <c:pt idx="22">
                  <c:v>0.92701139768103469</c:v>
                </c:pt>
                <c:pt idx="23">
                  <c:v>0.92687857374372074</c:v>
                </c:pt>
                <c:pt idx="24">
                  <c:v>0.9268356306662433</c:v>
                </c:pt>
                <c:pt idx="25">
                  <c:v>0.92682065052293727</c:v>
                </c:pt>
                <c:pt idx="26">
                  <c:v>0.9267637259783742</c:v>
                </c:pt>
                <c:pt idx="27">
                  <c:v>0.92669381864294587</c:v>
                </c:pt>
                <c:pt idx="28">
                  <c:v>0.92643216547319973</c:v>
                </c:pt>
                <c:pt idx="29">
                  <c:v>0.92641718532989359</c:v>
                </c:pt>
                <c:pt idx="30">
                  <c:v>0.92626239051573089</c:v>
                </c:pt>
                <c:pt idx="31">
                  <c:v>0.92568915036521837</c:v>
                </c:pt>
                <c:pt idx="32">
                  <c:v>0.92567516889813262</c:v>
                </c:pt>
                <c:pt idx="33">
                  <c:v>0.92541950778570892</c:v>
                </c:pt>
                <c:pt idx="34">
                  <c:v>0.92541950778570892</c:v>
                </c:pt>
                <c:pt idx="35">
                  <c:v>0.92541351572838648</c:v>
                </c:pt>
                <c:pt idx="36">
                  <c:v>0.92541351572838648</c:v>
                </c:pt>
                <c:pt idx="37">
                  <c:v>0.92530665737280315</c:v>
                </c:pt>
                <c:pt idx="38">
                  <c:v>0.9250839525756529</c:v>
                </c:pt>
                <c:pt idx="39">
                  <c:v>0.92490968357519221</c:v>
                </c:pt>
                <c:pt idx="40">
                  <c:v>0.9243159705621613</c:v>
                </c:pt>
                <c:pt idx="41">
                  <c:v>0.92406230680217849</c:v>
                </c:pt>
                <c:pt idx="42">
                  <c:v>0.93949285308365726</c:v>
                </c:pt>
                <c:pt idx="43">
                  <c:v>0.93946389147326548</c:v>
                </c:pt>
                <c:pt idx="44">
                  <c:v>0.93939398413783715</c:v>
                </c:pt>
                <c:pt idx="45">
                  <c:v>0.93933106753595164</c:v>
                </c:pt>
                <c:pt idx="46">
                  <c:v>0.93911036009124216</c:v>
                </c:pt>
                <c:pt idx="47">
                  <c:v>0.9387498379756759</c:v>
                </c:pt>
                <c:pt idx="48">
                  <c:v>0.93849517553947259</c:v>
                </c:pt>
                <c:pt idx="49">
                  <c:v>0.93844524172845234</c:v>
                </c:pt>
                <c:pt idx="50">
                  <c:v>0.93844424305223195</c:v>
                </c:pt>
                <c:pt idx="51">
                  <c:v>0.93841528144184017</c:v>
                </c:pt>
                <c:pt idx="52">
                  <c:v>0.93800382683903327</c:v>
                </c:pt>
                <c:pt idx="53">
                  <c:v>0.92980169904084642</c:v>
                </c:pt>
                <c:pt idx="54">
                  <c:v>0.92881800296374739</c:v>
                </c:pt>
                <c:pt idx="55">
                  <c:v>0.92881800296374739</c:v>
                </c:pt>
                <c:pt idx="56">
                  <c:v>0.9285982941952583</c:v>
                </c:pt>
                <c:pt idx="57">
                  <c:v>0.9285982941952583</c:v>
                </c:pt>
                <c:pt idx="58">
                  <c:v>0.92650307148484845</c:v>
                </c:pt>
                <c:pt idx="59">
                  <c:v>0.92628336271635936</c:v>
                </c:pt>
                <c:pt idx="60">
                  <c:v>0.92626239051573089</c:v>
                </c:pt>
                <c:pt idx="61">
                  <c:v>0.92624741037242475</c:v>
                </c:pt>
                <c:pt idx="62">
                  <c:v>0.92608562482471912</c:v>
                </c:pt>
                <c:pt idx="63">
                  <c:v>0.92607064468141309</c:v>
                </c:pt>
                <c:pt idx="64">
                  <c:v>0.9260416830710213</c:v>
                </c:pt>
                <c:pt idx="65">
                  <c:v>0.92599873999354387</c:v>
                </c:pt>
                <c:pt idx="66">
                  <c:v>0.92408927106012939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62-4F4A-AB07-AF9525CB5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642432"/>
        <c:axId val="1"/>
      </c:scatterChart>
      <c:valAx>
        <c:axId val="65064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70103092783509E-2"/>
              <c:y val="0.373089648197645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64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64948453608247"/>
          <c:y val="0.9204921861831491"/>
          <c:w val="0.8618556701030928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Cep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47941700774088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5D-4AF9-9810-EF598836ADB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-0.29071624999778578</c:v>
                </c:pt>
                <c:pt idx="2">
                  <c:v>-7.4930000002495944E-2</c:v>
                </c:pt>
                <c:pt idx="3">
                  <c:v>0.26839299999846844</c:v>
                </c:pt>
                <c:pt idx="4">
                  <c:v>-2.2549000001163222E-2</c:v>
                </c:pt>
                <c:pt idx="5">
                  <c:v>-0.13506950000009965</c:v>
                </c:pt>
                <c:pt idx="6">
                  <c:v>0.45226499999989755</c:v>
                </c:pt>
                <c:pt idx="7">
                  <c:v>-0.26944299999740906</c:v>
                </c:pt>
                <c:pt idx="8">
                  <c:v>0.16969524999876739</c:v>
                </c:pt>
                <c:pt idx="9">
                  <c:v>-0.15058050000516232</c:v>
                </c:pt>
                <c:pt idx="10">
                  <c:v>-0.25910099999600789</c:v>
                </c:pt>
                <c:pt idx="11">
                  <c:v>-0.17509149999386864</c:v>
                </c:pt>
                <c:pt idx="12">
                  <c:v>0.40794425000058254</c:v>
                </c:pt>
                <c:pt idx="13">
                  <c:v>0.32753225000487873</c:v>
                </c:pt>
                <c:pt idx="14">
                  <c:v>-4.2977500052074902E-3</c:v>
                </c:pt>
                <c:pt idx="15">
                  <c:v>-0.19567600000300445</c:v>
                </c:pt>
                <c:pt idx="16">
                  <c:v>-1.9882249995134771E-2</c:v>
                </c:pt>
                <c:pt idx="17">
                  <c:v>0.29543674999877112</c:v>
                </c:pt>
                <c:pt idx="18">
                  <c:v>0.17198974999337224</c:v>
                </c:pt>
                <c:pt idx="19">
                  <c:v>-0.44315450000431156</c:v>
                </c:pt>
                <c:pt idx="20">
                  <c:v>9.5919750005123205E-2</c:v>
                </c:pt>
                <c:pt idx="21">
                  <c:v>0.22518949999357574</c:v>
                </c:pt>
                <c:pt idx="22">
                  <c:v>0.21867850000126055</c:v>
                </c:pt>
                <c:pt idx="23">
                  <c:v>-0.18608274999860441</c:v>
                </c:pt>
                <c:pt idx="24">
                  <c:v>0.31814099999610335</c:v>
                </c:pt>
                <c:pt idx="25">
                  <c:v>0.17464350000227569</c:v>
                </c:pt>
                <c:pt idx="26">
                  <c:v>-0.39416699999856064</c:v>
                </c:pt>
                <c:pt idx="27">
                  <c:v>-0.16555874999903608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5D-4AF9-9810-EF598836ADB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plus>
            <c:minus>
              <c:numRef>
                <c:f>'A (old)'!$D$21:$D$37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8">
                  <c:v>1.538799999980256E-2</c:v>
                </c:pt>
                <c:pt idx="29">
                  <c:v>-0.13180949999514269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5D-4AF9-9810-EF598836ADB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5D-4AF9-9810-EF598836ADB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5D-4AF9-9810-EF598836ADB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5D-4AF9-9810-EF598836ADB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5D-4AF9-9810-EF598836ADB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9602.5</c:v>
                </c:pt>
                <c:pt idx="2">
                  <c:v>9620</c:v>
                </c:pt>
                <c:pt idx="3">
                  <c:v>9638</c:v>
                </c:pt>
                <c:pt idx="4">
                  <c:v>9666</c:v>
                </c:pt>
                <c:pt idx="5">
                  <c:v>9863</c:v>
                </c:pt>
                <c:pt idx="6">
                  <c:v>9990</c:v>
                </c:pt>
                <c:pt idx="7">
                  <c:v>10062</c:v>
                </c:pt>
                <c:pt idx="8">
                  <c:v>10111.5</c:v>
                </c:pt>
                <c:pt idx="9">
                  <c:v>10237</c:v>
                </c:pt>
                <c:pt idx="10">
                  <c:v>10434</c:v>
                </c:pt>
                <c:pt idx="11">
                  <c:v>10611</c:v>
                </c:pt>
                <c:pt idx="12">
                  <c:v>10645.5</c:v>
                </c:pt>
                <c:pt idx="13">
                  <c:v>10653.5</c:v>
                </c:pt>
                <c:pt idx="14">
                  <c:v>10873.5</c:v>
                </c:pt>
                <c:pt idx="15">
                  <c:v>10984</c:v>
                </c:pt>
                <c:pt idx="16">
                  <c:v>11246.5</c:v>
                </c:pt>
                <c:pt idx="17">
                  <c:v>11400.5</c:v>
                </c:pt>
                <c:pt idx="18">
                  <c:v>11598.5</c:v>
                </c:pt>
                <c:pt idx="19">
                  <c:v>11753</c:v>
                </c:pt>
                <c:pt idx="20">
                  <c:v>11978.5</c:v>
                </c:pt>
                <c:pt idx="21">
                  <c:v>12057</c:v>
                </c:pt>
                <c:pt idx="22">
                  <c:v>12431</c:v>
                </c:pt>
                <c:pt idx="23">
                  <c:v>12563.5</c:v>
                </c:pt>
                <c:pt idx="24">
                  <c:v>12606</c:v>
                </c:pt>
                <c:pt idx="25">
                  <c:v>12621</c:v>
                </c:pt>
                <c:pt idx="26">
                  <c:v>12678</c:v>
                </c:pt>
                <c:pt idx="27">
                  <c:v>12747.5</c:v>
                </c:pt>
                <c:pt idx="28">
                  <c:v>13008</c:v>
                </c:pt>
                <c:pt idx="29">
                  <c:v>13023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1.2066693759028697E-2</c:v>
                </c:pt>
                <c:pt idx="1">
                  <c:v>7.9591758649859741E-3</c:v>
                </c:pt>
                <c:pt idx="2">
                  <c:v>7.9516901515628308E-3</c:v>
                </c:pt>
                <c:pt idx="3">
                  <c:v>7.9439905606133107E-3</c:v>
                </c:pt>
                <c:pt idx="4">
                  <c:v>7.9320134191362794E-3</c:v>
                </c:pt>
                <c:pt idx="5">
                  <c:v>7.8477456737443066E-3</c:v>
                </c:pt>
                <c:pt idx="6">
                  <c:v>7.7934207820449129E-3</c:v>
                </c:pt>
                <c:pt idx="7">
                  <c:v>7.7626224182468315E-3</c:v>
                </c:pt>
                <c:pt idx="8">
                  <c:v>7.7414485431356499E-3</c:v>
                </c:pt>
                <c:pt idx="9">
                  <c:v>7.6877652840153833E-3</c:v>
                </c:pt>
                <c:pt idx="10">
                  <c:v>7.6034975386234114E-3</c:v>
                </c:pt>
                <c:pt idx="11">
                  <c:v>7.5277848942864609E-3</c:v>
                </c:pt>
                <c:pt idx="12">
                  <c:v>7.5130273449665469E-3</c:v>
                </c:pt>
                <c:pt idx="13">
                  <c:v>7.509605304544538E-3</c:v>
                </c:pt>
                <c:pt idx="14">
                  <c:v>7.4154991929392894E-3</c:v>
                </c:pt>
                <c:pt idx="15">
                  <c:v>7.3682322596102896E-3</c:v>
                </c:pt>
                <c:pt idx="16">
                  <c:v>7.2559465582631181E-3</c:v>
                </c:pt>
                <c:pt idx="17">
                  <c:v>7.1900722801394442E-3</c:v>
                </c:pt>
                <c:pt idx="18">
                  <c:v>7.1053767796947203E-3</c:v>
                </c:pt>
                <c:pt idx="19">
                  <c:v>7.0392886240446713E-3</c:v>
                </c:pt>
                <c:pt idx="20">
                  <c:v>6.9428298596492912E-3</c:v>
                </c:pt>
                <c:pt idx="21">
                  <c:v>6.909251088008328E-3</c:v>
                </c:pt>
                <c:pt idx="22">
                  <c:v>6.7492706982794056E-3</c:v>
                </c:pt>
                <c:pt idx="23">
                  <c:v>6.6925931537898803E-3</c:v>
                </c:pt>
                <c:pt idx="24">
                  <c:v>6.6744135640479573E-3</c:v>
                </c:pt>
                <c:pt idx="25">
                  <c:v>6.6679972382566906E-3</c:v>
                </c:pt>
                <c:pt idx="26">
                  <c:v>6.643615200249876E-3</c:v>
                </c:pt>
                <c:pt idx="27">
                  <c:v>6.6138862240836729E-3</c:v>
                </c:pt>
                <c:pt idx="28">
                  <c:v>6.5024560328420036E-3</c:v>
                </c:pt>
                <c:pt idx="29">
                  <c:v>6.4960397070507369E-3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5D-4AF9-9810-EF598836A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250264"/>
        <c:axId val="1"/>
      </c:scatterChart>
      <c:valAx>
        <c:axId val="65325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25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Cep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09106958922795"/>
          <c:y val="0.15312500000000001"/>
          <c:w val="0.77686028786428185"/>
          <c:h val="0.618750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2-41CB-89EC-B2764C48B36A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1">
                  <c:v>0.49675000098795863</c:v>
                </c:pt>
                <c:pt idx="2">
                  <c:v>-4.0999999015184585E-2</c:v>
                </c:pt>
                <c:pt idx="3">
                  <c:v>0.48325000097975135</c:v>
                </c:pt>
                <c:pt idx="4">
                  <c:v>0.47375000099418685</c:v>
                </c:pt>
                <c:pt idx="5">
                  <c:v>0.48250000100961188</c:v>
                </c:pt>
                <c:pt idx="6">
                  <c:v>0.48750000102154445</c:v>
                </c:pt>
                <c:pt idx="7">
                  <c:v>0.48950000102922786</c:v>
                </c:pt>
                <c:pt idx="8">
                  <c:v>0.49675000103889033</c:v>
                </c:pt>
                <c:pt idx="9">
                  <c:v>0.50850000104401261</c:v>
                </c:pt>
                <c:pt idx="10">
                  <c:v>0.5212500010675285</c:v>
                </c:pt>
                <c:pt idx="11">
                  <c:v>0.52550000108749373</c:v>
                </c:pt>
                <c:pt idx="12">
                  <c:v>0.52587500109075336</c:v>
                </c:pt>
                <c:pt idx="13">
                  <c:v>0.52587500109075336</c:v>
                </c:pt>
                <c:pt idx="14">
                  <c:v>0.54650000110996189</c:v>
                </c:pt>
                <c:pt idx="15">
                  <c:v>0.53637500112381531</c:v>
                </c:pt>
                <c:pt idx="16">
                  <c:v>0.56237500115094008</c:v>
                </c:pt>
                <c:pt idx="17">
                  <c:v>0.56675000116956653</c:v>
                </c:pt>
                <c:pt idx="18">
                  <c:v>0.57462500118708704</c:v>
                </c:pt>
                <c:pt idx="19">
                  <c:v>0.58300000119925244</c:v>
                </c:pt>
                <c:pt idx="20">
                  <c:v>0.60037500122416532</c:v>
                </c:pt>
                <c:pt idx="21">
                  <c:v>0.58925000122690108</c:v>
                </c:pt>
                <c:pt idx="22">
                  <c:v>0.62425000126677332</c:v>
                </c:pt>
                <c:pt idx="23">
                  <c:v>0.62187500128493411</c:v>
                </c:pt>
                <c:pt idx="24">
                  <c:v>0.62385000128415413</c:v>
                </c:pt>
                <c:pt idx="25">
                  <c:v>0.63112500129500404</c:v>
                </c:pt>
                <c:pt idx="26">
                  <c:v>0.63525000129448017</c:v>
                </c:pt>
                <c:pt idx="27">
                  <c:v>0.63300000130402623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02-41CB-89EC-B2764C48B36A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plus>
            <c:minus>
              <c:numRef>
                <c:f>B!$D$21:$D$37</c:f>
                <c:numCache>
                  <c:formatCode>General</c:formatCode>
                  <c:ptCount val="1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28">
                  <c:v>0.64405000133410795</c:v>
                </c:pt>
                <c:pt idx="29">
                  <c:v>0.64762500133656431</c:v>
                </c:pt>
                <c:pt idx="30">
                  <c:v>0.68675000141229248</c:v>
                </c:pt>
                <c:pt idx="31">
                  <c:v>0.68170000140526099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02-41CB-89EC-B2764C48B36A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02-41CB-89EC-B2764C48B36A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02-41CB-89EC-B2764C48B36A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02-41CB-89EC-B2764C48B36A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7">
                    <c:v>5.0000000000000001E-3</c:v>
                  </c:pt>
                  <c:pt idx="18">
                    <c:v>5.0000000000000001E-3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5.0000000000000001E-3</c:v>
                  </c:pt>
                  <c:pt idx="22">
                    <c:v>4.0000000000000001E-3</c:v>
                  </c:pt>
                  <c:pt idx="23">
                    <c:v>5.0000000000000001E-3</c:v>
                  </c:pt>
                  <c:pt idx="24">
                    <c:v>8.0000000000000004E-4</c:v>
                  </c:pt>
                  <c:pt idx="25">
                    <c:v>7.0000000000000001E-3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5.0000000000000001E-3</c:v>
                  </c:pt>
                  <c:pt idx="3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02-41CB-89EC-B2764C48B36A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9654</c:v>
                </c:pt>
                <c:pt idx="2">
                  <c:v>9671.5</c:v>
                </c:pt>
                <c:pt idx="3">
                  <c:v>9690</c:v>
                </c:pt>
                <c:pt idx="4">
                  <c:v>9718</c:v>
                </c:pt>
                <c:pt idx="5">
                  <c:v>9916</c:v>
                </c:pt>
                <c:pt idx="6">
                  <c:v>10044</c:v>
                </c:pt>
                <c:pt idx="7">
                  <c:v>10116</c:v>
                </c:pt>
                <c:pt idx="8">
                  <c:v>10166</c:v>
                </c:pt>
                <c:pt idx="9">
                  <c:v>10292</c:v>
                </c:pt>
                <c:pt idx="10">
                  <c:v>10490</c:v>
                </c:pt>
                <c:pt idx="11">
                  <c:v>10668</c:v>
                </c:pt>
                <c:pt idx="12">
                  <c:v>10703</c:v>
                </c:pt>
                <c:pt idx="13">
                  <c:v>10711</c:v>
                </c:pt>
                <c:pt idx="14">
                  <c:v>10932</c:v>
                </c:pt>
                <c:pt idx="15">
                  <c:v>11043</c:v>
                </c:pt>
                <c:pt idx="16">
                  <c:v>11307</c:v>
                </c:pt>
                <c:pt idx="17">
                  <c:v>11462</c:v>
                </c:pt>
                <c:pt idx="18">
                  <c:v>11661</c:v>
                </c:pt>
                <c:pt idx="19">
                  <c:v>11816</c:v>
                </c:pt>
                <c:pt idx="20">
                  <c:v>12043</c:v>
                </c:pt>
                <c:pt idx="21">
                  <c:v>12122</c:v>
                </c:pt>
                <c:pt idx="22">
                  <c:v>12498</c:v>
                </c:pt>
                <c:pt idx="23">
                  <c:v>12631</c:v>
                </c:pt>
                <c:pt idx="24">
                  <c:v>12674</c:v>
                </c:pt>
                <c:pt idx="25">
                  <c:v>12689</c:v>
                </c:pt>
                <c:pt idx="26">
                  <c:v>12746</c:v>
                </c:pt>
                <c:pt idx="27">
                  <c:v>12816</c:v>
                </c:pt>
                <c:pt idx="28">
                  <c:v>13078</c:v>
                </c:pt>
                <c:pt idx="29">
                  <c:v>13093</c:v>
                </c:pt>
                <c:pt idx="30">
                  <c:v>13822</c:v>
                </c:pt>
                <c:pt idx="31">
                  <c:v>13836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-1.853185613694075E-3</c:v>
                </c:pt>
                <c:pt idx="1">
                  <c:v>0.47639938237329649</c:v>
                </c:pt>
                <c:pt idx="2">
                  <c:v>0.47726632042382189</c:v>
                </c:pt>
                <c:pt idx="3">
                  <c:v>0.47818279779152018</c:v>
                </c:pt>
                <c:pt idx="4">
                  <c:v>0.47956989867236083</c:v>
                </c:pt>
                <c:pt idx="5">
                  <c:v>0.48937868347259122</c:v>
                </c:pt>
                <c:pt idx="6">
                  <c:v>0.49571971607071996</c:v>
                </c:pt>
                <c:pt idx="7">
                  <c:v>0.49928654690716734</c:v>
                </c:pt>
                <c:pt idx="8">
                  <c:v>0.50176351276581144</c:v>
                </c:pt>
                <c:pt idx="9">
                  <c:v>0.50800546672959435</c:v>
                </c:pt>
                <c:pt idx="10">
                  <c:v>0.51781425152982474</c:v>
                </c:pt>
                <c:pt idx="11">
                  <c:v>0.52663224998659752</c:v>
                </c:pt>
                <c:pt idx="12">
                  <c:v>0.52836612608764832</c:v>
                </c:pt>
                <c:pt idx="13">
                  <c:v>0.52876244062503142</c:v>
                </c:pt>
                <c:pt idx="14">
                  <c:v>0.53971062972023809</c:v>
                </c:pt>
                <c:pt idx="15">
                  <c:v>0.54520949392642781</c:v>
                </c:pt>
                <c:pt idx="16">
                  <c:v>0.55828787366006827</c:v>
                </c:pt>
                <c:pt idx="17">
                  <c:v>0.56596646782186477</c:v>
                </c:pt>
                <c:pt idx="18">
                  <c:v>0.57582479193926805</c:v>
                </c:pt>
                <c:pt idx="19">
                  <c:v>0.58350338610106456</c:v>
                </c:pt>
                <c:pt idx="20">
                  <c:v>0.59474881109930855</c:v>
                </c:pt>
                <c:pt idx="21">
                  <c:v>0.59866241715596613</c:v>
                </c:pt>
                <c:pt idx="22">
                  <c:v>0.61728920041296931</c:v>
                </c:pt>
                <c:pt idx="23">
                  <c:v>0.62387792959696242</c:v>
                </c:pt>
                <c:pt idx="24">
                  <c:v>0.62600812023539631</c:v>
                </c:pt>
                <c:pt idx="25">
                  <c:v>0.6267512099929895</c:v>
                </c:pt>
                <c:pt idx="26">
                  <c:v>0.62957495107184369</c:v>
                </c:pt>
                <c:pt idx="27">
                  <c:v>0.6330427032739453</c:v>
                </c:pt>
                <c:pt idx="28">
                  <c:v>0.64602200437324009</c:v>
                </c:pt>
                <c:pt idx="29">
                  <c:v>0.64676509413083327</c:v>
                </c:pt>
                <c:pt idx="30">
                  <c:v>0.68287925634986335</c:v>
                </c:pt>
                <c:pt idx="31">
                  <c:v>0.68357280679028365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02-41CB-89EC-B2764C48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268400"/>
        <c:axId val="1"/>
      </c:scatterChart>
      <c:valAx>
        <c:axId val="643268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78512396694215E-2"/>
              <c:y val="0.368750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268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276225</xdr:colOff>
      <xdr:row>18</xdr:row>
      <xdr:rowOff>9525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8E8B5FE2-3A3C-B53C-F19F-E0006BE51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485776</xdr:colOff>
      <xdr:row>0</xdr:row>
      <xdr:rowOff>19051</xdr:rowOff>
    </xdr:from>
    <xdr:to>
      <xdr:col>27</xdr:col>
      <xdr:colOff>219076</xdr:colOff>
      <xdr:row>18</xdr:row>
      <xdr:rowOff>1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623E8031-6C00-1EF4-8F0F-7E66D70A0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B3641C-7419-168E-B4BD-96F0CF8A9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78C7170-6DC3-1A9A-F760-8FA478CF9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003.pdf" TargetMode="External"/><Relationship Id="rId2" Type="http://schemas.openxmlformats.org/officeDocument/2006/relationships/hyperlink" Target="http://www.bav-astro.de/sfs/BAVM_link.php?BAVMnr=132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konkoly.hu/cgi-bin/IBVS?5809" TargetMode="External"/><Relationship Id="rId10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O385"/>
  <sheetViews>
    <sheetView tabSelected="1" workbookViewId="0">
      <pane xSplit="14" ySplit="21" topLeftCell="O70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7" ht="20.25">
      <c r="A1" s="1" t="s">
        <v>70</v>
      </c>
      <c r="N1">
        <v>14.870999999999185</v>
      </c>
    </row>
    <row r="2" spans="1:67">
      <c r="A2" t="s">
        <v>27</v>
      </c>
      <c r="B2" s="21" t="s">
        <v>69</v>
      </c>
      <c r="C2" s="20" t="s">
        <v>68</v>
      </c>
      <c r="N2">
        <v>2</v>
      </c>
      <c r="O2">
        <v>2.5</v>
      </c>
      <c r="P2">
        <v>3</v>
      </c>
      <c r="Q2">
        <v>3.5</v>
      </c>
      <c r="R2">
        <v>4</v>
      </c>
      <c r="S2">
        <v>4.5</v>
      </c>
      <c r="T2">
        <v>5</v>
      </c>
      <c r="U2">
        <v>5.5</v>
      </c>
      <c r="V2">
        <v>6</v>
      </c>
      <c r="W2">
        <v>6.5</v>
      </c>
      <c r="X2">
        <v>7</v>
      </c>
      <c r="Y2">
        <v>7.5</v>
      </c>
      <c r="Z2">
        <v>8</v>
      </c>
      <c r="AA2">
        <v>8.5</v>
      </c>
      <c r="AB2">
        <v>9</v>
      </c>
      <c r="AC2">
        <v>9.5</v>
      </c>
      <c r="AD2">
        <v>10</v>
      </c>
      <c r="AE2">
        <v>10.5</v>
      </c>
      <c r="AF2">
        <v>11</v>
      </c>
      <c r="AG2">
        <v>11.5</v>
      </c>
      <c r="AH2">
        <v>12</v>
      </c>
      <c r="AI2">
        <v>12.5</v>
      </c>
      <c r="AJ2">
        <v>13</v>
      </c>
      <c r="AK2">
        <v>13.5</v>
      </c>
      <c r="AL2">
        <v>14</v>
      </c>
      <c r="AM2">
        <v>14.5</v>
      </c>
      <c r="AN2">
        <v>15</v>
      </c>
      <c r="AO2">
        <v>15.5</v>
      </c>
      <c r="AP2">
        <v>16</v>
      </c>
      <c r="AQ2">
        <v>16.5</v>
      </c>
      <c r="AR2">
        <v>17</v>
      </c>
      <c r="AS2">
        <v>17.5</v>
      </c>
      <c r="AT2">
        <v>18</v>
      </c>
      <c r="AU2">
        <v>18.5</v>
      </c>
      <c r="AV2">
        <v>19</v>
      </c>
      <c r="AW2">
        <v>19.5</v>
      </c>
      <c r="AX2">
        <v>20</v>
      </c>
      <c r="AY2">
        <v>20.5</v>
      </c>
      <c r="AZ2">
        <v>21</v>
      </c>
      <c r="BA2">
        <v>21.5</v>
      </c>
      <c r="BB2">
        <v>22</v>
      </c>
      <c r="BC2">
        <v>22.5</v>
      </c>
      <c r="BD2">
        <v>23</v>
      </c>
      <c r="BE2">
        <v>23.5</v>
      </c>
      <c r="BF2">
        <v>24</v>
      </c>
      <c r="BG2">
        <v>24.5</v>
      </c>
      <c r="BH2">
        <v>25</v>
      </c>
      <c r="BI2">
        <v>25.5</v>
      </c>
      <c r="BJ2">
        <v>26</v>
      </c>
      <c r="BK2">
        <v>26.5</v>
      </c>
      <c r="BL2">
        <v>27</v>
      </c>
      <c r="BM2">
        <v>27.5</v>
      </c>
      <c r="BN2">
        <v>28</v>
      </c>
      <c r="BO2">
        <v>28.5</v>
      </c>
    </row>
    <row r="3" spans="1:67" ht="13.5" thickBot="1">
      <c r="N3">
        <v>7.4354999999995925</v>
      </c>
      <c r="O3">
        <v>5.9483999999996744</v>
      </c>
      <c r="P3">
        <v>4.9569999999997281</v>
      </c>
      <c r="Q3">
        <v>4.2488571428569104</v>
      </c>
      <c r="R3" s="8">
        <v>3.7177499999997963</v>
      </c>
      <c r="S3">
        <v>3.3046666666664857</v>
      </c>
      <c r="T3">
        <v>2.9741999999998372</v>
      </c>
      <c r="U3">
        <v>2.7038181818180336</v>
      </c>
      <c r="V3">
        <v>2.478499999999864</v>
      </c>
      <c r="W3">
        <v>2.2878461538460284</v>
      </c>
      <c r="X3">
        <v>2.1244285714284552</v>
      </c>
      <c r="Y3">
        <v>1.9827999999998913</v>
      </c>
      <c r="Z3" s="8">
        <v>1.8588749999998981</v>
      </c>
      <c r="AA3">
        <v>1.7495294117646101</v>
      </c>
      <c r="AB3">
        <v>1.6523333333332428</v>
      </c>
      <c r="AC3">
        <v>1.5653684210525458</v>
      </c>
      <c r="AD3">
        <v>1.4870999999999186</v>
      </c>
      <c r="AE3">
        <v>1.4162857142856367</v>
      </c>
      <c r="AF3">
        <v>1.3519090909090168</v>
      </c>
      <c r="AG3">
        <v>1.2931304347825379</v>
      </c>
      <c r="AH3">
        <v>1.239249999999932</v>
      </c>
      <c r="AI3">
        <v>1.1896799999999348</v>
      </c>
      <c r="AJ3">
        <v>1.1439230769230142</v>
      </c>
      <c r="AK3">
        <v>1.1015555555554952</v>
      </c>
      <c r="AL3">
        <v>1.0622142857142276</v>
      </c>
      <c r="AM3">
        <v>1.0255862068964956</v>
      </c>
      <c r="AN3">
        <v>0.99139999999994566</v>
      </c>
      <c r="AO3">
        <v>0.95941935483865715</v>
      </c>
      <c r="AP3">
        <v>0.92943749999994907</v>
      </c>
      <c r="AQ3">
        <v>0.90127272727267793</v>
      </c>
      <c r="AR3">
        <v>0.87476470588230504</v>
      </c>
      <c r="AS3">
        <v>0.84977142857138199</v>
      </c>
      <c r="AT3">
        <v>0.82616666666662142</v>
      </c>
      <c r="AU3">
        <v>0.80383783783779383</v>
      </c>
      <c r="AV3">
        <v>0.78268421052627291</v>
      </c>
      <c r="AW3">
        <v>0.76261538461534284</v>
      </c>
      <c r="AX3">
        <v>0.7435499999999593</v>
      </c>
      <c r="AY3">
        <v>0.7254146341463017</v>
      </c>
      <c r="AZ3">
        <v>0.70814285714281833</v>
      </c>
      <c r="BA3">
        <v>0.69167441860461321</v>
      </c>
      <c r="BB3">
        <v>0.67595454545450839</v>
      </c>
      <c r="BC3">
        <v>0.66093333333329707</v>
      </c>
      <c r="BD3">
        <v>0.64656521739126893</v>
      </c>
      <c r="BE3">
        <v>0.63280851063826316</v>
      </c>
      <c r="BF3">
        <v>0.61962499999996601</v>
      </c>
      <c r="BG3">
        <v>0.60697959183670147</v>
      </c>
      <c r="BH3">
        <v>0.59483999999996739</v>
      </c>
      <c r="BI3">
        <v>0.58317647058820332</v>
      </c>
      <c r="BJ3">
        <v>0.5719615384615071</v>
      </c>
      <c r="BK3">
        <v>0.56116981132072397</v>
      </c>
      <c r="BL3">
        <v>0.55077777777774761</v>
      </c>
      <c r="BM3">
        <v>0.54076363636360669</v>
      </c>
      <c r="BN3">
        <v>0.5311071428571138</v>
      </c>
      <c r="BO3">
        <f>+$N1/BO2</f>
        <v>0.52178947368418194</v>
      </c>
    </row>
    <row r="4" spans="1:67" ht="14.25" thickTop="1" thickBot="1">
      <c r="A4" s="8" t="s">
        <v>0</v>
      </c>
      <c r="C4" s="3">
        <v>27159.468000000001</v>
      </c>
      <c r="D4" s="4">
        <v>1.8689264999999999</v>
      </c>
      <c r="M4">
        <v>1.7057414052315047</v>
      </c>
      <c r="N4">
        <v>20.218261277544268</v>
      </c>
      <c r="R4">
        <v>0.2583306129381629</v>
      </c>
      <c r="Z4">
        <v>0.27971954922133957</v>
      </c>
    </row>
    <row r="5" spans="1:67" ht="13.5" thickTop="1">
      <c r="A5" s="22" t="s">
        <v>71</v>
      </c>
      <c r="B5" s="18"/>
      <c r="C5" s="23">
        <v>-9.5</v>
      </c>
      <c r="D5" s="18" t="s">
        <v>72</v>
      </c>
    </row>
    <row r="6" spans="1:67">
      <c r="A6" s="8" t="s">
        <v>1</v>
      </c>
    </row>
    <row r="7" spans="1:67">
      <c r="A7" t="s">
        <v>2</v>
      </c>
      <c r="C7">
        <f>+C4</f>
        <v>27159.468000000001</v>
      </c>
    </row>
    <row r="8" spans="1:67">
      <c r="A8" t="s">
        <v>3</v>
      </c>
      <c r="C8" s="8">
        <v>1.858924539317071</v>
      </c>
    </row>
    <row r="9" spans="1:67">
      <c r="A9" s="36" t="s">
        <v>78</v>
      </c>
      <c r="B9" s="37">
        <v>21</v>
      </c>
      <c r="C9" s="35" t="str">
        <f>"F"&amp;B9</f>
        <v>F21</v>
      </c>
      <c r="D9" s="15" t="str">
        <f>"G"&amp;B9</f>
        <v>G21</v>
      </c>
    </row>
    <row r="10" spans="1:67" ht="13.5" thickBot="1">
      <c r="A10" s="18"/>
      <c r="B10" s="18"/>
      <c r="C10" s="7" t="s">
        <v>22</v>
      </c>
      <c r="D10" s="7" t="s">
        <v>23</v>
      </c>
      <c r="E10" s="18"/>
    </row>
    <row r="11" spans="1:67">
      <c r="A11" s="18" t="s">
        <v>16</v>
      </c>
      <c r="B11" s="18"/>
      <c r="C11" s="34">
        <f ca="1">INTERCEPT(INDIRECT($D$9):G992,INDIRECT($C$9):F992)</f>
        <v>0.93949235374554707</v>
      </c>
      <c r="D11" s="6"/>
      <c r="E11" s="18"/>
    </row>
    <row r="12" spans="1:67">
      <c r="A12" s="18" t="s">
        <v>17</v>
      </c>
      <c r="B12" s="18"/>
      <c r="C12" s="34">
        <f ca="1">SLOPE(INDIRECT($D$9):G992,INDIRECT($C$9):F992)</f>
        <v>-9.9867622040507465E-7</v>
      </c>
      <c r="D12" s="6"/>
      <c r="E12" s="18"/>
    </row>
    <row r="13" spans="1:67">
      <c r="A13" s="18" t="s">
        <v>21</v>
      </c>
      <c r="B13" s="18"/>
      <c r="C13" s="6" t="s">
        <v>14</v>
      </c>
    </row>
    <row r="14" spans="1:67">
      <c r="A14" s="18"/>
      <c r="B14" s="18"/>
      <c r="C14" s="18"/>
    </row>
    <row r="15" spans="1:67">
      <c r="A15" s="24" t="s">
        <v>18</v>
      </c>
      <c r="B15" s="18"/>
      <c r="C15" s="25">
        <f ca="1">(C7+C11)+(C8+C12)*INT(MAX(F21:F3533))</f>
        <v>55880.77619525489</v>
      </c>
      <c r="E15" s="26" t="s">
        <v>83</v>
      </c>
      <c r="F15" s="23">
        <v>1</v>
      </c>
    </row>
    <row r="16" spans="1:67">
      <c r="A16" s="28" t="s">
        <v>4</v>
      </c>
      <c r="B16" s="18"/>
      <c r="C16" s="29">
        <f ca="1">+C8+C12</f>
        <v>1.8589235406408506</v>
      </c>
      <c r="E16" s="26" t="s">
        <v>73</v>
      </c>
      <c r="F16" s="27">
        <f ca="1">NOW()+15018.5+$C$5/24</f>
        <v>60332.649228819442</v>
      </c>
    </row>
    <row r="17" spans="1:31" ht="13.5" thickBot="1">
      <c r="A17" s="26" t="s">
        <v>75</v>
      </c>
      <c r="B17" s="18"/>
      <c r="C17" s="18">
        <f>COUNT(C21:C2191)</f>
        <v>67</v>
      </c>
      <c r="E17" s="26" t="s">
        <v>84</v>
      </c>
      <c r="F17" s="27">
        <f ca="1">ROUND(2*(F16-$C$7)/$C$8,0)/2+F15</f>
        <v>17846.5</v>
      </c>
    </row>
    <row r="18" spans="1:31" ht="14.25" thickTop="1" thickBot="1">
      <c r="A18" s="28" t="s">
        <v>5</v>
      </c>
      <c r="B18" s="18"/>
      <c r="C18" s="31">
        <f ca="1">+C15</f>
        <v>55880.77619525489</v>
      </c>
      <c r="D18" s="32">
        <f ca="1">+C16</f>
        <v>1.8589235406408506</v>
      </c>
      <c r="E18" s="26" t="s">
        <v>74</v>
      </c>
      <c r="F18" s="15">
        <f ca="1">ROUND(2*(F16-$C$15)/$C$16,0)/2+F15</f>
        <v>2396</v>
      </c>
    </row>
    <row r="19" spans="1:31" ht="13.5" thickTop="1">
      <c r="E19" s="26" t="s">
        <v>76</v>
      </c>
      <c r="F19" s="30">
        <f ca="1">+$C$15+$C$16*F18-15018.5-$C$5/24</f>
        <v>45316.652831963707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95</v>
      </c>
      <c r="I20" s="10" t="s">
        <v>82</v>
      </c>
      <c r="J20" s="10" t="s">
        <v>92</v>
      </c>
      <c r="K20" s="10" t="s">
        <v>90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U20" s="69" t="s">
        <v>317</v>
      </c>
    </row>
    <row r="21" spans="1:31">
      <c r="A21" t="s">
        <v>12</v>
      </c>
      <c r="C21" s="33">
        <v>27159.468000000001</v>
      </c>
      <c r="D21" s="33" t="s">
        <v>14</v>
      </c>
      <c r="E21">
        <f t="shared" ref="E21:E44" si="0">+(C21-C$7)/C$8</f>
        <v>0</v>
      </c>
      <c r="F21">
        <f>ROUND(2*E21,0)/2</f>
        <v>0</v>
      </c>
      <c r="H21" s="15">
        <v>0</v>
      </c>
      <c r="O21">
        <f t="shared" ref="O21:O44" ca="1" si="1">+C$11+C$12*F21</f>
        <v>0.93949235374554707</v>
      </c>
      <c r="Q21" s="2">
        <f t="shared" ref="Q21:Q44" si="2">+C21-15018.5</f>
        <v>12140.968000000001</v>
      </c>
      <c r="R21">
        <f t="shared" ref="R21:R44" ca="1" si="3">+(O21-G21)^2</f>
        <v>0.88264588274634814</v>
      </c>
    </row>
    <row r="22" spans="1:31">
      <c r="A22" t="s">
        <v>34</v>
      </c>
      <c r="C22" s="33">
        <v>45105.544000000002</v>
      </c>
      <c r="D22" s="33"/>
      <c r="E22">
        <f t="shared" si="0"/>
        <v>9654.0099506099396</v>
      </c>
      <c r="F22">
        <f t="shared" ref="F22:F44" si="4">ROUND(2*E22,0)/2-0.5</f>
        <v>9653.5</v>
      </c>
      <c r="G22">
        <f>+C22-(C$7+F22*C$8)</f>
        <v>0.94795970265840879</v>
      </c>
      <c r="I22">
        <f>+G22</f>
        <v>0.94795970265840879</v>
      </c>
      <c r="O22">
        <f t="shared" ca="1" si="1"/>
        <v>0.92985163285186667</v>
      </c>
      <c r="Q22" s="2">
        <f t="shared" si="2"/>
        <v>30087.044000000002</v>
      </c>
      <c r="R22">
        <f t="shared" ca="1" si="3"/>
        <v>3.279021921186022E-4</v>
      </c>
      <c r="S22">
        <f t="shared" ref="S22:S44" si="5">+C22-C21</f>
        <v>17946.076000000001</v>
      </c>
      <c r="AA22">
        <v>6</v>
      </c>
      <c r="AC22" t="s">
        <v>33</v>
      </c>
      <c r="AE22" t="s">
        <v>35</v>
      </c>
    </row>
    <row r="23" spans="1:31">
      <c r="A23" t="s">
        <v>36</v>
      </c>
      <c r="C23" s="33">
        <v>45138.466</v>
      </c>
      <c r="D23" s="33"/>
      <c r="E23">
        <f t="shared" si="0"/>
        <v>9671.7201907534654</v>
      </c>
      <c r="F23">
        <f t="shared" si="4"/>
        <v>9671</v>
      </c>
      <c r="I23" s="15">
        <v>-4.0999999015184585E-2</v>
      </c>
      <c r="O23">
        <f t="shared" ca="1" si="1"/>
        <v>0.92983415601800956</v>
      </c>
      <c r="Q23" s="2">
        <f t="shared" si="2"/>
        <v>30119.966</v>
      </c>
      <c r="R23">
        <f t="shared" ca="1" si="3"/>
        <v>0.86459155769772411</v>
      </c>
      <c r="S23">
        <f t="shared" si="5"/>
        <v>32.921999999998661</v>
      </c>
      <c r="AA23">
        <v>6</v>
      </c>
      <c r="AC23" t="s">
        <v>33</v>
      </c>
      <c r="AE23" t="s">
        <v>35</v>
      </c>
    </row>
    <row r="24" spans="1:31">
      <c r="A24" t="s">
        <v>37</v>
      </c>
      <c r="C24" s="33">
        <v>45172.45</v>
      </c>
      <c r="D24" s="33"/>
      <c r="E24">
        <f t="shared" si="0"/>
        <v>9690.0017289661355</v>
      </c>
      <c r="F24">
        <f t="shared" si="4"/>
        <v>9689.5</v>
      </c>
      <c r="G24">
        <f t="shared" ref="G24:G44" si="6">+C24-(C$7+F24*C$8)</f>
        <v>0.93267628723697271</v>
      </c>
      <c r="I24">
        <f t="shared" ref="I24:I44" si="7">+G24</f>
        <v>0.93267628723697271</v>
      </c>
      <c r="O24">
        <f t="shared" ca="1" si="1"/>
        <v>0.92981568050793206</v>
      </c>
      <c r="Q24" s="2">
        <f t="shared" si="2"/>
        <v>30153.949999999997</v>
      </c>
      <c r="R24">
        <f t="shared" ca="1" si="3"/>
        <v>8.1830708582326414E-6</v>
      </c>
      <c r="S24">
        <f t="shared" si="5"/>
        <v>33.98399999999674</v>
      </c>
      <c r="AA24">
        <v>7</v>
      </c>
      <c r="AC24" t="s">
        <v>33</v>
      </c>
      <c r="AE24" t="s">
        <v>35</v>
      </c>
    </row>
    <row r="25" spans="1:31">
      <c r="A25" t="s">
        <v>36</v>
      </c>
      <c r="C25" s="33">
        <v>45224.489000000001</v>
      </c>
      <c r="D25" s="33"/>
      <c r="E25">
        <f t="shared" si="0"/>
        <v>9717.9958722997453</v>
      </c>
      <c r="F25">
        <f t="shared" si="4"/>
        <v>9717.5</v>
      </c>
      <c r="G25">
        <f t="shared" si="6"/>
        <v>0.92178918636636809</v>
      </c>
      <c r="I25">
        <f t="shared" si="7"/>
        <v>0.92178918636636809</v>
      </c>
      <c r="O25">
        <f t="shared" ca="1" si="1"/>
        <v>0.92978771757376077</v>
      </c>
      <c r="Q25" s="2">
        <f t="shared" si="2"/>
        <v>30205.989000000001</v>
      </c>
      <c r="R25">
        <f t="shared" ca="1" si="3"/>
        <v>6.3976501475634752E-5</v>
      </c>
      <c r="S25">
        <f t="shared" si="5"/>
        <v>52.039000000004307</v>
      </c>
      <c r="AA25">
        <v>6</v>
      </c>
      <c r="AC25" t="s">
        <v>33</v>
      </c>
      <c r="AE25" t="s">
        <v>35</v>
      </c>
    </row>
    <row r="26" spans="1:31">
      <c r="A26" t="s">
        <v>38</v>
      </c>
      <c r="C26" s="33">
        <v>45592.555</v>
      </c>
      <c r="D26" s="33"/>
      <c r="E26">
        <f t="shared" si="0"/>
        <v>9915.9953027312877</v>
      </c>
      <c r="F26">
        <f t="shared" si="4"/>
        <v>9915.5</v>
      </c>
      <c r="G26">
        <f t="shared" si="6"/>
        <v>0.92073040157993091</v>
      </c>
      <c r="I26">
        <f t="shared" si="7"/>
        <v>0.92073040157993091</v>
      </c>
      <c r="O26">
        <f t="shared" ca="1" si="1"/>
        <v>0.92958997968212054</v>
      </c>
      <c r="Q26" s="2">
        <f t="shared" si="2"/>
        <v>30574.055</v>
      </c>
      <c r="R26">
        <f t="shared" ca="1" si="3"/>
        <v>7.8492124148797911E-5</v>
      </c>
      <c r="S26">
        <f t="shared" si="5"/>
        <v>368.06599999999889</v>
      </c>
      <c r="AA26">
        <v>7</v>
      </c>
      <c r="AC26" t="s">
        <v>33</v>
      </c>
      <c r="AE26" t="s">
        <v>35</v>
      </c>
    </row>
    <row r="27" spans="1:31">
      <c r="A27" t="s">
        <v>39</v>
      </c>
      <c r="C27" s="33">
        <v>45830.495999999999</v>
      </c>
      <c r="D27" s="33"/>
      <c r="E27">
        <f t="shared" si="0"/>
        <v>10043.994581328909</v>
      </c>
      <c r="F27">
        <f t="shared" si="4"/>
        <v>10043.5</v>
      </c>
      <c r="G27">
        <f t="shared" si="6"/>
        <v>0.91938936899532564</v>
      </c>
      <c r="I27">
        <f t="shared" si="7"/>
        <v>0.91938936899532564</v>
      </c>
      <c r="O27">
        <f t="shared" ca="1" si="1"/>
        <v>0.92946214912590874</v>
      </c>
      <c r="Q27" s="2">
        <f t="shared" si="2"/>
        <v>30811.995999999999</v>
      </c>
      <c r="R27">
        <f t="shared" ca="1" si="3"/>
        <v>1.0146089955906977E-4</v>
      </c>
      <c r="S27">
        <f t="shared" si="5"/>
        <v>237.94099999999889</v>
      </c>
      <c r="AA27">
        <v>7</v>
      </c>
      <c r="AC27" t="s">
        <v>33</v>
      </c>
      <c r="AE27" t="s">
        <v>35</v>
      </c>
    </row>
    <row r="28" spans="1:31">
      <c r="A28" t="s">
        <v>40</v>
      </c>
      <c r="C28" s="33">
        <v>45964.337</v>
      </c>
      <c r="D28" s="33"/>
      <c r="E28">
        <f t="shared" si="0"/>
        <v>10115.99373845939</v>
      </c>
      <c r="F28">
        <f t="shared" si="4"/>
        <v>10115.5</v>
      </c>
      <c r="G28">
        <f t="shared" si="6"/>
        <v>0.91782253816199955</v>
      </c>
      <c r="I28">
        <f t="shared" si="7"/>
        <v>0.91782253816199955</v>
      </c>
      <c r="O28">
        <f t="shared" ca="1" si="1"/>
        <v>0.92939024443803953</v>
      </c>
      <c r="Q28" s="2">
        <f t="shared" si="2"/>
        <v>30945.837</v>
      </c>
      <c r="R28">
        <f t="shared" ca="1" si="3"/>
        <v>1.3381182848873474E-4</v>
      </c>
      <c r="S28">
        <f t="shared" si="5"/>
        <v>133.84100000000035</v>
      </c>
      <c r="AA28">
        <v>6</v>
      </c>
      <c r="AC28" t="s">
        <v>33</v>
      </c>
      <c r="AE28" t="s">
        <v>35</v>
      </c>
    </row>
    <row r="29" spans="1:31">
      <c r="A29" t="s">
        <v>41</v>
      </c>
      <c r="C29" s="33">
        <v>46057.288</v>
      </c>
      <c r="D29" s="33"/>
      <c r="E29">
        <f t="shared" si="0"/>
        <v>10165.9963060914</v>
      </c>
      <c r="F29">
        <f t="shared" si="4"/>
        <v>10165.5</v>
      </c>
      <c r="G29">
        <f t="shared" si="6"/>
        <v>0.92259557231591316</v>
      </c>
      <c r="I29">
        <f t="shared" si="7"/>
        <v>0.92259557231591316</v>
      </c>
      <c r="O29">
        <f t="shared" ca="1" si="1"/>
        <v>0.92934031062701927</v>
      </c>
      <c r="Q29" s="2">
        <f t="shared" si="2"/>
        <v>31038.788</v>
      </c>
      <c r="R29">
        <f t="shared" ca="1" si="3"/>
        <v>4.5491494885302546E-5</v>
      </c>
      <c r="S29">
        <f t="shared" si="5"/>
        <v>92.951000000000931</v>
      </c>
      <c r="AA29">
        <v>7</v>
      </c>
      <c r="AC29" t="s">
        <v>33</v>
      </c>
      <c r="AE29" t="s">
        <v>35</v>
      </c>
    </row>
    <row r="30" spans="1:31">
      <c r="A30" t="s">
        <v>42</v>
      </c>
      <c r="C30" s="33">
        <v>46291.517999999996</v>
      </c>
      <c r="D30" s="33"/>
      <c r="E30">
        <f t="shared" si="0"/>
        <v>10291.999269119713</v>
      </c>
      <c r="F30">
        <f t="shared" si="4"/>
        <v>10291.5</v>
      </c>
      <c r="G30">
        <f t="shared" si="6"/>
        <v>0.92810361836018274</v>
      </c>
      <c r="I30">
        <f t="shared" si="7"/>
        <v>0.92810361836018274</v>
      </c>
      <c r="O30">
        <f t="shared" ca="1" si="1"/>
        <v>0.92921447742324825</v>
      </c>
      <c r="Q30" s="2">
        <f t="shared" si="2"/>
        <v>31273.017999999996</v>
      </c>
      <c r="R30">
        <f t="shared" ca="1" si="3"/>
        <v>1.234007857994798E-6</v>
      </c>
      <c r="S30">
        <f t="shared" si="5"/>
        <v>234.22999999999593</v>
      </c>
      <c r="AA30">
        <v>10</v>
      </c>
      <c r="AC30" t="s">
        <v>33</v>
      </c>
      <c r="AE30" t="s">
        <v>35</v>
      </c>
    </row>
    <row r="31" spans="1:31">
      <c r="A31" t="s">
        <v>43</v>
      </c>
      <c r="C31" s="33">
        <v>46659.588000000003</v>
      </c>
      <c r="D31" s="33"/>
      <c r="E31">
        <f t="shared" si="0"/>
        <v>10490.000851333067</v>
      </c>
      <c r="F31">
        <f t="shared" si="4"/>
        <v>10489.5</v>
      </c>
      <c r="G31">
        <f t="shared" si="6"/>
        <v>0.93104483358911239</v>
      </c>
      <c r="I31">
        <f t="shared" si="7"/>
        <v>0.93104483358911239</v>
      </c>
      <c r="O31">
        <f t="shared" ca="1" si="1"/>
        <v>0.92901673953160802</v>
      </c>
      <c r="Q31" s="2">
        <f t="shared" si="2"/>
        <v>31641.088000000003</v>
      </c>
      <c r="R31">
        <f t="shared" ca="1" si="3"/>
        <v>4.1131655060845405E-6</v>
      </c>
      <c r="S31">
        <f t="shared" si="5"/>
        <v>368.07000000000698</v>
      </c>
      <c r="AA31">
        <v>7</v>
      </c>
      <c r="AC31" t="s">
        <v>33</v>
      </c>
      <c r="AE31" t="s">
        <v>35</v>
      </c>
    </row>
    <row r="32" spans="1:31">
      <c r="A32" t="s">
        <v>44</v>
      </c>
      <c r="C32" s="33">
        <v>46990.472000000002</v>
      </c>
      <c r="D32" s="33"/>
      <c r="E32">
        <f t="shared" si="0"/>
        <v>10667.998393999083</v>
      </c>
      <c r="F32">
        <f t="shared" si="4"/>
        <v>10667.5</v>
      </c>
      <c r="G32">
        <f t="shared" si="6"/>
        <v>0.92647683514951495</v>
      </c>
      <c r="I32">
        <f t="shared" si="7"/>
        <v>0.92647683514951495</v>
      </c>
      <c r="O32">
        <f t="shared" ca="1" si="1"/>
        <v>0.92883897516437597</v>
      </c>
      <c r="Q32" s="2">
        <f t="shared" si="2"/>
        <v>31971.972000000002</v>
      </c>
      <c r="R32">
        <f t="shared" ca="1" si="3"/>
        <v>5.5797054498075907E-6</v>
      </c>
      <c r="S32">
        <f t="shared" si="5"/>
        <v>330.8839999999982</v>
      </c>
      <c r="AA32">
        <v>7</v>
      </c>
      <c r="AC32" t="s">
        <v>33</v>
      </c>
      <c r="AE32" t="s">
        <v>35</v>
      </c>
    </row>
    <row r="33" spans="1:31">
      <c r="A33" t="s">
        <v>45</v>
      </c>
      <c r="C33" s="33">
        <v>47055.533000000003</v>
      </c>
      <c r="D33" s="33"/>
      <c r="E33">
        <f t="shared" si="0"/>
        <v>10702.99766299787</v>
      </c>
      <c r="F33">
        <f t="shared" si="4"/>
        <v>10702.5</v>
      </c>
      <c r="G33">
        <f t="shared" si="6"/>
        <v>0.9251179590501124</v>
      </c>
      <c r="I33">
        <f t="shared" si="7"/>
        <v>0.9251179590501124</v>
      </c>
      <c r="O33">
        <f t="shared" ca="1" si="1"/>
        <v>0.92880402149666175</v>
      </c>
      <c r="Q33" s="2">
        <f t="shared" si="2"/>
        <v>32037.033000000003</v>
      </c>
      <c r="R33">
        <f t="shared" ca="1" si="3"/>
        <v>1.3587056359861328E-5</v>
      </c>
      <c r="S33">
        <f t="shared" si="5"/>
        <v>65.061000000001513</v>
      </c>
      <c r="AA33">
        <v>6</v>
      </c>
      <c r="AC33" t="s">
        <v>33</v>
      </c>
      <c r="AE33" t="s">
        <v>35</v>
      </c>
    </row>
    <row r="34" spans="1:31">
      <c r="A34" t="s">
        <v>46</v>
      </c>
      <c r="C34" s="33">
        <v>47070.404000000002</v>
      </c>
      <c r="D34" s="33"/>
      <c r="E34">
        <f t="shared" si="0"/>
        <v>10710.997449802268</v>
      </c>
      <c r="F34">
        <f t="shared" si="4"/>
        <v>10710.5</v>
      </c>
      <c r="G34">
        <f t="shared" si="6"/>
        <v>0.92472164451464778</v>
      </c>
      <c r="I34">
        <f t="shared" si="7"/>
        <v>0.92472164451464778</v>
      </c>
      <c r="O34">
        <f t="shared" ca="1" si="1"/>
        <v>0.92879603208689854</v>
      </c>
      <c r="Q34" s="2">
        <f t="shared" si="2"/>
        <v>32051.904000000002</v>
      </c>
      <c r="R34">
        <f t="shared" ca="1" si="3"/>
        <v>1.6600634088911437E-5</v>
      </c>
      <c r="S34">
        <f t="shared" si="5"/>
        <v>14.870999999999185</v>
      </c>
      <c r="AA34">
        <v>7</v>
      </c>
      <c r="AC34" t="s">
        <v>33</v>
      </c>
      <c r="AE34" t="s">
        <v>35</v>
      </c>
    </row>
    <row r="35" spans="1:31">
      <c r="A35" t="s">
        <v>47</v>
      </c>
      <c r="C35" s="33">
        <v>47481.235999999997</v>
      </c>
      <c r="D35" s="33"/>
      <c r="E35">
        <f t="shared" si="0"/>
        <v>10932.002655398685</v>
      </c>
      <c r="F35">
        <f t="shared" si="4"/>
        <v>10931.5</v>
      </c>
      <c r="G35">
        <f t="shared" si="6"/>
        <v>0.93439845543616684</v>
      </c>
      <c r="I35">
        <f t="shared" si="7"/>
        <v>0.93439845543616684</v>
      </c>
      <c r="O35">
        <f t="shared" ca="1" si="1"/>
        <v>0.92857532464218895</v>
      </c>
      <c r="Q35" s="2">
        <f t="shared" si="2"/>
        <v>32462.735999999997</v>
      </c>
      <c r="R35">
        <f t="shared" ca="1" si="3"/>
        <v>3.3908852243773607E-5</v>
      </c>
      <c r="S35">
        <f t="shared" si="5"/>
        <v>410.83199999999488</v>
      </c>
      <c r="AA35">
        <v>6</v>
      </c>
      <c r="AC35" t="s">
        <v>33</v>
      </c>
      <c r="AE35" t="s">
        <v>35</v>
      </c>
    </row>
    <row r="36" spans="1:31">
      <c r="A36" t="s">
        <v>48</v>
      </c>
      <c r="C36" s="33">
        <v>47687.561000000002</v>
      </c>
      <c r="D36" s="33"/>
      <c r="E36">
        <f t="shared" si="0"/>
        <v>11042.994250612013</v>
      </c>
      <c r="F36">
        <f t="shared" si="4"/>
        <v>11042.5</v>
      </c>
      <c r="G36">
        <f t="shared" si="6"/>
        <v>0.91877459124225425</v>
      </c>
      <c r="I36">
        <f t="shared" si="7"/>
        <v>0.91877459124225425</v>
      </c>
      <c r="O36">
        <f t="shared" ca="1" si="1"/>
        <v>0.92846447158172407</v>
      </c>
      <c r="Q36" s="2">
        <f t="shared" si="2"/>
        <v>32669.061000000002</v>
      </c>
      <c r="R36">
        <f t="shared" ca="1" si="3"/>
        <v>9.3893780993243849E-5</v>
      </c>
      <c r="S36">
        <f t="shared" si="5"/>
        <v>206.32500000000437</v>
      </c>
      <c r="AA36">
        <v>7</v>
      </c>
      <c r="AC36" t="s">
        <v>33</v>
      </c>
      <c r="AE36" t="s">
        <v>35</v>
      </c>
    </row>
    <row r="37" spans="1:31">
      <c r="A37" t="s">
        <v>49</v>
      </c>
      <c r="C37" s="33">
        <v>48178.33</v>
      </c>
      <c r="D37" s="33"/>
      <c r="E37">
        <f t="shared" si="0"/>
        <v>11307.001201738873</v>
      </c>
      <c r="F37">
        <f t="shared" si="4"/>
        <v>11306.5</v>
      </c>
      <c r="G37">
        <f t="shared" si="6"/>
        <v>0.9316962115408387</v>
      </c>
      <c r="I37">
        <f t="shared" si="7"/>
        <v>0.9316962115408387</v>
      </c>
      <c r="O37">
        <f t="shared" ca="1" si="1"/>
        <v>0.92820082105953705</v>
      </c>
      <c r="Q37" s="2">
        <f t="shared" si="2"/>
        <v>33159.83</v>
      </c>
      <c r="R37">
        <f t="shared" ca="1" si="3"/>
        <v>1.2217754616774197E-5</v>
      </c>
      <c r="S37">
        <f t="shared" si="5"/>
        <v>490.76900000000023</v>
      </c>
      <c r="AA37">
        <v>6</v>
      </c>
      <c r="AC37" t="s">
        <v>33</v>
      </c>
      <c r="AE37" t="s">
        <v>35</v>
      </c>
    </row>
    <row r="38" spans="1:31">
      <c r="A38" t="s">
        <v>50</v>
      </c>
      <c r="C38" s="33">
        <v>48466.46</v>
      </c>
      <c r="D38" s="33">
        <v>5.0000000000000001E-3</v>
      </c>
      <c r="E38">
        <f t="shared" si="0"/>
        <v>11461.999424585427</v>
      </c>
      <c r="F38">
        <f t="shared" si="4"/>
        <v>11461.5</v>
      </c>
      <c r="G38">
        <f t="shared" si="6"/>
        <v>0.9283926173884538</v>
      </c>
      <c r="I38">
        <f t="shared" si="7"/>
        <v>0.9283926173884538</v>
      </c>
      <c r="O38">
        <f t="shared" ca="1" si="1"/>
        <v>0.92804602624537436</v>
      </c>
      <c r="Q38" s="2">
        <f t="shared" si="2"/>
        <v>33447.96</v>
      </c>
      <c r="R38">
        <f t="shared" ca="1" si="3"/>
        <v>1.2012542046111588E-7</v>
      </c>
      <c r="S38">
        <f t="shared" si="5"/>
        <v>288.12999999999738</v>
      </c>
      <c r="AA38">
        <v>6</v>
      </c>
      <c r="AC38" t="s">
        <v>33</v>
      </c>
      <c r="AE38" t="s">
        <v>35</v>
      </c>
    </row>
    <row r="39" spans="1:31">
      <c r="A39" t="s">
        <v>51</v>
      </c>
      <c r="C39" s="33">
        <v>48836.383999999998</v>
      </c>
      <c r="D39" s="33">
        <v>5.0000000000000001E-3</v>
      </c>
      <c r="E39">
        <f t="shared" si="0"/>
        <v>11660.99835766525</v>
      </c>
      <c r="F39">
        <f t="shared" si="4"/>
        <v>11660.5</v>
      </c>
      <c r="G39">
        <f t="shared" si="6"/>
        <v>0.92640929329354549</v>
      </c>
      <c r="I39">
        <f t="shared" si="7"/>
        <v>0.92640929329354549</v>
      </c>
      <c r="O39">
        <f t="shared" ca="1" si="1"/>
        <v>0.92784728967751373</v>
      </c>
      <c r="Q39" s="2">
        <f t="shared" si="2"/>
        <v>33817.883999999998</v>
      </c>
      <c r="R39">
        <f t="shared" ca="1" si="3"/>
        <v>2.0678336003057427E-6</v>
      </c>
      <c r="S39">
        <f t="shared" si="5"/>
        <v>369.92399999999907</v>
      </c>
      <c r="AA39">
        <v>6</v>
      </c>
      <c r="AC39" t="s">
        <v>33</v>
      </c>
      <c r="AE39" t="s">
        <v>35</v>
      </c>
    </row>
    <row r="40" spans="1:31">
      <c r="A40" t="s">
        <v>52</v>
      </c>
      <c r="C40" s="33">
        <v>49124.517999999996</v>
      </c>
      <c r="D40" s="33">
        <v>3.0000000000000001E-3</v>
      </c>
      <c r="E40">
        <f t="shared" si="0"/>
        <v>11815.99873229361</v>
      </c>
      <c r="F40">
        <f t="shared" si="4"/>
        <v>11815.5</v>
      </c>
      <c r="G40">
        <f t="shared" si="6"/>
        <v>0.92710569914197549</v>
      </c>
      <c r="I40">
        <f t="shared" si="7"/>
        <v>0.92710569914197549</v>
      </c>
      <c r="O40">
        <f t="shared" ca="1" si="1"/>
        <v>0.92769249486335092</v>
      </c>
      <c r="Q40" s="2">
        <f t="shared" si="2"/>
        <v>34106.017999999996</v>
      </c>
      <c r="R40">
        <f t="shared" ca="1" si="3"/>
        <v>3.4432921862451441E-7</v>
      </c>
      <c r="S40">
        <f t="shared" si="5"/>
        <v>288.1339999999982</v>
      </c>
      <c r="AA40">
        <v>8</v>
      </c>
      <c r="AC40" t="s">
        <v>33</v>
      </c>
      <c r="AE40" t="s">
        <v>35</v>
      </c>
    </row>
    <row r="41" spans="1:31">
      <c r="A41" t="s">
        <v>53</v>
      </c>
      <c r="C41" s="33">
        <v>49546.5</v>
      </c>
      <c r="D41" s="33">
        <v>3.0000000000000001E-3</v>
      </c>
      <c r="E41">
        <f t="shared" si="0"/>
        <v>12043.002029670615</v>
      </c>
      <c r="F41">
        <f t="shared" si="4"/>
        <v>12042.5</v>
      </c>
      <c r="G41">
        <f t="shared" si="6"/>
        <v>0.93323527417669538</v>
      </c>
      <c r="I41">
        <f t="shared" si="7"/>
        <v>0.93323527417669538</v>
      </c>
      <c r="O41">
        <f t="shared" ca="1" si="1"/>
        <v>0.92746579536131901</v>
      </c>
      <c r="Q41" s="2">
        <f t="shared" si="2"/>
        <v>34528</v>
      </c>
      <c r="R41">
        <f t="shared" ca="1" si="3"/>
        <v>3.3286885801076748E-5</v>
      </c>
      <c r="S41">
        <f t="shared" si="5"/>
        <v>421.98200000000361</v>
      </c>
      <c r="AA41">
        <v>7</v>
      </c>
      <c r="AC41" t="s">
        <v>33</v>
      </c>
      <c r="AE41" t="s">
        <v>35</v>
      </c>
    </row>
    <row r="42" spans="1:31">
      <c r="A42" t="s">
        <v>54</v>
      </c>
      <c r="C42" s="33">
        <v>49693.34</v>
      </c>
      <c r="D42" s="33">
        <v>5.0000000000000001E-3</v>
      </c>
      <c r="E42">
        <f t="shared" si="0"/>
        <v>12121.993939720896</v>
      </c>
      <c r="F42">
        <f t="shared" si="4"/>
        <v>12121.5</v>
      </c>
      <c r="G42">
        <f t="shared" si="6"/>
        <v>0.91819666812079959</v>
      </c>
      <c r="I42">
        <f t="shared" si="7"/>
        <v>0.91819666812079959</v>
      </c>
      <c r="O42">
        <f t="shared" ca="1" si="1"/>
        <v>0.92738689993990697</v>
      </c>
      <c r="Q42" s="2">
        <f t="shared" si="2"/>
        <v>34674.839999999997</v>
      </c>
      <c r="R42">
        <f t="shared" ca="1" si="3"/>
        <v>8.446036088893385E-5</v>
      </c>
      <c r="S42">
        <f t="shared" si="5"/>
        <v>146.83999999999651</v>
      </c>
      <c r="AA42">
        <v>6</v>
      </c>
      <c r="AC42" t="s">
        <v>33</v>
      </c>
      <c r="AE42" t="s">
        <v>35</v>
      </c>
    </row>
    <row r="43" spans="1:31">
      <c r="A43" t="s">
        <v>55</v>
      </c>
      <c r="C43" s="33">
        <v>50392.311999999998</v>
      </c>
      <c r="D43" s="33">
        <v>4.0000000000000001E-3</v>
      </c>
      <c r="E43">
        <f t="shared" si="0"/>
        <v>12498.002747618386</v>
      </c>
      <c r="F43">
        <f t="shared" si="4"/>
        <v>12497.5</v>
      </c>
      <c r="G43">
        <f t="shared" si="6"/>
        <v>0.93456988489924697</v>
      </c>
      <c r="I43">
        <f t="shared" si="7"/>
        <v>0.93456988489924697</v>
      </c>
      <c r="O43">
        <f t="shared" ca="1" si="1"/>
        <v>0.92701139768103469</v>
      </c>
      <c r="Q43" s="2">
        <f t="shared" si="2"/>
        <v>35373.811999999998</v>
      </c>
      <c r="R43">
        <f t="shared" ca="1" si="3"/>
        <v>5.7130729027878474E-5</v>
      </c>
      <c r="S43">
        <f t="shared" si="5"/>
        <v>698.97200000000157</v>
      </c>
      <c r="AA43">
        <v>6</v>
      </c>
      <c r="AC43" t="s">
        <v>33</v>
      </c>
      <c r="AE43" t="s">
        <v>35</v>
      </c>
    </row>
    <row r="44" spans="1:31">
      <c r="A44" t="s">
        <v>56</v>
      </c>
      <c r="C44" s="33">
        <v>50639.54</v>
      </c>
      <c r="D44" s="33">
        <v>5.0000000000000001E-3</v>
      </c>
      <c r="E44">
        <f t="shared" si="0"/>
        <v>12630.997925621055</v>
      </c>
      <c r="F44">
        <f t="shared" si="4"/>
        <v>12630.5</v>
      </c>
      <c r="G44">
        <f t="shared" si="6"/>
        <v>0.92560615573165705</v>
      </c>
      <c r="I44">
        <f t="shared" si="7"/>
        <v>0.92560615573165705</v>
      </c>
      <c r="O44">
        <f t="shared" ca="1" si="1"/>
        <v>0.92687857374372074</v>
      </c>
      <c r="Q44" s="2">
        <f t="shared" si="2"/>
        <v>35621.040000000001</v>
      </c>
      <c r="R44">
        <f t="shared" ca="1" si="3"/>
        <v>1.6190475974240893E-6</v>
      </c>
      <c r="S44">
        <f t="shared" si="5"/>
        <v>247.22800000000279</v>
      </c>
      <c r="AA44">
        <v>5</v>
      </c>
      <c r="AC44" t="s">
        <v>33</v>
      </c>
      <c r="AE44" t="s">
        <v>35</v>
      </c>
    </row>
    <row r="45" spans="1:31">
      <c r="A45" t="s">
        <v>58</v>
      </c>
      <c r="C45" s="33">
        <v>50719.473599999998</v>
      </c>
      <c r="D45" s="33">
        <v>8.0000000000000004E-4</v>
      </c>
      <c r="E45">
        <f t="shared" ref="E45:E62" si="8">+(C45-C$7)/C$8</f>
        <v>12673.997842136958</v>
      </c>
      <c r="F45">
        <f t="shared" ref="F45:F87" si="9">ROUND(2*E45,0)/2-0.5</f>
        <v>12673.5</v>
      </c>
      <c r="G45">
        <f t="shared" ref="G45:G51" si="10">+C45-(C$7+F45*C$8)</f>
        <v>0.92545096509275027</v>
      </c>
      <c r="I45">
        <f>+G45</f>
        <v>0.92545096509275027</v>
      </c>
      <c r="O45">
        <f t="shared" ref="O45:O62" ca="1" si="11">+C$11+C$12*F45</f>
        <v>0.9268356306662433</v>
      </c>
      <c r="Q45" s="2">
        <f t="shared" ref="Q45:Q62" si="12">+C45-15018.5</f>
        <v>35700.973599999998</v>
      </c>
      <c r="R45">
        <f t="shared" ref="R45:R62" ca="1" si="13">+(O45-G45)^2</f>
        <v>1.9172987504168039E-6</v>
      </c>
      <c r="S45">
        <f t="shared" ref="S45:S62" si="14">+C45-C44</f>
        <v>79.933599999996659</v>
      </c>
      <c r="AA45">
        <v>15</v>
      </c>
      <c r="AC45" t="s">
        <v>57</v>
      </c>
      <c r="AE45" t="s">
        <v>35</v>
      </c>
    </row>
    <row r="46" spans="1:31">
      <c r="A46" t="s">
        <v>58</v>
      </c>
      <c r="C46" s="33">
        <v>50747.364000000001</v>
      </c>
      <c r="D46" s="33">
        <v>7.0000000000000001E-3</v>
      </c>
      <c r="E46">
        <f t="shared" si="8"/>
        <v>12689.001355948363</v>
      </c>
      <c r="F46">
        <f t="shared" si="9"/>
        <v>12688.5</v>
      </c>
      <c r="G46">
        <f t="shared" si="10"/>
        <v>0.93198287534323754</v>
      </c>
      <c r="I46">
        <f>+G46</f>
        <v>0.93198287534323754</v>
      </c>
      <c r="O46">
        <f t="shared" ca="1" si="11"/>
        <v>0.92682065052293727</v>
      </c>
      <c r="Q46" s="2">
        <f t="shared" si="12"/>
        <v>35728.864000000001</v>
      </c>
      <c r="R46">
        <f t="shared" ca="1" si="13"/>
        <v>2.6648565095324104E-5</v>
      </c>
      <c r="S46">
        <f t="shared" si="14"/>
        <v>27.890400000003865</v>
      </c>
      <c r="AA46">
        <v>11</v>
      </c>
      <c r="AC46" t="s">
        <v>59</v>
      </c>
      <c r="AE46" t="s">
        <v>35</v>
      </c>
    </row>
    <row r="47" spans="1:31">
      <c r="A47" t="s">
        <v>60</v>
      </c>
      <c r="C47" s="33">
        <v>50853.324000000001</v>
      </c>
      <c r="D47" s="33">
        <v>4.0000000000000001E-3</v>
      </c>
      <c r="E47">
        <f t="shared" si="8"/>
        <v>12746.002055954683</v>
      </c>
      <c r="F47">
        <f t="shared" si="9"/>
        <v>12745.5</v>
      </c>
      <c r="G47">
        <f t="shared" si="10"/>
        <v>0.93328413426934276</v>
      </c>
      <c r="I47">
        <f>+G47</f>
        <v>0.93328413426934276</v>
      </c>
      <c r="O47">
        <f t="shared" ca="1" si="11"/>
        <v>0.9267637259783742</v>
      </c>
      <c r="Q47" s="2">
        <f t="shared" si="12"/>
        <v>35834.824000000001</v>
      </c>
      <c r="R47">
        <f t="shared" ca="1" si="13"/>
        <v>4.2515724280931537E-5</v>
      </c>
      <c r="S47">
        <f t="shared" si="14"/>
        <v>105.95999999999913</v>
      </c>
      <c r="AA47">
        <v>6</v>
      </c>
      <c r="AC47" t="s">
        <v>33</v>
      </c>
      <c r="AE47" t="s">
        <v>35</v>
      </c>
    </row>
    <row r="48" spans="1:31">
      <c r="A48" t="s">
        <v>62</v>
      </c>
      <c r="C48" s="33">
        <v>50983.442999999999</v>
      </c>
      <c r="D48" s="33">
        <v>5.0000000000000001E-3</v>
      </c>
      <c r="E48">
        <f t="shared" si="8"/>
        <v>12815.998980115899</v>
      </c>
      <c r="F48">
        <f t="shared" si="9"/>
        <v>12815.5</v>
      </c>
      <c r="G48">
        <f t="shared" si="10"/>
        <v>0.92756638207356445</v>
      </c>
      <c r="I48">
        <f>+G48</f>
        <v>0.92756638207356445</v>
      </c>
      <c r="O48">
        <f t="shared" ca="1" si="11"/>
        <v>0.92669381864294587</v>
      </c>
      <c r="Q48" s="2">
        <f t="shared" si="12"/>
        <v>35964.942999999999</v>
      </c>
      <c r="R48">
        <f t="shared" ca="1" si="13"/>
        <v>7.6136694045288158E-7</v>
      </c>
      <c r="S48">
        <f t="shared" si="14"/>
        <v>130.11899999999878</v>
      </c>
      <c r="AA48">
        <v>7</v>
      </c>
      <c r="AC48" t="s">
        <v>61</v>
      </c>
      <c r="AE48" t="s">
        <v>35</v>
      </c>
    </row>
    <row r="49" spans="1:21">
      <c r="A49" t="s">
        <v>63</v>
      </c>
      <c r="B49" s="12"/>
      <c r="C49" s="33">
        <v>51470.479299999999</v>
      </c>
      <c r="D49" s="33">
        <v>2.0000000000000001E-4</v>
      </c>
      <c r="E49">
        <f t="shared" si="8"/>
        <v>13077.997942257163</v>
      </c>
      <c r="F49">
        <f t="shared" si="9"/>
        <v>13077.5</v>
      </c>
      <c r="G49">
        <f t="shared" si="10"/>
        <v>0.92563708100351505</v>
      </c>
      <c r="H49" s="13"/>
      <c r="I49" s="13"/>
      <c r="J49" s="6">
        <f>G49</f>
        <v>0.92563708100351505</v>
      </c>
      <c r="O49">
        <f t="shared" ca="1" si="11"/>
        <v>0.92643216547319973</v>
      </c>
      <c r="Q49" s="2">
        <f t="shared" si="12"/>
        <v>36451.979299999999</v>
      </c>
      <c r="R49">
        <f t="shared" ca="1" si="13"/>
        <v>6.321593139337712E-7</v>
      </c>
      <c r="S49">
        <f t="shared" si="14"/>
        <v>487.03629999999976</v>
      </c>
    </row>
    <row r="50" spans="1:21">
      <c r="A50" s="16" t="s">
        <v>63</v>
      </c>
      <c r="B50" s="38"/>
      <c r="C50" s="39">
        <v>51498.366000000002</v>
      </c>
      <c r="D50" s="39">
        <v>1E-4</v>
      </c>
      <c r="E50">
        <f t="shared" si="8"/>
        <v>13092.999465670398</v>
      </c>
      <c r="F50">
        <f t="shared" si="9"/>
        <v>13092.5</v>
      </c>
      <c r="G50">
        <f t="shared" si="10"/>
        <v>0.92846899125288473</v>
      </c>
      <c r="H50" s="13"/>
      <c r="I50" s="13"/>
      <c r="J50" s="6">
        <f>G50</f>
        <v>0.92846899125288473</v>
      </c>
      <c r="O50">
        <f t="shared" ca="1" si="11"/>
        <v>0.92641718532989359</v>
      </c>
      <c r="Q50" s="2">
        <f t="shared" si="12"/>
        <v>36479.866000000002</v>
      </c>
      <c r="R50">
        <f t="shared" ca="1" si="13"/>
        <v>4.2099075456215467E-6</v>
      </c>
      <c r="S50">
        <f t="shared" si="14"/>
        <v>27.886700000002747</v>
      </c>
    </row>
    <row r="51" spans="1:21">
      <c r="A51" s="40" t="s">
        <v>81</v>
      </c>
      <c r="B51" s="41" t="s">
        <v>64</v>
      </c>
      <c r="C51" s="40">
        <v>51786.510499999997</v>
      </c>
      <c r="D51" s="40" t="s">
        <v>82</v>
      </c>
      <c r="E51">
        <f t="shared" si="8"/>
        <v>13248.005488725994</v>
      </c>
      <c r="F51">
        <f t="shared" si="9"/>
        <v>13247.5</v>
      </c>
      <c r="G51">
        <f t="shared" si="10"/>
        <v>0.9396653970979969</v>
      </c>
      <c r="H51" s="13"/>
      <c r="I51" s="6">
        <f>G51</f>
        <v>0.9396653970979969</v>
      </c>
      <c r="N51" s="25"/>
      <c r="O51">
        <f t="shared" ca="1" si="11"/>
        <v>0.92626239051573089</v>
      </c>
      <c r="Q51" s="2">
        <f t="shared" si="12"/>
        <v>36768.010499999997</v>
      </c>
      <c r="R51">
        <f t="shared" ca="1" si="13"/>
        <v>1.7964058544426594E-4</v>
      </c>
      <c r="S51">
        <f t="shared" si="14"/>
        <v>288.14449999999488</v>
      </c>
    </row>
    <row r="52" spans="1:21">
      <c r="A52" s="42" t="s">
        <v>67</v>
      </c>
      <c r="B52" s="43" t="s">
        <v>64</v>
      </c>
      <c r="C52" s="39">
        <v>52853.525000000001</v>
      </c>
      <c r="D52" s="44">
        <v>5.0000000000000001E-3</v>
      </c>
      <c r="E52">
        <f t="shared" si="8"/>
        <v>13822.001085336926</v>
      </c>
      <c r="F52">
        <f t="shared" si="9"/>
        <v>13821.5</v>
      </c>
      <c r="G52">
        <f t="shared" ref="G52:G58" si="15">+C52-(C$7+F52*C$8)</f>
        <v>0.9314798291088664</v>
      </c>
      <c r="H52" s="13"/>
      <c r="I52" s="13"/>
      <c r="J52" s="6">
        <f t="shared" ref="J52:J58" si="16">G52</f>
        <v>0.9314798291088664</v>
      </c>
      <c r="O52">
        <f t="shared" ca="1" si="11"/>
        <v>0.92568915036521837</v>
      </c>
      <c r="Q52" s="2">
        <f t="shared" si="12"/>
        <v>37835.025000000001</v>
      </c>
      <c r="R52">
        <f t="shared" ca="1" si="13"/>
        <v>3.3531960312137076E-5</v>
      </c>
      <c r="S52">
        <f t="shared" si="14"/>
        <v>1067.0145000000048</v>
      </c>
    </row>
    <row r="53" spans="1:21">
      <c r="A53" s="38" t="s">
        <v>65</v>
      </c>
      <c r="B53" s="45" t="s">
        <v>64</v>
      </c>
      <c r="C53" s="46">
        <v>52879.544199999997</v>
      </c>
      <c r="D53" s="46">
        <v>2.5000000000000001E-3</v>
      </c>
      <c r="E53">
        <f t="shared" si="8"/>
        <v>13835.997995620091</v>
      </c>
      <c r="F53">
        <f t="shared" si="9"/>
        <v>13835.5</v>
      </c>
      <c r="G53">
        <f t="shared" si="15"/>
        <v>0.92573627865931485</v>
      </c>
      <c r="H53" s="13"/>
      <c r="I53" s="13"/>
      <c r="J53" s="6">
        <f t="shared" si="16"/>
        <v>0.92573627865931485</v>
      </c>
      <c r="O53">
        <f t="shared" ca="1" si="11"/>
        <v>0.92567516889813262</v>
      </c>
      <c r="Q53" s="2">
        <f t="shared" si="12"/>
        <v>37861.044199999997</v>
      </c>
      <c r="R53">
        <f t="shared" ca="1" si="13"/>
        <v>3.734402911749428E-9</v>
      </c>
      <c r="S53">
        <f t="shared" si="14"/>
        <v>26.01919999999518</v>
      </c>
    </row>
    <row r="54" spans="1:21">
      <c r="A54" s="38" t="s">
        <v>77</v>
      </c>
      <c r="B54" s="45" t="s">
        <v>64</v>
      </c>
      <c r="C54" s="46">
        <v>53355.42</v>
      </c>
      <c r="D54" s="46">
        <v>3.0000000000000001E-3</v>
      </c>
      <c r="E54">
        <f t="shared" si="8"/>
        <v>14091.993217553536</v>
      </c>
      <c r="F54">
        <f t="shared" si="9"/>
        <v>14091.5</v>
      </c>
      <c r="G54">
        <f t="shared" si="15"/>
        <v>0.91685421348665841</v>
      </c>
      <c r="H54" s="13"/>
      <c r="I54" s="13"/>
      <c r="J54" s="6">
        <f t="shared" si="16"/>
        <v>0.91685421348665841</v>
      </c>
      <c r="O54">
        <f t="shared" ca="1" si="11"/>
        <v>0.92541950778570892</v>
      </c>
      <c r="Q54" s="2">
        <f t="shared" si="12"/>
        <v>38336.92</v>
      </c>
      <c r="R54">
        <f t="shared" ca="1" si="13"/>
        <v>7.3364266429347129E-5</v>
      </c>
      <c r="S54">
        <f t="shared" si="14"/>
        <v>475.87580000000162</v>
      </c>
    </row>
    <row r="55" spans="1:21">
      <c r="A55" s="47" t="s">
        <v>77</v>
      </c>
      <c r="B55" s="48" t="s">
        <v>64</v>
      </c>
      <c r="C55" s="49">
        <v>53355.42</v>
      </c>
      <c r="D55" s="49">
        <v>3.0000000000000001E-3</v>
      </c>
      <c r="E55">
        <f t="shared" si="8"/>
        <v>14091.993217553536</v>
      </c>
      <c r="F55">
        <f t="shared" si="9"/>
        <v>14091.5</v>
      </c>
      <c r="G55">
        <f t="shared" si="15"/>
        <v>0.91685421348665841</v>
      </c>
      <c r="H55" s="13"/>
      <c r="I55" s="13"/>
      <c r="J55" s="6">
        <f t="shared" si="16"/>
        <v>0.91685421348665841</v>
      </c>
      <c r="O55">
        <f t="shared" ca="1" si="11"/>
        <v>0.92541950778570892</v>
      </c>
      <c r="Q55" s="2">
        <f t="shared" si="12"/>
        <v>38336.92</v>
      </c>
      <c r="R55">
        <f t="shared" ca="1" si="13"/>
        <v>7.3364266429347129E-5</v>
      </c>
      <c r="S55">
        <f t="shared" si="14"/>
        <v>0</v>
      </c>
    </row>
    <row r="56" spans="1:21">
      <c r="A56" s="38" t="s">
        <v>77</v>
      </c>
      <c r="B56" s="45" t="s">
        <v>64</v>
      </c>
      <c r="C56" s="46">
        <v>53366.582999999999</v>
      </c>
      <c r="D56" s="46">
        <v>4.0000000000000001E-3</v>
      </c>
      <c r="E56">
        <f t="shared" si="8"/>
        <v>14097.998302624985</v>
      </c>
      <c r="F56">
        <f t="shared" si="9"/>
        <v>14097.5</v>
      </c>
      <c r="G56">
        <f t="shared" si="15"/>
        <v>0.92630697759159375</v>
      </c>
      <c r="H56" s="13"/>
      <c r="I56" s="13"/>
      <c r="J56" s="6">
        <f t="shared" si="16"/>
        <v>0.92630697759159375</v>
      </c>
      <c r="O56">
        <f t="shared" ca="1" si="11"/>
        <v>0.92541351572838648</v>
      </c>
      <c r="Q56" s="2">
        <f t="shared" si="12"/>
        <v>38348.082999999999</v>
      </c>
      <c r="R56">
        <f t="shared" ca="1" si="13"/>
        <v>7.982741010058024E-7</v>
      </c>
      <c r="S56">
        <f t="shared" si="14"/>
        <v>11.163000000000466</v>
      </c>
    </row>
    <row r="57" spans="1:21">
      <c r="A57" s="47" t="s">
        <v>77</v>
      </c>
      <c r="B57" s="48" t="s">
        <v>64</v>
      </c>
      <c r="C57" s="49">
        <v>53366.582999999999</v>
      </c>
      <c r="D57" s="49">
        <v>4.0000000000000001E-3</v>
      </c>
      <c r="E57">
        <f t="shared" si="8"/>
        <v>14097.998302624985</v>
      </c>
      <c r="F57">
        <f t="shared" si="9"/>
        <v>14097.5</v>
      </c>
      <c r="G57">
        <f t="shared" si="15"/>
        <v>0.92630697759159375</v>
      </c>
      <c r="H57" s="13"/>
      <c r="I57" s="13"/>
      <c r="J57" s="6">
        <f t="shared" si="16"/>
        <v>0.92630697759159375</v>
      </c>
      <c r="O57">
        <f t="shared" ca="1" si="11"/>
        <v>0.92541351572838648</v>
      </c>
      <c r="Q57" s="2">
        <f t="shared" si="12"/>
        <v>38348.082999999999</v>
      </c>
      <c r="R57">
        <f t="shared" ca="1" si="13"/>
        <v>7.982741010058024E-7</v>
      </c>
      <c r="S57">
        <f t="shared" si="14"/>
        <v>0</v>
      </c>
    </row>
    <row r="58" spans="1:21">
      <c r="A58" s="47" t="s">
        <v>85</v>
      </c>
      <c r="B58" s="50" t="s">
        <v>64</v>
      </c>
      <c r="C58" s="47">
        <v>53565.48</v>
      </c>
      <c r="D58" s="47">
        <v>1E-3</v>
      </c>
      <c r="E58">
        <f t="shared" si="8"/>
        <v>14204.994039026999</v>
      </c>
      <c r="F58">
        <f t="shared" si="9"/>
        <v>14204.5</v>
      </c>
      <c r="G58">
        <f t="shared" si="15"/>
        <v>0.91838127066876041</v>
      </c>
      <c r="H58" s="13"/>
      <c r="I58" s="13"/>
      <c r="J58" s="6">
        <f t="shared" si="16"/>
        <v>0.91838127066876041</v>
      </c>
      <c r="N58" s="6">
        <f>G58</f>
        <v>0.91838127066876041</v>
      </c>
      <c r="O58">
        <f t="shared" ca="1" si="11"/>
        <v>0.92530665737280315</v>
      </c>
      <c r="Q58" s="2">
        <f t="shared" si="12"/>
        <v>38546.980000000003</v>
      </c>
      <c r="R58">
        <f t="shared" ca="1" si="13"/>
        <v>4.7960981000532057E-5</v>
      </c>
      <c r="S58">
        <f t="shared" si="14"/>
        <v>198.89700000000448</v>
      </c>
    </row>
    <row r="59" spans="1:21">
      <c r="A59" s="39" t="s">
        <v>79</v>
      </c>
      <c r="B59" s="43" t="s">
        <v>80</v>
      </c>
      <c r="C59" s="39">
        <v>53979.418000000063</v>
      </c>
      <c r="D59" s="39">
        <v>5.0000000000000001E-3</v>
      </c>
      <c r="E59">
        <f t="shared" si="8"/>
        <v>14427.670103194794</v>
      </c>
      <c r="F59">
        <f>ROUND(2*E59,0)/2</f>
        <v>14427.5</v>
      </c>
      <c r="H59" s="13"/>
      <c r="I59" s="13"/>
      <c r="N59" s="25"/>
      <c r="O59">
        <f t="shared" ca="1" si="11"/>
        <v>0.9250839525756529</v>
      </c>
      <c r="Q59" s="2">
        <f t="shared" si="12"/>
        <v>38960.918000000063</v>
      </c>
      <c r="R59">
        <f ca="1">+(O59-U59)^2</f>
        <v>0.37072870419190923</v>
      </c>
      <c r="S59">
        <f t="shared" si="14"/>
        <v>413.93800000006013</v>
      </c>
      <c r="U59">
        <f>+C59-(C$7+F59*C$8)</f>
        <v>0.31620900302368682</v>
      </c>
    </row>
    <row r="60" spans="1:21">
      <c r="A60" s="40" t="s">
        <v>81</v>
      </c>
      <c r="B60" s="41" t="s">
        <v>64</v>
      </c>
      <c r="C60" s="40">
        <v>54304.417580000001</v>
      </c>
      <c r="D60" s="40">
        <v>2.0000000000000001E-4</v>
      </c>
      <c r="E60">
        <f t="shared" si="8"/>
        <v>14602.502148888987</v>
      </c>
      <c r="F60">
        <f t="shared" si="9"/>
        <v>14602</v>
      </c>
      <c r="G60">
        <f>+C60-(C$7+F60*C$8)</f>
        <v>0.93345689212583238</v>
      </c>
      <c r="H60" s="13"/>
      <c r="I60" s="13"/>
      <c r="J60" s="6">
        <f>G60</f>
        <v>0.93345689212583238</v>
      </c>
      <c r="N60" s="6">
        <f>G60</f>
        <v>0.93345689212583238</v>
      </c>
      <c r="O60">
        <f t="shared" ca="1" si="11"/>
        <v>0.92490968357519221</v>
      </c>
      <c r="Q60" s="2">
        <f t="shared" si="12"/>
        <v>39285.917580000001</v>
      </c>
      <c r="R60">
        <f t="shared" ca="1" si="13"/>
        <v>7.3054774008136483E-5</v>
      </c>
      <c r="S60">
        <f t="shared" si="14"/>
        <v>324.99957999993785</v>
      </c>
    </row>
    <row r="61" spans="1:21">
      <c r="A61" s="51" t="s">
        <v>87</v>
      </c>
      <c r="B61" s="51"/>
      <c r="C61" s="52">
        <v>55409.538999999997</v>
      </c>
      <c r="D61" s="52">
        <v>8.9999999999999998E-4</v>
      </c>
      <c r="E61">
        <f t="shared" si="8"/>
        <v>15196.997189772139</v>
      </c>
      <c r="F61">
        <f t="shared" si="9"/>
        <v>15196.5</v>
      </c>
      <c r="G61">
        <f>+C61-(C$7+F61*C$8)</f>
        <v>0.92423826812591869</v>
      </c>
      <c r="H61" s="13"/>
      <c r="I61" s="13"/>
      <c r="J61" s="6">
        <f>G61</f>
        <v>0.92423826812591869</v>
      </c>
      <c r="O61">
        <f t="shared" ca="1" si="11"/>
        <v>0.9243159705621613</v>
      </c>
      <c r="Q61" s="2">
        <f t="shared" si="12"/>
        <v>40391.038999999997</v>
      </c>
      <c r="R61">
        <f t="shared" ca="1" si="13"/>
        <v>6.0376685980369369E-9</v>
      </c>
      <c r="S61">
        <f t="shared" si="14"/>
        <v>1105.1214199999959</v>
      </c>
    </row>
    <row r="62" spans="1:21">
      <c r="A62" s="47" t="s">
        <v>86</v>
      </c>
      <c r="B62" s="50" t="s">
        <v>64</v>
      </c>
      <c r="C62" s="47">
        <v>55881.705999999998</v>
      </c>
      <c r="D62" s="47">
        <v>2.0000000000000001E-4</v>
      </c>
      <c r="E62">
        <f t="shared" si="8"/>
        <v>15450.997279616273</v>
      </c>
      <c r="F62">
        <f t="shared" si="9"/>
        <v>15450.5</v>
      </c>
      <c r="G62">
        <f>+C62-(C$7+F62*C$8)</f>
        <v>0.92440528159204405</v>
      </c>
      <c r="H62" s="13"/>
      <c r="I62" s="13"/>
      <c r="J62" s="6">
        <f>G62</f>
        <v>0.92440528159204405</v>
      </c>
      <c r="O62">
        <f t="shared" ca="1" si="11"/>
        <v>0.92406230680217849</v>
      </c>
      <c r="Q62" s="2">
        <f t="shared" si="12"/>
        <v>40863.205999999998</v>
      </c>
      <c r="R62">
        <f t="shared" ca="1" si="13"/>
        <v>1.1763170648332348E-7</v>
      </c>
      <c r="S62">
        <f t="shared" si="14"/>
        <v>472.16700000000128</v>
      </c>
    </row>
    <row r="63" spans="1:21">
      <c r="A63" s="66" t="s">
        <v>104</v>
      </c>
      <c r="B63" s="68" t="s">
        <v>64</v>
      </c>
      <c r="C63" s="67">
        <v>27159.455000000002</v>
      </c>
      <c r="D63" s="67" t="s">
        <v>82</v>
      </c>
      <c r="E63">
        <f t="shared" ref="E63:E87" si="17">+(C63-C$7)/C$8</f>
        <v>-6.9932908647203024E-3</v>
      </c>
      <c r="F63">
        <f t="shared" si="9"/>
        <v>-0.5</v>
      </c>
      <c r="G63">
        <f t="shared" ref="G63:G87" si="18">+C63-(C$7+F63*C$8)</f>
        <v>0.91646226965895039</v>
      </c>
      <c r="H63" s="13"/>
      <c r="I63" s="6">
        <f>G63</f>
        <v>0.91646226965895039</v>
      </c>
      <c r="O63">
        <f t="shared" ref="O63:O87" ca="1" si="19">+C$11+C$12*F63</f>
        <v>0.93949285308365726</v>
      </c>
      <c r="Q63" s="2">
        <f t="shared" ref="Q63:Q87" si="20">+C63-15018.5</f>
        <v>12140.955000000002</v>
      </c>
      <c r="R63">
        <f t="shared" ref="R63:R87" ca="1" si="21">+(O63-G63)^2</f>
        <v>5.3040777288238298E-4</v>
      </c>
      <c r="S63">
        <f t="shared" ref="S63:S87" si="22">+C63-C62</f>
        <v>-28722.250999999997</v>
      </c>
    </row>
    <row r="64" spans="1:21">
      <c r="A64" s="66" t="s">
        <v>104</v>
      </c>
      <c r="B64" s="68" t="s">
        <v>64</v>
      </c>
      <c r="C64" s="67">
        <v>27213.41</v>
      </c>
      <c r="D64" s="67" t="s">
        <v>82</v>
      </c>
      <c r="E64">
        <f t="shared" si="17"/>
        <v>29.017853527188485</v>
      </c>
      <c r="F64">
        <f t="shared" si="9"/>
        <v>28.5</v>
      </c>
      <c r="G64">
        <f t="shared" si="18"/>
        <v>0.96265062946258695</v>
      </c>
      <c r="H64" s="13"/>
      <c r="I64" s="6">
        <f>G64</f>
        <v>0.96265062946258695</v>
      </c>
      <c r="O64">
        <f t="shared" ca="1" si="19"/>
        <v>0.93946389147326548</v>
      </c>
      <c r="Q64" s="2">
        <f t="shared" si="20"/>
        <v>12194.91</v>
      </c>
      <c r="R64">
        <f t="shared" ca="1" si="21"/>
        <v>5.3762481858544346E-4</v>
      </c>
      <c r="S64">
        <f t="shared" si="22"/>
        <v>53.954999999998108</v>
      </c>
    </row>
    <row r="65" spans="1:19">
      <c r="A65" s="66" t="s">
        <v>104</v>
      </c>
      <c r="B65" s="68" t="s">
        <v>64</v>
      </c>
      <c r="C65" s="67">
        <v>27343.491999999998</v>
      </c>
      <c r="D65" s="67" t="s">
        <v>82</v>
      </c>
      <c r="E65">
        <f t="shared" si="17"/>
        <v>98.994873706710052</v>
      </c>
      <c r="F65">
        <f t="shared" si="9"/>
        <v>98.5</v>
      </c>
      <c r="G65">
        <f t="shared" si="18"/>
        <v>0.91993287726654671</v>
      </c>
      <c r="H65" s="13"/>
      <c r="I65" s="6">
        <f>G65</f>
        <v>0.91993287726654671</v>
      </c>
      <c r="O65">
        <f t="shared" ca="1" si="19"/>
        <v>0.93939398413783715</v>
      </c>
      <c r="Q65" s="2">
        <f t="shared" si="20"/>
        <v>12324.991999999998</v>
      </c>
      <c r="R65">
        <f t="shared" ca="1" si="21"/>
        <v>3.7873468065578774E-4</v>
      </c>
      <c r="S65">
        <f t="shared" si="22"/>
        <v>130.08199999999852</v>
      </c>
    </row>
    <row r="66" spans="1:19">
      <c r="A66" s="66" t="s">
        <v>104</v>
      </c>
      <c r="B66" s="68" t="s">
        <v>64</v>
      </c>
      <c r="C66" s="67">
        <v>27460.607</v>
      </c>
      <c r="D66" s="67" t="s">
        <v>82</v>
      </c>
      <c r="E66">
        <f t="shared" si="17"/>
        <v>161.99635522086939</v>
      </c>
      <c r="F66">
        <f t="shared" si="9"/>
        <v>161.5</v>
      </c>
      <c r="G66">
        <f t="shared" si="18"/>
        <v>0.92268690029231948</v>
      </c>
      <c r="H66" s="13"/>
      <c r="I66" s="6">
        <f>G66</f>
        <v>0.92268690029231948</v>
      </c>
      <c r="O66">
        <f t="shared" ca="1" si="19"/>
        <v>0.93933106753595164</v>
      </c>
      <c r="Q66" s="2">
        <f t="shared" si="20"/>
        <v>12442.107</v>
      </c>
      <c r="R66">
        <f t="shared" ca="1" si="21"/>
        <v>2.7702830323399772E-4</v>
      </c>
      <c r="S66">
        <f t="shared" si="22"/>
        <v>117.1150000000016</v>
      </c>
    </row>
    <row r="67" spans="1:19">
      <c r="A67" s="66" t="s">
        <v>104</v>
      </c>
      <c r="B67" s="68" t="s">
        <v>64</v>
      </c>
      <c r="C67" s="67">
        <v>27871.457999999999</v>
      </c>
      <c r="D67" s="67" t="s">
        <v>82</v>
      </c>
      <c r="E67">
        <f t="shared" si="17"/>
        <v>383.01178178086121</v>
      </c>
      <c r="F67">
        <f t="shared" si="9"/>
        <v>382.5</v>
      </c>
      <c r="G67">
        <f t="shared" si="18"/>
        <v>0.95136371121770935</v>
      </c>
      <c r="H67" s="13"/>
      <c r="I67" s="6">
        <f>G67</f>
        <v>0.95136371121770935</v>
      </c>
      <c r="O67">
        <f t="shared" ca="1" si="19"/>
        <v>0.93911036009124216</v>
      </c>
      <c r="Q67" s="2">
        <f t="shared" si="20"/>
        <v>12852.957999999999</v>
      </c>
      <c r="R67">
        <f t="shared" ca="1" si="21"/>
        <v>1.5014461382849485E-4</v>
      </c>
      <c r="S67">
        <f t="shared" si="22"/>
        <v>410.85099999999875</v>
      </c>
    </row>
    <row r="68" spans="1:19">
      <c r="A68" s="66" t="s">
        <v>104</v>
      </c>
      <c r="B68" s="68" t="s">
        <v>64</v>
      </c>
      <c r="C68" s="67">
        <v>28542.537</v>
      </c>
      <c r="D68" s="67" t="s">
        <v>82</v>
      </c>
      <c r="E68">
        <f t="shared" si="17"/>
        <v>744.01567720877438</v>
      </c>
      <c r="F68">
        <f t="shared" si="9"/>
        <v>743.5</v>
      </c>
      <c r="G68">
        <f t="shared" si="18"/>
        <v>0.95860501775678131</v>
      </c>
      <c r="H68" s="13"/>
      <c r="I68" s="6">
        <f>G68</f>
        <v>0.95860501775678131</v>
      </c>
      <c r="O68">
        <f t="shared" ca="1" si="19"/>
        <v>0.9387498379756759</v>
      </c>
      <c r="Q68" s="2">
        <f t="shared" si="20"/>
        <v>13524.037</v>
      </c>
      <c r="R68">
        <f t="shared" ca="1" si="21"/>
        <v>3.9422816414001678E-4</v>
      </c>
      <c r="S68">
        <f t="shared" si="22"/>
        <v>671.07900000000154</v>
      </c>
    </row>
    <row r="69" spans="1:19">
      <c r="A69" s="66" t="s">
        <v>104</v>
      </c>
      <c r="B69" s="68" t="s">
        <v>64</v>
      </c>
      <c r="C69" s="67">
        <v>29016.528999999999</v>
      </c>
      <c r="D69" s="67" t="s">
        <v>82</v>
      </c>
      <c r="E69">
        <f t="shared" si="17"/>
        <v>998.99751750129792</v>
      </c>
      <c r="F69">
        <f t="shared" si="9"/>
        <v>998.5</v>
      </c>
      <c r="G69">
        <f t="shared" si="18"/>
        <v>0.92484749190407456</v>
      </c>
      <c r="H69" s="13"/>
      <c r="I69" s="6">
        <f>G69</f>
        <v>0.92484749190407456</v>
      </c>
      <c r="O69">
        <f t="shared" ca="1" si="19"/>
        <v>0.93849517553947259</v>
      </c>
      <c r="Q69" s="2">
        <f t="shared" si="20"/>
        <v>13998.028999999999</v>
      </c>
      <c r="R69">
        <f t="shared" ca="1" si="21"/>
        <v>1.8625926861191129E-4</v>
      </c>
      <c r="S69">
        <f t="shared" si="22"/>
        <v>473.99199999999837</v>
      </c>
    </row>
    <row r="70" spans="1:19">
      <c r="A70" s="66" t="s">
        <v>104</v>
      </c>
      <c r="B70" s="68" t="s">
        <v>64</v>
      </c>
      <c r="C70" s="67">
        <v>29109.492999999999</v>
      </c>
      <c r="D70" s="67" t="s">
        <v>82</v>
      </c>
      <c r="E70">
        <f t="shared" si="17"/>
        <v>1049.0070784241705</v>
      </c>
      <c r="F70">
        <f t="shared" si="9"/>
        <v>1048.5</v>
      </c>
      <c r="G70">
        <f t="shared" si="18"/>
        <v>0.94262052604972268</v>
      </c>
      <c r="H70" s="13"/>
      <c r="I70" s="6">
        <f>G70</f>
        <v>0.94262052604972268</v>
      </c>
      <c r="O70">
        <f t="shared" ca="1" si="19"/>
        <v>0.93844524172845234</v>
      </c>
      <c r="Q70" s="2">
        <f t="shared" si="20"/>
        <v>14090.992999999999</v>
      </c>
      <c r="R70">
        <f t="shared" ca="1" si="21"/>
        <v>1.7432999163445966E-5</v>
      </c>
      <c r="S70">
        <f t="shared" si="22"/>
        <v>92.963999999999942</v>
      </c>
    </row>
    <row r="71" spans="1:19">
      <c r="A71" s="66" t="s">
        <v>104</v>
      </c>
      <c r="B71" s="68" t="s">
        <v>64</v>
      </c>
      <c r="C71" s="67">
        <v>29111.344000000001</v>
      </c>
      <c r="D71" s="67" t="s">
        <v>82</v>
      </c>
      <c r="E71">
        <f t="shared" si="17"/>
        <v>1050.0028154542936</v>
      </c>
      <c r="F71">
        <f t="shared" si="9"/>
        <v>1049.5</v>
      </c>
      <c r="G71">
        <f t="shared" si="18"/>
        <v>0.9346959867325495</v>
      </c>
      <c r="H71" s="13"/>
      <c r="I71" s="6">
        <f>G71</f>
        <v>0.9346959867325495</v>
      </c>
      <c r="O71">
        <f t="shared" ca="1" si="19"/>
        <v>0.93844424305223195</v>
      </c>
      <c r="Q71" s="2">
        <f t="shared" si="20"/>
        <v>14092.844000000001</v>
      </c>
      <c r="R71">
        <f t="shared" ca="1" si="21"/>
        <v>1.4049425438039444E-5</v>
      </c>
      <c r="S71">
        <f t="shared" si="22"/>
        <v>1.8510000000023865</v>
      </c>
    </row>
    <row r="72" spans="1:19">
      <c r="A72" s="66" t="s">
        <v>104</v>
      </c>
      <c r="B72" s="68" t="s">
        <v>64</v>
      </c>
      <c r="C72" s="67">
        <v>29165.260999999999</v>
      </c>
      <c r="D72" s="67" t="s">
        <v>82</v>
      </c>
      <c r="E72">
        <f t="shared" si="17"/>
        <v>1079.0072203452019</v>
      </c>
      <c r="F72">
        <f t="shared" si="9"/>
        <v>1078.5</v>
      </c>
      <c r="G72">
        <f t="shared" si="18"/>
        <v>0.9428843465357204</v>
      </c>
      <c r="H72" s="13"/>
      <c r="I72" s="6">
        <f>G72</f>
        <v>0.9428843465357204</v>
      </c>
      <c r="O72">
        <f t="shared" ca="1" si="19"/>
        <v>0.93841528144184017</v>
      </c>
      <c r="Q72" s="2">
        <f t="shared" si="20"/>
        <v>14146.760999999999</v>
      </c>
      <c r="R72">
        <f t="shared" ca="1" si="21"/>
        <v>1.9972542813338719E-5</v>
      </c>
      <c r="S72">
        <f t="shared" si="22"/>
        <v>53.916999999997643</v>
      </c>
    </row>
    <row r="73" spans="1:19">
      <c r="A73" s="66" t="s">
        <v>104</v>
      </c>
      <c r="B73" s="68" t="s">
        <v>64</v>
      </c>
      <c r="C73" s="67">
        <v>29931.161</v>
      </c>
      <c r="D73" s="67" t="s">
        <v>82</v>
      </c>
      <c r="E73">
        <f t="shared" si="17"/>
        <v>1491.0196413988165</v>
      </c>
      <c r="F73">
        <f t="shared" si="9"/>
        <v>1490.5</v>
      </c>
      <c r="G73">
        <f t="shared" si="18"/>
        <v>0.96597414790448966</v>
      </c>
      <c r="H73" s="13"/>
      <c r="I73" s="6">
        <f>G73</f>
        <v>0.96597414790448966</v>
      </c>
      <c r="O73">
        <f t="shared" ca="1" si="19"/>
        <v>0.93800382683903327</v>
      </c>
      <c r="Q73" s="2">
        <f t="shared" si="20"/>
        <v>14912.661</v>
      </c>
      <c r="R73">
        <f t="shared" ca="1" si="21"/>
        <v>7.823388605047131E-4</v>
      </c>
      <c r="S73">
        <f t="shared" si="22"/>
        <v>765.90000000000146</v>
      </c>
    </row>
    <row r="74" spans="1:19">
      <c r="A74" s="66" t="s">
        <v>146</v>
      </c>
      <c r="B74" s="68" t="s">
        <v>64</v>
      </c>
      <c r="C74" s="67">
        <v>45198.466</v>
      </c>
      <c r="D74" s="67" t="s">
        <v>82</v>
      </c>
      <c r="E74">
        <f t="shared" si="17"/>
        <v>9703.9969178238625</v>
      </c>
      <c r="F74">
        <f t="shared" si="9"/>
        <v>9703.5</v>
      </c>
      <c r="G74">
        <f t="shared" si="18"/>
        <v>0.92373273680277634</v>
      </c>
      <c r="H74" s="13"/>
      <c r="I74" s="6">
        <f>G74</f>
        <v>0.92373273680277634</v>
      </c>
      <c r="O74">
        <f t="shared" ca="1" si="19"/>
        <v>0.92980169904084642</v>
      </c>
      <c r="Q74" s="2">
        <f t="shared" si="20"/>
        <v>30179.966</v>
      </c>
      <c r="R74">
        <f t="shared" ca="1" si="21"/>
        <v>3.6832302647120529E-5</v>
      </c>
      <c r="S74">
        <f t="shared" si="22"/>
        <v>15267.305</v>
      </c>
    </row>
    <row r="75" spans="1:19">
      <c r="A75" s="66" t="s">
        <v>180</v>
      </c>
      <c r="B75" s="68" t="s">
        <v>64</v>
      </c>
      <c r="C75" s="67">
        <v>47029.502999999997</v>
      </c>
      <c r="D75" s="67" t="s">
        <v>82</v>
      </c>
      <c r="E75">
        <f t="shared" si="17"/>
        <v>10688.994942903826</v>
      </c>
      <c r="F75">
        <f t="shared" si="9"/>
        <v>10688.5</v>
      </c>
      <c r="G75">
        <f t="shared" si="18"/>
        <v>0.9200615094814566</v>
      </c>
      <c r="H75" s="13"/>
      <c r="I75" s="6">
        <f>G75</f>
        <v>0.9200615094814566</v>
      </c>
      <c r="O75">
        <f t="shared" ca="1" si="19"/>
        <v>0.92881800296374739</v>
      </c>
      <c r="Q75" s="2">
        <f t="shared" si="20"/>
        <v>32011.002999999997</v>
      </c>
      <c r="R75">
        <f t="shared" ca="1" si="21"/>
        <v>7.6676178105401164E-5</v>
      </c>
      <c r="S75">
        <f t="shared" si="22"/>
        <v>1831.0369999999966</v>
      </c>
    </row>
    <row r="76" spans="1:19">
      <c r="A76" s="66" t="s">
        <v>180</v>
      </c>
      <c r="B76" s="68" t="s">
        <v>64</v>
      </c>
      <c r="C76" s="67">
        <v>47029.504999999997</v>
      </c>
      <c r="D76" s="67" t="s">
        <v>82</v>
      </c>
      <c r="E76">
        <f t="shared" si="17"/>
        <v>10688.996018794729</v>
      </c>
      <c r="F76">
        <f t="shared" si="9"/>
        <v>10688.5</v>
      </c>
      <c r="G76">
        <f t="shared" si="18"/>
        <v>0.92206150948186405</v>
      </c>
      <c r="H76" s="13"/>
      <c r="I76" s="6">
        <f>G76</f>
        <v>0.92206150948186405</v>
      </c>
      <c r="O76">
        <f t="shared" ca="1" si="19"/>
        <v>0.92881800296374739</v>
      </c>
      <c r="Q76" s="2">
        <f t="shared" si="20"/>
        <v>32011.004999999997</v>
      </c>
      <c r="R76">
        <f t="shared" ca="1" si="21"/>
        <v>4.5650204170732077E-5</v>
      </c>
      <c r="S76">
        <f t="shared" si="22"/>
        <v>2.0000000004074536E-3</v>
      </c>
    </row>
    <row r="77" spans="1:19">
      <c r="A77" s="66" t="s">
        <v>180</v>
      </c>
      <c r="B77" s="68" t="s">
        <v>64</v>
      </c>
      <c r="C77" s="67">
        <v>47438.47</v>
      </c>
      <c r="D77" s="67" t="s">
        <v>82</v>
      </c>
      <c r="E77">
        <f t="shared" si="17"/>
        <v>10908.99688023381</v>
      </c>
      <c r="F77">
        <f t="shared" si="9"/>
        <v>10908.5</v>
      </c>
      <c r="G77">
        <f t="shared" si="18"/>
        <v>0.92366285972821061</v>
      </c>
      <c r="H77" s="13"/>
      <c r="I77" s="6">
        <f>G77</f>
        <v>0.92366285972821061</v>
      </c>
      <c r="O77">
        <f t="shared" ca="1" si="19"/>
        <v>0.9285982941952583</v>
      </c>
      <c r="Q77" s="2">
        <f t="shared" si="20"/>
        <v>32419.97</v>
      </c>
      <c r="R77">
        <f t="shared" ca="1" si="21"/>
        <v>2.4358513378522361E-5</v>
      </c>
      <c r="S77">
        <f t="shared" si="22"/>
        <v>408.96500000000378</v>
      </c>
    </row>
    <row r="78" spans="1:19">
      <c r="A78" s="66" t="s">
        <v>180</v>
      </c>
      <c r="B78" s="68" t="s">
        <v>64</v>
      </c>
      <c r="C78" s="67">
        <v>47438.476000000002</v>
      </c>
      <c r="D78" s="67" t="s">
        <v>82</v>
      </c>
      <c r="E78">
        <f t="shared" si="17"/>
        <v>10909.000107906519</v>
      </c>
      <c r="F78">
        <f t="shared" si="9"/>
        <v>10908.5</v>
      </c>
      <c r="G78">
        <f t="shared" si="18"/>
        <v>0.92966285972943297</v>
      </c>
      <c r="H78" s="13"/>
      <c r="I78" s="6">
        <f>G78</f>
        <v>0.92966285972943297</v>
      </c>
      <c r="O78">
        <f t="shared" ca="1" si="19"/>
        <v>0.9285982941952583</v>
      </c>
      <c r="Q78" s="2">
        <f t="shared" si="20"/>
        <v>32419.976000000002</v>
      </c>
      <c r="R78">
        <f t="shared" ca="1" si="21"/>
        <v>1.1332997765525925E-6</v>
      </c>
      <c r="S78">
        <f t="shared" si="22"/>
        <v>6.0000000012223609E-3</v>
      </c>
    </row>
    <row r="79" spans="1:19">
      <c r="A79" s="66" t="s">
        <v>246</v>
      </c>
      <c r="B79" s="68" t="s">
        <v>64</v>
      </c>
      <c r="C79" s="67">
        <v>51338.504999999997</v>
      </c>
      <c r="D79" s="67" t="s">
        <v>82</v>
      </c>
      <c r="E79">
        <f t="shared" si="17"/>
        <v>13007.002967900384</v>
      </c>
      <c r="F79">
        <f t="shared" si="9"/>
        <v>13006.5</v>
      </c>
      <c r="G79">
        <f t="shared" si="18"/>
        <v>0.93497937251231633</v>
      </c>
      <c r="H79" s="13"/>
      <c r="I79" s="6">
        <f>G79</f>
        <v>0.93497937251231633</v>
      </c>
      <c r="O79">
        <f t="shared" ca="1" si="19"/>
        <v>0.92650307148484845</v>
      </c>
      <c r="Q79" s="2">
        <f t="shared" si="20"/>
        <v>36320.004999999997</v>
      </c>
      <c r="R79">
        <f t="shared" ca="1" si="21"/>
        <v>7.1847679108253049E-5</v>
      </c>
      <c r="S79">
        <f t="shared" si="22"/>
        <v>3900.028999999995</v>
      </c>
    </row>
    <row r="80" spans="1:19">
      <c r="A80" s="66" t="s">
        <v>259</v>
      </c>
      <c r="B80" s="68" t="s">
        <v>64</v>
      </c>
      <c r="C80" s="67">
        <v>51747.458100000003</v>
      </c>
      <c r="D80" s="67" t="s">
        <v>82</v>
      </c>
      <c r="E80">
        <f t="shared" si="17"/>
        <v>13226.997427788598</v>
      </c>
      <c r="F80">
        <f t="shared" si="9"/>
        <v>13226.5</v>
      </c>
      <c r="G80">
        <f t="shared" si="18"/>
        <v>0.92468072276096791</v>
      </c>
      <c r="H80" s="13"/>
      <c r="I80" s="6">
        <f>G80</f>
        <v>0.92468072276096791</v>
      </c>
      <c r="O80">
        <f t="shared" ca="1" si="19"/>
        <v>0.92628336271635936</v>
      </c>
      <c r="Q80" s="2">
        <f t="shared" si="20"/>
        <v>36728.958100000003</v>
      </c>
      <c r="R80">
        <f t="shared" ca="1" si="21"/>
        <v>2.568454826617107E-6</v>
      </c>
      <c r="S80">
        <f t="shared" si="22"/>
        <v>408.95310000000609</v>
      </c>
    </row>
    <row r="81" spans="1:19">
      <c r="A81" s="66" t="s">
        <v>263</v>
      </c>
      <c r="B81" s="68" t="s">
        <v>64</v>
      </c>
      <c r="C81" s="67">
        <v>51786.51</v>
      </c>
      <c r="D81" s="67" t="s">
        <v>82</v>
      </c>
      <c r="E81">
        <f t="shared" si="17"/>
        <v>13248.005219753271</v>
      </c>
      <c r="F81">
        <f t="shared" si="9"/>
        <v>13247.5</v>
      </c>
      <c r="G81">
        <f t="shared" si="18"/>
        <v>0.93916539710335201</v>
      </c>
      <c r="H81" s="13"/>
      <c r="I81" s="6">
        <f>G81</f>
        <v>0.93916539710335201</v>
      </c>
      <c r="O81">
        <f t="shared" ca="1" si="19"/>
        <v>0.92626239051573089</v>
      </c>
      <c r="Q81" s="2">
        <f t="shared" si="20"/>
        <v>36768.01</v>
      </c>
      <c r="R81">
        <f t="shared" ca="1" si="21"/>
        <v>1.6648757900019384E-4</v>
      </c>
      <c r="S81">
        <f t="shared" si="22"/>
        <v>39.051899999998568</v>
      </c>
    </row>
    <row r="82" spans="1:19">
      <c r="A82" s="66" t="s">
        <v>259</v>
      </c>
      <c r="B82" s="68" t="s">
        <v>64</v>
      </c>
      <c r="C82" s="67">
        <v>51814.383999999998</v>
      </c>
      <c r="D82" s="67" t="s">
        <v>82</v>
      </c>
      <c r="E82">
        <f t="shared" si="17"/>
        <v>13262.999911259272</v>
      </c>
      <c r="F82">
        <f t="shared" si="9"/>
        <v>13262.5</v>
      </c>
      <c r="G82">
        <f t="shared" si="18"/>
        <v>0.92929730733885663</v>
      </c>
      <c r="H82" s="13"/>
      <c r="I82" s="6">
        <f>G82</f>
        <v>0.92929730733885663</v>
      </c>
      <c r="O82">
        <f t="shared" ca="1" si="19"/>
        <v>0.92624741037242475</v>
      </c>
      <c r="Q82" s="2">
        <f t="shared" si="20"/>
        <v>36795.883999999998</v>
      </c>
      <c r="R82">
        <f t="shared" ca="1" si="21"/>
        <v>9.3018715058503551E-6</v>
      </c>
      <c r="S82">
        <f t="shared" si="22"/>
        <v>27.873999999996158</v>
      </c>
    </row>
    <row r="83" spans="1:19">
      <c r="A83" s="66" t="s">
        <v>268</v>
      </c>
      <c r="B83" s="68" t="s">
        <v>64</v>
      </c>
      <c r="C83" s="67">
        <v>52115.53</v>
      </c>
      <c r="D83" s="67" t="s">
        <v>82</v>
      </c>
      <c r="E83">
        <f t="shared" si="17"/>
        <v>13425.000032098302</v>
      </c>
      <c r="F83">
        <f t="shared" si="9"/>
        <v>13424.5</v>
      </c>
      <c r="G83">
        <f t="shared" si="18"/>
        <v>0.92952193797827931</v>
      </c>
      <c r="H83" s="13"/>
      <c r="I83" s="6">
        <f>G83</f>
        <v>0.92952193797827931</v>
      </c>
      <c r="O83">
        <f t="shared" ca="1" si="19"/>
        <v>0.92608562482471912</v>
      </c>
      <c r="Q83" s="2">
        <f t="shared" si="20"/>
        <v>37097.03</v>
      </c>
      <c r="R83">
        <f t="shared" ca="1" si="21"/>
        <v>1.1808248089330769E-5</v>
      </c>
      <c r="S83">
        <f t="shared" si="22"/>
        <v>301.14600000000064</v>
      </c>
    </row>
    <row r="84" spans="1:19">
      <c r="A84" s="66" t="s">
        <v>268</v>
      </c>
      <c r="B84" s="68" t="s">
        <v>64</v>
      </c>
      <c r="C84" s="67">
        <v>52143.409200000002</v>
      </c>
      <c r="D84" s="67" t="s">
        <v>82</v>
      </c>
      <c r="E84">
        <f t="shared" si="17"/>
        <v>13439.997520920653</v>
      </c>
      <c r="F84">
        <f t="shared" si="9"/>
        <v>13439.5</v>
      </c>
      <c r="G84">
        <f t="shared" si="18"/>
        <v>0.92485384822794003</v>
      </c>
      <c r="H84" s="13"/>
      <c r="I84" s="6">
        <f>G84</f>
        <v>0.92485384822794003</v>
      </c>
      <c r="O84">
        <f t="shared" ca="1" si="19"/>
        <v>0.92607064468141309</v>
      </c>
      <c r="Q84" s="2">
        <f t="shared" si="20"/>
        <v>37124.909200000002</v>
      </c>
      <c r="R84">
        <f t="shared" ca="1" si="21"/>
        <v>1.480593609184609E-6</v>
      </c>
      <c r="S84">
        <f t="shared" si="22"/>
        <v>27.879200000003038</v>
      </c>
    </row>
    <row r="85" spans="1:19">
      <c r="A85" s="66" t="s">
        <v>268</v>
      </c>
      <c r="B85" s="68" t="s">
        <v>64</v>
      </c>
      <c r="C85" s="67">
        <v>52197.317199999998</v>
      </c>
      <c r="D85" s="67" t="s">
        <v>82</v>
      </c>
      <c r="E85">
        <f t="shared" si="17"/>
        <v>13468.9970843025</v>
      </c>
      <c r="F85">
        <f t="shared" si="9"/>
        <v>13468.5</v>
      </c>
      <c r="G85">
        <f t="shared" si="18"/>
        <v>0.92404220802563941</v>
      </c>
      <c r="H85" s="13"/>
      <c r="I85" s="6">
        <f>G85</f>
        <v>0.92404220802563941</v>
      </c>
      <c r="O85">
        <f t="shared" ca="1" si="19"/>
        <v>0.9260416830710213</v>
      </c>
      <c r="Q85" s="2">
        <f t="shared" si="20"/>
        <v>37178.817199999998</v>
      </c>
      <c r="R85">
        <f t="shared" ca="1" si="21"/>
        <v>3.9979004571049242E-6</v>
      </c>
      <c r="S85">
        <f t="shared" si="22"/>
        <v>53.907999999995809</v>
      </c>
    </row>
    <row r="86" spans="1:19">
      <c r="A86" s="66" t="s">
        <v>278</v>
      </c>
      <c r="B86" s="68" t="s">
        <v>64</v>
      </c>
      <c r="C86" s="67">
        <v>52277.254999999997</v>
      </c>
      <c r="D86" s="67" t="s">
        <v>82</v>
      </c>
      <c r="E86">
        <f t="shared" si="17"/>
        <v>13511.999260189299</v>
      </c>
      <c r="F86">
        <f t="shared" si="9"/>
        <v>13511.5</v>
      </c>
      <c r="G86">
        <f t="shared" si="18"/>
        <v>0.92808701738977106</v>
      </c>
      <c r="H86" s="13"/>
      <c r="I86" s="6">
        <f>G86</f>
        <v>0.92808701738977106</v>
      </c>
      <c r="O86">
        <f t="shared" ca="1" si="19"/>
        <v>0.92599873999354387</v>
      </c>
      <c r="Q86" s="2">
        <f t="shared" si="20"/>
        <v>37258.754999999997</v>
      </c>
      <c r="R86">
        <f t="shared" ca="1" si="21"/>
        <v>4.3609024835934099E-6</v>
      </c>
      <c r="S86">
        <f t="shared" si="22"/>
        <v>79.937799999999697</v>
      </c>
    </row>
    <row r="87" spans="1:19">
      <c r="A87" s="66" t="s">
        <v>311</v>
      </c>
      <c r="B87" s="68" t="s">
        <v>64</v>
      </c>
      <c r="C87" s="67">
        <v>55831.5141</v>
      </c>
      <c r="D87" s="67" t="s">
        <v>82</v>
      </c>
      <c r="E87">
        <f t="shared" si="17"/>
        <v>15423.99677532553</v>
      </c>
      <c r="F87">
        <f t="shared" si="9"/>
        <v>15423.5</v>
      </c>
      <c r="G87">
        <f t="shared" si="18"/>
        <v>0.92346784315304831</v>
      </c>
      <c r="H87" s="13"/>
      <c r="I87" s="6">
        <f>G87</f>
        <v>0.92346784315304831</v>
      </c>
      <c r="O87">
        <f t="shared" ca="1" si="19"/>
        <v>0.92408927106012939</v>
      </c>
      <c r="Q87" s="2">
        <f t="shared" si="20"/>
        <v>40813.0141</v>
      </c>
      <c r="R87">
        <f t="shared" ca="1" si="21"/>
        <v>3.8617264369917718E-7</v>
      </c>
      <c r="S87">
        <f t="shared" si="22"/>
        <v>3554.2591000000029</v>
      </c>
    </row>
    <row r="88" spans="1:19">
      <c r="A88" s="66"/>
      <c r="B88" s="68"/>
      <c r="C88" s="67"/>
      <c r="D88" s="67"/>
    </row>
    <row r="89" spans="1:19">
      <c r="A89" s="66"/>
      <c r="B89" s="68"/>
      <c r="C89" s="67"/>
      <c r="D89" s="67"/>
    </row>
    <row r="90" spans="1:19">
      <c r="A90" s="66"/>
      <c r="B90" s="68"/>
      <c r="C90" s="67"/>
      <c r="D90" s="67"/>
    </row>
    <row r="91" spans="1:19">
      <c r="A91" s="66"/>
      <c r="B91" s="68"/>
      <c r="C91" s="67"/>
      <c r="D91" s="67"/>
    </row>
    <row r="92" spans="1:19">
      <c r="A92" s="66"/>
      <c r="B92" s="68"/>
      <c r="C92" s="67"/>
      <c r="D92" s="67"/>
    </row>
    <row r="93" spans="1:19">
      <c r="A93" s="66"/>
      <c r="B93" s="68"/>
      <c r="C93" s="67"/>
      <c r="D93" s="67"/>
    </row>
    <row r="94" spans="1:19">
      <c r="A94" s="66"/>
      <c r="B94" s="68"/>
      <c r="C94" s="67"/>
      <c r="D94" s="67"/>
    </row>
    <row r="95" spans="1:19">
      <c r="A95" s="66"/>
      <c r="B95" s="68"/>
      <c r="C95" s="67"/>
      <c r="D95" s="67"/>
    </row>
    <row r="96" spans="1:19">
      <c r="A96" s="66"/>
      <c r="B96" s="68"/>
      <c r="C96" s="67"/>
      <c r="D96" s="67"/>
    </row>
    <row r="97" spans="1:4">
      <c r="A97" s="66"/>
      <c r="B97" s="68"/>
      <c r="C97" s="67"/>
      <c r="D97" s="67"/>
    </row>
    <row r="98" spans="1:4">
      <c r="A98" s="66"/>
      <c r="B98" s="66"/>
      <c r="C98" s="67"/>
      <c r="D98" s="67"/>
    </row>
    <row r="99" spans="1:4">
      <c r="A99" s="66"/>
      <c r="B99" s="66"/>
      <c r="C99" s="67"/>
      <c r="D99" s="67"/>
    </row>
    <row r="100" spans="1:4">
      <c r="A100" s="66"/>
      <c r="B100" s="66"/>
      <c r="C100" s="67"/>
      <c r="D100" s="67"/>
    </row>
    <row r="101" spans="1:4">
      <c r="A101" s="66"/>
      <c r="B101" s="66"/>
      <c r="C101" s="67"/>
      <c r="D101" s="67"/>
    </row>
    <row r="102" spans="1:4">
      <c r="A102" s="66"/>
      <c r="B102" s="66"/>
      <c r="C102" s="67"/>
      <c r="D102" s="67"/>
    </row>
    <row r="103" spans="1:4">
      <c r="A103" s="66"/>
      <c r="B103" s="66"/>
      <c r="C103" s="67"/>
      <c r="D103" s="67"/>
    </row>
    <row r="104" spans="1:4">
      <c r="A104" s="66"/>
      <c r="B104" s="66"/>
      <c r="C104" s="67"/>
      <c r="D104" s="67"/>
    </row>
    <row r="105" spans="1:4">
      <c r="A105" s="66"/>
      <c r="B105" s="66"/>
      <c r="C105" s="67"/>
      <c r="D105" s="67"/>
    </row>
    <row r="106" spans="1:4">
      <c r="A106" s="66"/>
      <c r="B106" s="66"/>
      <c r="C106" s="67"/>
      <c r="D106" s="67"/>
    </row>
    <row r="107" spans="1:4">
      <c r="A107" s="66"/>
      <c r="B107" s="66"/>
      <c r="C107" s="67"/>
      <c r="D107" s="67"/>
    </row>
    <row r="108" spans="1:4">
      <c r="A108" s="66"/>
      <c r="B108" s="66"/>
      <c r="C108" s="67"/>
      <c r="D108" s="67"/>
    </row>
    <row r="109" spans="1:4">
      <c r="A109" s="66"/>
      <c r="B109" s="66"/>
      <c r="C109" s="67"/>
      <c r="D109" s="67"/>
    </row>
    <row r="110" spans="1:4">
      <c r="A110" s="66"/>
      <c r="B110" s="66"/>
      <c r="C110" s="67"/>
      <c r="D110" s="67"/>
    </row>
    <row r="111" spans="1:4">
      <c r="A111" s="66"/>
      <c r="B111" s="66"/>
      <c r="C111" s="67"/>
      <c r="D111" s="67"/>
    </row>
    <row r="112" spans="1:4">
      <c r="A112" s="66"/>
      <c r="B112" s="66"/>
      <c r="C112" s="67"/>
      <c r="D112" s="67"/>
    </row>
    <row r="113" spans="1:4">
      <c r="A113" s="66"/>
      <c r="B113" s="66"/>
      <c r="C113" s="67"/>
      <c r="D113" s="67"/>
    </row>
    <row r="114" spans="1:4">
      <c r="A114" s="66"/>
      <c r="B114" s="66"/>
      <c r="C114" s="67"/>
      <c r="D114" s="67"/>
    </row>
    <row r="115" spans="1:4">
      <c r="A115" s="66"/>
      <c r="B115" s="66"/>
      <c r="C115" s="67"/>
      <c r="D115" s="67"/>
    </row>
    <row r="116" spans="1:4">
      <c r="A116" s="66"/>
      <c r="B116" s="66"/>
      <c r="C116" s="67"/>
      <c r="D116" s="67"/>
    </row>
    <row r="117" spans="1:4">
      <c r="A117" s="66"/>
      <c r="B117" s="66"/>
      <c r="C117" s="67"/>
      <c r="D117" s="67"/>
    </row>
    <row r="118" spans="1:4">
      <c r="A118" s="66"/>
      <c r="B118" s="66"/>
      <c r="C118" s="67"/>
      <c r="D118" s="67"/>
    </row>
    <row r="119" spans="1:4">
      <c r="A119" s="66"/>
      <c r="B119" s="66"/>
      <c r="C119" s="67"/>
      <c r="D119" s="67"/>
    </row>
    <row r="120" spans="1:4">
      <c r="A120" s="66"/>
      <c r="B120" s="66"/>
      <c r="C120" s="67"/>
      <c r="D120" s="67"/>
    </row>
    <row r="121" spans="1:4">
      <c r="A121" s="66"/>
      <c r="B121" s="66"/>
      <c r="C121" s="67"/>
      <c r="D121" s="67"/>
    </row>
    <row r="122" spans="1:4">
      <c r="A122" s="66"/>
      <c r="B122" s="66"/>
      <c r="C122" s="67"/>
      <c r="D122" s="67"/>
    </row>
    <row r="123" spans="1:4">
      <c r="C123" s="33"/>
      <c r="D123" s="33"/>
    </row>
    <row r="124" spans="1:4">
      <c r="C124" s="33"/>
      <c r="D124" s="33"/>
    </row>
    <row r="125" spans="1:4">
      <c r="C125" s="33"/>
      <c r="D125" s="33"/>
    </row>
    <row r="126" spans="1:4">
      <c r="C126" s="33"/>
      <c r="D126" s="33"/>
    </row>
    <row r="127" spans="1:4">
      <c r="C127" s="33"/>
      <c r="D127" s="33"/>
    </row>
    <row r="128" spans="1:4">
      <c r="C128" s="33"/>
      <c r="D128" s="33"/>
    </row>
    <row r="129" spans="3:4">
      <c r="C129" s="33"/>
      <c r="D129" s="33"/>
    </row>
    <row r="130" spans="3:4">
      <c r="C130" s="33"/>
      <c r="D130" s="33"/>
    </row>
    <row r="131" spans="3:4">
      <c r="C131" s="33"/>
      <c r="D131" s="33"/>
    </row>
    <row r="132" spans="3:4">
      <c r="C132" s="33"/>
      <c r="D132" s="33"/>
    </row>
    <row r="133" spans="3:4">
      <c r="C133" s="33"/>
      <c r="D133" s="33"/>
    </row>
    <row r="134" spans="3:4">
      <c r="C134" s="33"/>
      <c r="D134" s="33"/>
    </row>
    <row r="135" spans="3:4">
      <c r="C135" s="33"/>
      <c r="D135" s="33"/>
    </row>
    <row r="136" spans="3:4">
      <c r="C136" s="33"/>
      <c r="D136" s="33"/>
    </row>
    <row r="137" spans="3:4">
      <c r="C137" s="33"/>
      <c r="D137" s="33"/>
    </row>
    <row r="138" spans="3:4">
      <c r="C138" s="33"/>
      <c r="D138" s="33"/>
    </row>
    <row r="139" spans="3:4">
      <c r="C139" s="33"/>
      <c r="D139" s="33"/>
    </row>
    <row r="140" spans="3:4">
      <c r="C140" s="33"/>
      <c r="D140" s="33"/>
    </row>
    <row r="141" spans="3:4">
      <c r="C141" s="33"/>
      <c r="D141" s="33"/>
    </row>
    <row r="142" spans="3:4">
      <c r="C142" s="33"/>
      <c r="D142" s="33"/>
    </row>
    <row r="143" spans="3:4">
      <c r="C143" s="33"/>
      <c r="D143" s="33"/>
    </row>
    <row r="144" spans="3:4">
      <c r="C144" s="33"/>
      <c r="D144" s="33"/>
    </row>
    <row r="145" spans="3:4">
      <c r="C145" s="33"/>
      <c r="D145" s="33"/>
    </row>
    <row r="146" spans="3:4">
      <c r="C146" s="33"/>
      <c r="D146" s="33"/>
    </row>
    <row r="147" spans="3:4">
      <c r="C147" s="33"/>
      <c r="D147" s="33"/>
    </row>
    <row r="148" spans="3:4">
      <c r="C148" s="33"/>
      <c r="D148" s="33"/>
    </row>
    <row r="149" spans="3:4">
      <c r="C149" s="33"/>
      <c r="D149" s="33"/>
    </row>
    <row r="150" spans="3:4">
      <c r="C150" s="33"/>
      <c r="D150" s="33"/>
    </row>
    <row r="151" spans="3:4">
      <c r="C151" s="33"/>
      <c r="D151" s="33"/>
    </row>
    <row r="152" spans="3:4">
      <c r="C152" s="33"/>
      <c r="D152" s="33"/>
    </row>
    <row r="153" spans="3:4">
      <c r="C153" s="33"/>
      <c r="D153" s="33"/>
    </row>
    <row r="154" spans="3:4">
      <c r="C154" s="33"/>
      <c r="D154" s="33"/>
    </row>
    <row r="155" spans="3:4">
      <c r="C155" s="33"/>
      <c r="D155" s="33"/>
    </row>
    <row r="156" spans="3:4">
      <c r="C156" s="33"/>
      <c r="D156" s="33"/>
    </row>
    <row r="157" spans="3:4">
      <c r="C157" s="33"/>
      <c r="D157" s="33"/>
    </row>
    <row r="158" spans="3:4">
      <c r="C158" s="33"/>
      <c r="D158" s="33"/>
    </row>
    <row r="159" spans="3:4">
      <c r="C159" s="33"/>
      <c r="D159" s="33"/>
    </row>
    <row r="160" spans="3:4">
      <c r="C160" s="33"/>
      <c r="D160" s="33"/>
    </row>
    <row r="161" spans="3:4">
      <c r="C161" s="33"/>
      <c r="D161" s="33"/>
    </row>
    <row r="162" spans="3:4">
      <c r="C162" s="33"/>
      <c r="D162" s="33"/>
    </row>
    <row r="163" spans="3:4">
      <c r="C163" s="33"/>
      <c r="D163" s="33"/>
    </row>
    <row r="164" spans="3:4">
      <c r="C164" s="33"/>
      <c r="D164" s="33"/>
    </row>
    <row r="165" spans="3:4">
      <c r="C165" s="33"/>
      <c r="D165" s="33"/>
    </row>
    <row r="166" spans="3:4">
      <c r="C166" s="33"/>
      <c r="D166" s="33"/>
    </row>
    <row r="167" spans="3:4">
      <c r="C167" s="33"/>
      <c r="D167" s="33"/>
    </row>
    <row r="168" spans="3:4">
      <c r="C168" s="33"/>
      <c r="D168" s="33"/>
    </row>
    <row r="169" spans="3:4">
      <c r="C169" s="33"/>
      <c r="D169" s="33"/>
    </row>
    <row r="170" spans="3:4">
      <c r="C170" s="33"/>
      <c r="D170" s="33"/>
    </row>
    <row r="171" spans="3:4">
      <c r="C171" s="33"/>
      <c r="D171" s="33"/>
    </row>
    <row r="172" spans="3:4">
      <c r="C172" s="33"/>
      <c r="D172" s="33"/>
    </row>
    <row r="173" spans="3:4">
      <c r="C173" s="33"/>
      <c r="D173" s="33"/>
    </row>
    <row r="174" spans="3:4">
      <c r="C174" s="33"/>
      <c r="D174" s="33"/>
    </row>
    <row r="175" spans="3:4">
      <c r="C175" s="33"/>
      <c r="D175" s="33"/>
    </row>
    <row r="176" spans="3:4">
      <c r="C176" s="33"/>
      <c r="D176" s="33"/>
    </row>
    <row r="177" spans="3:4">
      <c r="C177" s="33"/>
      <c r="D177" s="33"/>
    </row>
    <row r="178" spans="3:4">
      <c r="C178" s="33"/>
      <c r="D178" s="33"/>
    </row>
    <row r="179" spans="3:4">
      <c r="C179" s="33"/>
      <c r="D179" s="33"/>
    </row>
    <row r="180" spans="3:4">
      <c r="C180" s="33"/>
      <c r="D180" s="33"/>
    </row>
    <row r="181" spans="3:4">
      <c r="C181" s="33"/>
      <c r="D181" s="33"/>
    </row>
    <row r="182" spans="3:4">
      <c r="C182" s="33"/>
      <c r="D182" s="33"/>
    </row>
    <row r="183" spans="3:4">
      <c r="C183" s="33"/>
      <c r="D183" s="33"/>
    </row>
    <row r="184" spans="3:4">
      <c r="C184" s="33"/>
      <c r="D184" s="33"/>
    </row>
    <row r="185" spans="3:4">
      <c r="C185" s="33"/>
      <c r="D185" s="33"/>
    </row>
    <row r="186" spans="3:4">
      <c r="C186" s="33"/>
      <c r="D186" s="33"/>
    </row>
    <row r="187" spans="3:4">
      <c r="C187" s="33"/>
      <c r="D187" s="33"/>
    </row>
    <row r="188" spans="3:4">
      <c r="C188" s="33"/>
      <c r="D188" s="33"/>
    </row>
    <row r="189" spans="3:4">
      <c r="C189" s="33"/>
      <c r="D189" s="33"/>
    </row>
    <row r="190" spans="3:4">
      <c r="C190" s="33"/>
      <c r="D190" s="33"/>
    </row>
    <row r="191" spans="3:4">
      <c r="C191" s="33"/>
      <c r="D191" s="33"/>
    </row>
    <row r="192" spans="3:4">
      <c r="C192" s="33"/>
      <c r="D192" s="33"/>
    </row>
    <row r="193" spans="3:4">
      <c r="C193" s="33"/>
      <c r="D193" s="33"/>
    </row>
    <row r="194" spans="3:4">
      <c r="C194" s="33"/>
      <c r="D194" s="33"/>
    </row>
    <row r="195" spans="3:4">
      <c r="C195" s="33"/>
      <c r="D195" s="33"/>
    </row>
    <row r="196" spans="3:4">
      <c r="C196" s="33"/>
      <c r="D196" s="33"/>
    </row>
    <row r="197" spans="3:4">
      <c r="C197" s="33"/>
      <c r="D197" s="33"/>
    </row>
    <row r="198" spans="3:4">
      <c r="C198" s="33"/>
      <c r="D198" s="33"/>
    </row>
    <row r="199" spans="3:4">
      <c r="C199" s="33"/>
      <c r="D199" s="33"/>
    </row>
    <row r="200" spans="3:4">
      <c r="C200" s="33"/>
      <c r="D200" s="33"/>
    </row>
    <row r="201" spans="3:4">
      <c r="C201" s="33"/>
      <c r="D201" s="33"/>
    </row>
    <row r="202" spans="3:4">
      <c r="C202" s="33"/>
      <c r="D202" s="33"/>
    </row>
    <row r="203" spans="3:4">
      <c r="C203" s="33"/>
      <c r="D203" s="33"/>
    </row>
    <row r="204" spans="3:4">
      <c r="C204" s="33"/>
      <c r="D204" s="33"/>
    </row>
    <row r="205" spans="3:4">
      <c r="C205" s="33"/>
      <c r="D205" s="33"/>
    </row>
    <row r="206" spans="3:4">
      <c r="C206" s="33"/>
      <c r="D206" s="33"/>
    </row>
    <row r="207" spans="3:4">
      <c r="C207" s="33"/>
      <c r="D207" s="33"/>
    </row>
    <row r="208" spans="3:4">
      <c r="C208" s="33"/>
      <c r="D208" s="33"/>
    </row>
    <row r="209" spans="3:4">
      <c r="C209" s="33"/>
      <c r="D209" s="33"/>
    </row>
    <row r="210" spans="3:4">
      <c r="C210" s="33"/>
      <c r="D210" s="33"/>
    </row>
    <row r="211" spans="3:4">
      <c r="C211" s="33"/>
      <c r="D211" s="33"/>
    </row>
    <row r="212" spans="3:4">
      <c r="C212" s="33"/>
      <c r="D212" s="33"/>
    </row>
    <row r="213" spans="3:4">
      <c r="C213" s="33"/>
      <c r="D213" s="33"/>
    </row>
    <row r="214" spans="3:4">
      <c r="C214" s="33"/>
      <c r="D214" s="33"/>
    </row>
    <row r="215" spans="3:4">
      <c r="C215" s="33"/>
      <c r="D215" s="33"/>
    </row>
    <row r="216" spans="3:4">
      <c r="C216" s="33"/>
      <c r="D216" s="33"/>
    </row>
    <row r="217" spans="3:4">
      <c r="C217" s="33"/>
      <c r="D217" s="33"/>
    </row>
    <row r="218" spans="3:4">
      <c r="C218" s="33"/>
      <c r="D218" s="33"/>
    </row>
    <row r="219" spans="3:4">
      <c r="C219" s="33"/>
      <c r="D219" s="33"/>
    </row>
    <row r="220" spans="3:4">
      <c r="C220" s="33"/>
      <c r="D220" s="33"/>
    </row>
    <row r="221" spans="3:4">
      <c r="C221" s="33"/>
      <c r="D221" s="33"/>
    </row>
    <row r="222" spans="3:4">
      <c r="C222" s="33"/>
      <c r="D222" s="33"/>
    </row>
    <row r="223" spans="3:4">
      <c r="C223" s="33"/>
      <c r="D223" s="33"/>
    </row>
    <row r="224" spans="3:4">
      <c r="C224" s="33"/>
      <c r="D224" s="33"/>
    </row>
    <row r="225" spans="3:4">
      <c r="C225" s="33"/>
      <c r="D225" s="33"/>
    </row>
    <row r="226" spans="3:4">
      <c r="C226" s="33"/>
      <c r="D226" s="33"/>
    </row>
    <row r="227" spans="3:4">
      <c r="C227" s="33"/>
      <c r="D227" s="33"/>
    </row>
    <row r="228" spans="3:4">
      <c r="C228" s="33"/>
      <c r="D228" s="33"/>
    </row>
    <row r="229" spans="3:4">
      <c r="C229" s="33"/>
      <c r="D229" s="33"/>
    </row>
    <row r="230" spans="3:4">
      <c r="C230" s="33"/>
      <c r="D230" s="33"/>
    </row>
    <row r="231" spans="3:4">
      <c r="C231" s="33"/>
      <c r="D231" s="33"/>
    </row>
    <row r="232" spans="3:4">
      <c r="C232" s="33"/>
      <c r="D232" s="33"/>
    </row>
    <row r="233" spans="3:4">
      <c r="C233" s="33"/>
      <c r="D233" s="33"/>
    </row>
    <row r="234" spans="3:4">
      <c r="C234" s="33"/>
      <c r="D234" s="33"/>
    </row>
    <row r="235" spans="3:4">
      <c r="C235" s="33"/>
      <c r="D235" s="33"/>
    </row>
    <row r="236" spans="3:4">
      <c r="C236" s="33"/>
      <c r="D236" s="33"/>
    </row>
    <row r="237" spans="3:4">
      <c r="C237" s="33"/>
      <c r="D237" s="33"/>
    </row>
    <row r="238" spans="3:4">
      <c r="C238" s="33"/>
      <c r="D238" s="33"/>
    </row>
    <row r="239" spans="3:4">
      <c r="C239" s="33"/>
      <c r="D239" s="33"/>
    </row>
    <row r="240" spans="3:4">
      <c r="C240" s="33"/>
      <c r="D240" s="33"/>
    </row>
    <row r="241" spans="3:4">
      <c r="C241" s="33"/>
      <c r="D241" s="33"/>
    </row>
    <row r="242" spans="3:4">
      <c r="C242" s="33"/>
      <c r="D242" s="33"/>
    </row>
    <row r="243" spans="3:4">
      <c r="C243" s="33"/>
      <c r="D243" s="33"/>
    </row>
    <row r="244" spans="3:4">
      <c r="C244" s="33"/>
      <c r="D244" s="33"/>
    </row>
    <row r="245" spans="3:4">
      <c r="C245" s="33"/>
      <c r="D245" s="33"/>
    </row>
    <row r="246" spans="3:4">
      <c r="C246" s="33"/>
      <c r="D246" s="33"/>
    </row>
    <row r="247" spans="3:4">
      <c r="C247" s="33"/>
      <c r="D247" s="33"/>
    </row>
    <row r="248" spans="3:4">
      <c r="C248" s="33"/>
      <c r="D248" s="33"/>
    </row>
    <row r="249" spans="3:4">
      <c r="C249" s="33"/>
      <c r="D249" s="33"/>
    </row>
    <row r="250" spans="3:4">
      <c r="C250" s="33"/>
      <c r="D250" s="33"/>
    </row>
    <row r="251" spans="3:4">
      <c r="C251" s="33"/>
      <c r="D251" s="33"/>
    </row>
    <row r="252" spans="3:4">
      <c r="C252" s="33"/>
      <c r="D252" s="33"/>
    </row>
    <row r="253" spans="3:4">
      <c r="C253" s="33"/>
      <c r="D253" s="33"/>
    </row>
    <row r="254" spans="3:4">
      <c r="C254" s="33"/>
      <c r="D254" s="33"/>
    </row>
    <row r="255" spans="3:4">
      <c r="C255" s="33"/>
      <c r="D255" s="33"/>
    </row>
    <row r="256" spans="3:4">
      <c r="C256" s="33"/>
      <c r="D256" s="33"/>
    </row>
    <row r="257" spans="3:4">
      <c r="C257" s="33"/>
      <c r="D257" s="33"/>
    </row>
    <row r="258" spans="3:4">
      <c r="C258" s="33"/>
      <c r="D258" s="33"/>
    </row>
    <row r="259" spans="3:4">
      <c r="C259" s="33"/>
      <c r="D259" s="33"/>
    </row>
    <row r="260" spans="3:4">
      <c r="C260" s="33"/>
      <c r="D260" s="33"/>
    </row>
    <row r="261" spans="3:4">
      <c r="C261" s="33"/>
      <c r="D261" s="33"/>
    </row>
    <row r="262" spans="3:4">
      <c r="C262" s="33"/>
      <c r="D262" s="33"/>
    </row>
    <row r="263" spans="3:4">
      <c r="C263" s="33"/>
      <c r="D263" s="33"/>
    </row>
    <row r="264" spans="3:4">
      <c r="C264" s="33"/>
      <c r="D264" s="33"/>
    </row>
    <row r="265" spans="3:4">
      <c r="C265" s="33"/>
      <c r="D265" s="33"/>
    </row>
    <row r="266" spans="3:4">
      <c r="C266" s="33"/>
      <c r="D266" s="33"/>
    </row>
    <row r="267" spans="3:4">
      <c r="C267" s="33"/>
      <c r="D267" s="33"/>
    </row>
    <row r="268" spans="3:4">
      <c r="C268" s="33"/>
      <c r="D268" s="33"/>
    </row>
    <row r="269" spans="3:4">
      <c r="C269" s="33"/>
      <c r="D269" s="33"/>
    </row>
    <row r="270" spans="3:4">
      <c r="C270" s="33"/>
      <c r="D270" s="33"/>
    </row>
    <row r="271" spans="3:4">
      <c r="C271" s="33"/>
      <c r="D271" s="33"/>
    </row>
    <row r="272" spans="3:4">
      <c r="C272" s="33"/>
      <c r="D272" s="33"/>
    </row>
    <row r="273" spans="3:4">
      <c r="C273" s="33"/>
      <c r="D273" s="33"/>
    </row>
    <row r="274" spans="3:4">
      <c r="C274" s="33"/>
      <c r="D274" s="33"/>
    </row>
    <row r="275" spans="3:4">
      <c r="C275" s="33"/>
      <c r="D275" s="33"/>
    </row>
    <row r="276" spans="3:4">
      <c r="C276" s="33"/>
      <c r="D276" s="33"/>
    </row>
    <row r="277" spans="3:4">
      <c r="C277" s="33"/>
      <c r="D277" s="33"/>
    </row>
    <row r="278" spans="3:4">
      <c r="C278" s="33"/>
      <c r="D278" s="33"/>
    </row>
    <row r="279" spans="3:4">
      <c r="C279" s="33"/>
      <c r="D279" s="33"/>
    </row>
    <row r="280" spans="3:4">
      <c r="C280" s="33"/>
      <c r="D280" s="33"/>
    </row>
    <row r="281" spans="3:4">
      <c r="C281" s="33"/>
      <c r="D281" s="33"/>
    </row>
    <row r="282" spans="3:4">
      <c r="C282" s="33"/>
      <c r="D282" s="33"/>
    </row>
    <row r="283" spans="3:4">
      <c r="C283" s="33"/>
      <c r="D283" s="33"/>
    </row>
    <row r="284" spans="3:4">
      <c r="C284" s="33"/>
      <c r="D284" s="33"/>
    </row>
    <row r="285" spans="3:4">
      <c r="C285" s="33"/>
      <c r="D285" s="33"/>
    </row>
    <row r="286" spans="3:4">
      <c r="C286" s="33"/>
      <c r="D286" s="33"/>
    </row>
    <row r="287" spans="3:4">
      <c r="C287" s="33"/>
      <c r="D287" s="33"/>
    </row>
    <row r="288" spans="3:4">
      <c r="C288" s="33"/>
      <c r="D288" s="33"/>
    </row>
    <row r="289" spans="3:4">
      <c r="C289" s="33"/>
      <c r="D289" s="33"/>
    </row>
    <row r="290" spans="3:4">
      <c r="C290" s="33"/>
      <c r="D290" s="33"/>
    </row>
    <row r="291" spans="3:4">
      <c r="C291" s="33"/>
      <c r="D291" s="33"/>
    </row>
    <row r="292" spans="3:4">
      <c r="C292" s="33"/>
      <c r="D292" s="33"/>
    </row>
    <row r="293" spans="3:4">
      <c r="C293" s="33"/>
      <c r="D293" s="33"/>
    </row>
    <row r="294" spans="3:4">
      <c r="C294" s="33"/>
      <c r="D294" s="33"/>
    </row>
    <row r="295" spans="3:4">
      <c r="C295" s="33"/>
      <c r="D295" s="33"/>
    </row>
    <row r="296" spans="3:4">
      <c r="C296" s="33"/>
      <c r="D296" s="33"/>
    </row>
    <row r="297" spans="3:4">
      <c r="C297" s="33"/>
      <c r="D297" s="33"/>
    </row>
    <row r="298" spans="3:4">
      <c r="C298" s="33"/>
      <c r="D298" s="33"/>
    </row>
    <row r="299" spans="3:4">
      <c r="C299" s="33"/>
      <c r="D299" s="33"/>
    </row>
    <row r="300" spans="3:4">
      <c r="C300" s="33"/>
      <c r="D300" s="33"/>
    </row>
    <row r="301" spans="3:4">
      <c r="C301" s="33"/>
      <c r="D301" s="33"/>
    </row>
    <row r="302" spans="3:4">
      <c r="C302" s="33"/>
      <c r="D302" s="33"/>
    </row>
    <row r="303" spans="3:4">
      <c r="C303" s="33"/>
      <c r="D303" s="33"/>
    </row>
    <row r="304" spans="3:4">
      <c r="C304" s="33"/>
      <c r="D304" s="33"/>
    </row>
    <row r="305" spans="3:4">
      <c r="C305" s="33"/>
      <c r="D305" s="33"/>
    </row>
    <row r="306" spans="3:4">
      <c r="C306" s="33"/>
      <c r="D306" s="33"/>
    </row>
    <row r="307" spans="3:4">
      <c r="C307" s="33"/>
      <c r="D307" s="33"/>
    </row>
    <row r="308" spans="3:4">
      <c r="C308" s="33"/>
      <c r="D308" s="33"/>
    </row>
    <row r="309" spans="3:4">
      <c r="C309" s="33"/>
      <c r="D309" s="33"/>
    </row>
    <row r="310" spans="3:4">
      <c r="C310" s="33"/>
      <c r="D310" s="33"/>
    </row>
    <row r="311" spans="3:4">
      <c r="C311" s="33"/>
      <c r="D311" s="33"/>
    </row>
    <row r="312" spans="3:4">
      <c r="C312" s="33"/>
      <c r="D312" s="33"/>
    </row>
    <row r="313" spans="3:4">
      <c r="C313" s="33"/>
      <c r="D313" s="33"/>
    </row>
    <row r="314" spans="3:4">
      <c r="C314" s="33"/>
      <c r="D314" s="33"/>
    </row>
    <row r="315" spans="3:4">
      <c r="C315" s="33"/>
      <c r="D315" s="33"/>
    </row>
    <row r="316" spans="3:4">
      <c r="C316" s="33"/>
      <c r="D316" s="33"/>
    </row>
    <row r="317" spans="3:4">
      <c r="C317" s="33"/>
      <c r="D317" s="33"/>
    </row>
    <row r="318" spans="3:4">
      <c r="C318" s="33"/>
      <c r="D318" s="33"/>
    </row>
    <row r="319" spans="3:4">
      <c r="C319" s="33"/>
      <c r="D319" s="33"/>
    </row>
    <row r="320" spans="3:4">
      <c r="C320" s="33"/>
      <c r="D320" s="33"/>
    </row>
    <row r="321" spans="3:4">
      <c r="C321" s="33"/>
      <c r="D321" s="33"/>
    </row>
    <row r="322" spans="3:4">
      <c r="C322" s="33"/>
      <c r="D322" s="33"/>
    </row>
    <row r="323" spans="3:4">
      <c r="C323" s="33"/>
      <c r="D323" s="33"/>
    </row>
    <row r="324" spans="3:4">
      <c r="C324" s="33"/>
      <c r="D324" s="33"/>
    </row>
    <row r="325" spans="3:4">
      <c r="C325" s="33"/>
      <c r="D325" s="33"/>
    </row>
    <row r="326" spans="3:4">
      <c r="C326" s="33"/>
      <c r="D326" s="33"/>
    </row>
    <row r="327" spans="3:4">
      <c r="C327" s="33"/>
      <c r="D327" s="33"/>
    </row>
    <row r="328" spans="3:4">
      <c r="C328" s="33"/>
      <c r="D328" s="33"/>
    </row>
    <row r="329" spans="3:4">
      <c r="C329" s="33"/>
      <c r="D329" s="33"/>
    </row>
    <row r="330" spans="3:4">
      <c r="C330" s="33"/>
      <c r="D330" s="33"/>
    </row>
    <row r="331" spans="3:4">
      <c r="C331" s="33"/>
      <c r="D331" s="33"/>
    </row>
    <row r="332" spans="3:4">
      <c r="C332" s="33"/>
      <c r="D332" s="33"/>
    </row>
    <row r="333" spans="3:4">
      <c r="C333" s="33"/>
      <c r="D333" s="33"/>
    </row>
    <row r="334" spans="3:4">
      <c r="C334" s="33"/>
      <c r="D334" s="33"/>
    </row>
    <row r="335" spans="3:4">
      <c r="C335" s="33"/>
      <c r="D335" s="33"/>
    </row>
    <row r="336" spans="3:4">
      <c r="C336" s="33"/>
      <c r="D336" s="33"/>
    </row>
    <row r="337" spans="3:4">
      <c r="C337" s="33"/>
      <c r="D337" s="33"/>
    </row>
    <row r="338" spans="3:4">
      <c r="C338" s="33"/>
      <c r="D338" s="33"/>
    </row>
    <row r="339" spans="3:4">
      <c r="C339" s="33"/>
      <c r="D339" s="33"/>
    </row>
    <row r="340" spans="3:4">
      <c r="C340" s="33"/>
      <c r="D340" s="33"/>
    </row>
    <row r="341" spans="3:4">
      <c r="C341" s="33"/>
      <c r="D341" s="33"/>
    </row>
    <row r="342" spans="3:4">
      <c r="C342" s="33"/>
      <c r="D342" s="33"/>
    </row>
    <row r="343" spans="3:4">
      <c r="C343" s="33"/>
      <c r="D343" s="33"/>
    </row>
    <row r="344" spans="3:4">
      <c r="C344" s="33"/>
      <c r="D344" s="33"/>
    </row>
    <row r="345" spans="3:4">
      <c r="C345" s="33"/>
      <c r="D345" s="33"/>
    </row>
    <row r="346" spans="3:4">
      <c r="C346" s="33"/>
      <c r="D346" s="33"/>
    </row>
    <row r="347" spans="3:4">
      <c r="C347" s="33"/>
      <c r="D347" s="33"/>
    </row>
    <row r="348" spans="3:4">
      <c r="C348" s="33"/>
      <c r="D348" s="33"/>
    </row>
    <row r="349" spans="3:4">
      <c r="C349" s="33"/>
      <c r="D349" s="33"/>
    </row>
    <row r="350" spans="3:4">
      <c r="C350" s="33"/>
      <c r="D350" s="33"/>
    </row>
    <row r="351" spans="3:4">
      <c r="C351" s="33"/>
      <c r="D351" s="33"/>
    </row>
    <row r="352" spans="3:4">
      <c r="C352" s="33"/>
      <c r="D352" s="33"/>
    </row>
    <row r="353" spans="3:4">
      <c r="C353" s="33"/>
      <c r="D353" s="33"/>
    </row>
    <row r="354" spans="3:4">
      <c r="C354" s="33"/>
      <c r="D354" s="33"/>
    </row>
    <row r="355" spans="3:4">
      <c r="C355" s="33"/>
      <c r="D355" s="33"/>
    </row>
    <row r="356" spans="3:4">
      <c r="C356" s="33"/>
      <c r="D356" s="33"/>
    </row>
    <row r="357" spans="3:4">
      <c r="C357" s="33"/>
      <c r="D357" s="33"/>
    </row>
    <row r="358" spans="3:4">
      <c r="C358" s="33"/>
      <c r="D358" s="33"/>
    </row>
    <row r="359" spans="3:4">
      <c r="C359" s="33"/>
      <c r="D359" s="33"/>
    </row>
    <row r="360" spans="3:4">
      <c r="C360" s="33"/>
      <c r="D360" s="33"/>
    </row>
    <row r="361" spans="3:4">
      <c r="C361" s="33"/>
      <c r="D361" s="33"/>
    </row>
    <row r="362" spans="3:4">
      <c r="C362" s="33"/>
      <c r="D362" s="33"/>
    </row>
    <row r="363" spans="3:4">
      <c r="C363" s="33"/>
      <c r="D363" s="33"/>
    </row>
    <row r="364" spans="3:4">
      <c r="C364" s="33"/>
      <c r="D364" s="33"/>
    </row>
    <row r="365" spans="3:4">
      <c r="C365" s="33"/>
      <c r="D365" s="33"/>
    </row>
    <row r="366" spans="3:4">
      <c r="C366" s="33"/>
      <c r="D366" s="33"/>
    </row>
    <row r="367" spans="3:4">
      <c r="C367" s="33"/>
      <c r="D367" s="33"/>
    </row>
    <row r="368" spans="3:4">
      <c r="C368" s="33"/>
      <c r="D368" s="33"/>
    </row>
    <row r="369" spans="3:4">
      <c r="C369" s="33"/>
      <c r="D369" s="33"/>
    </row>
    <row r="370" spans="3:4">
      <c r="C370" s="33"/>
      <c r="D370" s="33"/>
    </row>
    <row r="371" spans="3:4">
      <c r="C371" s="33"/>
      <c r="D371" s="33"/>
    </row>
    <row r="372" spans="3:4">
      <c r="C372" s="33"/>
      <c r="D372" s="33"/>
    </row>
    <row r="373" spans="3:4">
      <c r="C373" s="33"/>
      <c r="D373" s="33"/>
    </row>
    <row r="374" spans="3:4">
      <c r="C374" s="33"/>
      <c r="D374" s="33"/>
    </row>
    <row r="375" spans="3:4">
      <c r="C375" s="33"/>
      <c r="D375" s="33"/>
    </row>
    <row r="376" spans="3:4">
      <c r="C376" s="33"/>
      <c r="D376" s="33"/>
    </row>
    <row r="377" spans="3:4">
      <c r="C377" s="33"/>
      <c r="D377" s="33"/>
    </row>
    <row r="378" spans="3:4">
      <c r="C378" s="33"/>
      <c r="D378" s="33"/>
    </row>
    <row r="379" spans="3:4">
      <c r="C379" s="33"/>
      <c r="D379" s="33"/>
    </row>
    <row r="380" spans="3:4">
      <c r="C380" s="33"/>
      <c r="D380" s="33"/>
    </row>
    <row r="381" spans="3:4">
      <c r="C381" s="33"/>
      <c r="D381" s="33"/>
    </row>
    <row r="382" spans="3:4">
      <c r="C382" s="33"/>
      <c r="D382" s="33"/>
    </row>
    <row r="383" spans="3:4">
      <c r="C383" s="33"/>
      <c r="D383" s="33"/>
    </row>
    <row r="384" spans="3:4">
      <c r="C384" s="33"/>
      <c r="D384" s="33"/>
    </row>
    <row r="385" spans="3:4">
      <c r="C385" s="33"/>
      <c r="D385" s="3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workbookViewId="0">
      <selection activeCell="C8" sqref="C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27</v>
      </c>
    </row>
    <row r="4" spans="1:4">
      <c r="A4" s="8" t="s">
        <v>0</v>
      </c>
      <c r="C4" s="3">
        <v>27159.468000000001</v>
      </c>
      <c r="D4" s="4">
        <v>1.8689264999999999</v>
      </c>
    </row>
    <row r="6" spans="1:4">
      <c r="A6" s="8" t="s">
        <v>1</v>
      </c>
    </row>
    <row r="7" spans="1:4">
      <c r="A7" t="s">
        <v>2</v>
      </c>
      <c r="C7">
        <f>+C4</f>
        <v>27159.468000000001</v>
      </c>
    </row>
    <row r="8" spans="1:4">
      <c r="A8" t="s">
        <v>3</v>
      </c>
      <c r="C8">
        <f>+D4</f>
        <v>1.8689264999999999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INTERCEPT(G21:G993,F21:F993)</f>
        <v>1.2066693759028697E-2</v>
      </c>
      <c r="D11" s="6"/>
    </row>
    <row r="12" spans="1:4">
      <c r="A12" t="s">
        <v>17</v>
      </c>
      <c r="C12">
        <f>SLOPE(G21:G993,F21:F993)</f>
        <v>-4.2775505275112961E-7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5" t="s">
        <v>18</v>
      </c>
      <c r="C15" s="11">
        <v>44444</v>
      </c>
    </row>
    <row r="16" spans="1:4">
      <c r="A16" s="8" t="s">
        <v>4</v>
      </c>
      <c r="C16">
        <f>+C8+C12</f>
        <v>1.8689260722449472</v>
      </c>
    </row>
    <row r="17" spans="1:31" ht="13.5" thickBot="1"/>
    <row r="18" spans="1:31">
      <c r="A18" s="8" t="s">
        <v>5</v>
      </c>
      <c r="C18" s="3">
        <f>+C15</f>
        <v>44444</v>
      </c>
      <c r="D18" s="4">
        <f>+C16</f>
        <v>1.8689260722449472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>
        <v>27159.468000000001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1.2066693759028697E-2</v>
      </c>
      <c r="Q21" s="2">
        <f>+C21-15018.5</f>
        <v>12140.968000000001</v>
      </c>
    </row>
    <row r="22" spans="1:31">
      <c r="A22" t="s">
        <v>34</v>
      </c>
      <c r="C22" s="11">
        <v>45105.544000000002</v>
      </c>
      <c r="D22" s="6"/>
      <c r="E22">
        <f t="shared" ref="E22:E48" si="0">+(C22-C$7)/C$8</f>
        <v>9602.3444474675707</v>
      </c>
      <c r="F22">
        <f t="shared" ref="F22:F50" si="1">ROUND(2*E22,0)/2</f>
        <v>9602.5</v>
      </c>
      <c r="G22">
        <f t="shared" ref="G22:G48" si="2">+C22-(C$7+F22*C$8)</f>
        <v>-0.29071624999778578</v>
      </c>
      <c r="I22">
        <f t="shared" ref="I22:I48" si="3">+G22</f>
        <v>-0.29071624999778578</v>
      </c>
      <c r="O22">
        <f t="shared" ref="O22:O48" si="4">+C$11+C$12*F22</f>
        <v>7.9591758649859741E-3</v>
      </c>
      <c r="Q22" s="2">
        <f t="shared" ref="Q22:Q48" si="5">+C22-15018.5</f>
        <v>30087.044000000002</v>
      </c>
      <c r="AA22">
        <v>6</v>
      </c>
      <c r="AC22" t="s">
        <v>33</v>
      </c>
      <c r="AE22" t="s">
        <v>35</v>
      </c>
    </row>
    <row r="23" spans="1:31">
      <c r="A23" t="s">
        <v>36</v>
      </c>
      <c r="C23" s="11">
        <v>45138.466</v>
      </c>
      <c r="D23" s="6"/>
      <c r="E23">
        <f t="shared" si="0"/>
        <v>9619.9599074655962</v>
      </c>
      <c r="F23">
        <f t="shared" si="1"/>
        <v>9620</v>
      </c>
      <c r="G23">
        <f t="shared" si="2"/>
        <v>-7.4930000002495944E-2</v>
      </c>
      <c r="I23">
        <f t="shared" si="3"/>
        <v>-7.4930000002495944E-2</v>
      </c>
      <c r="O23">
        <f t="shared" si="4"/>
        <v>7.9516901515628308E-3</v>
      </c>
      <c r="Q23" s="2">
        <f t="shared" si="5"/>
        <v>30119.966</v>
      </c>
      <c r="AA23">
        <v>6</v>
      </c>
      <c r="AC23" t="s">
        <v>33</v>
      </c>
      <c r="AE23" t="s">
        <v>35</v>
      </c>
    </row>
    <row r="24" spans="1:31">
      <c r="A24" t="s">
        <v>37</v>
      </c>
      <c r="C24" s="11">
        <v>45172.45</v>
      </c>
      <c r="D24" s="6"/>
      <c r="E24">
        <f t="shared" si="0"/>
        <v>9638.1436081087177</v>
      </c>
      <c r="F24">
        <f t="shared" si="1"/>
        <v>9638</v>
      </c>
      <c r="G24">
        <f t="shared" si="2"/>
        <v>0.26839299999846844</v>
      </c>
      <c r="I24">
        <f t="shared" si="3"/>
        <v>0.26839299999846844</v>
      </c>
      <c r="O24">
        <f t="shared" si="4"/>
        <v>7.9439905606133107E-3</v>
      </c>
      <c r="Q24" s="2">
        <f t="shared" si="5"/>
        <v>30153.949999999997</v>
      </c>
      <c r="AA24">
        <v>7</v>
      </c>
      <c r="AC24" t="s">
        <v>33</v>
      </c>
      <c r="AE24" t="s">
        <v>35</v>
      </c>
    </row>
    <row r="25" spans="1:31">
      <c r="A25" t="s">
        <v>36</v>
      </c>
      <c r="C25" s="11">
        <v>45224.489000000001</v>
      </c>
      <c r="E25">
        <f t="shared" si="0"/>
        <v>9665.9879347850238</v>
      </c>
      <c r="F25">
        <f t="shared" si="1"/>
        <v>9666</v>
      </c>
      <c r="G25">
        <f t="shared" si="2"/>
        <v>-2.2549000001163222E-2</v>
      </c>
      <c r="I25">
        <f t="shared" si="3"/>
        <v>-2.2549000001163222E-2</v>
      </c>
      <c r="O25">
        <f t="shared" si="4"/>
        <v>7.9320134191362794E-3</v>
      </c>
      <c r="Q25" s="2">
        <f t="shared" si="5"/>
        <v>30205.989000000001</v>
      </c>
      <c r="AA25">
        <v>6</v>
      </c>
      <c r="AC25" t="s">
        <v>33</v>
      </c>
      <c r="AE25" t="s">
        <v>35</v>
      </c>
    </row>
    <row r="26" spans="1:31">
      <c r="A26" t="s">
        <v>38</v>
      </c>
      <c r="C26" s="11">
        <v>45592.555</v>
      </c>
      <c r="D26" s="6"/>
      <c r="E26">
        <f t="shared" si="0"/>
        <v>9862.9277288325684</v>
      </c>
      <c r="F26">
        <f t="shared" si="1"/>
        <v>9863</v>
      </c>
      <c r="G26">
        <f t="shared" si="2"/>
        <v>-0.13506950000009965</v>
      </c>
      <c r="I26">
        <f t="shared" si="3"/>
        <v>-0.13506950000009965</v>
      </c>
      <c r="O26">
        <f t="shared" si="4"/>
        <v>7.8477456737443066E-3</v>
      </c>
      <c r="Q26" s="2">
        <f t="shared" si="5"/>
        <v>30574.055</v>
      </c>
      <c r="AA26">
        <v>7</v>
      </c>
      <c r="AC26" t="s">
        <v>33</v>
      </c>
      <c r="AE26" t="s">
        <v>35</v>
      </c>
    </row>
    <row r="27" spans="1:31">
      <c r="A27" t="s">
        <v>39</v>
      </c>
      <c r="C27" s="11">
        <v>45830.495999999999</v>
      </c>
      <c r="D27" s="6"/>
      <c r="E27">
        <f t="shared" si="0"/>
        <v>9990.2419918600317</v>
      </c>
      <c r="F27">
        <f t="shared" si="1"/>
        <v>9990</v>
      </c>
      <c r="G27">
        <f t="shared" si="2"/>
        <v>0.45226499999989755</v>
      </c>
      <c r="I27">
        <f t="shared" si="3"/>
        <v>0.45226499999989755</v>
      </c>
      <c r="O27">
        <f t="shared" si="4"/>
        <v>7.7934207820449129E-3</v>
      </c>
      <c r="Q27" s="2">
        <f t="shared" si="5"/>
        <v>30811.995999999999</v>
      </c>
      <c r="AA27">
        <v>7</v>
      </c>
      <c r="AC27" t="s">
        <v>33</v>
      </c>
      <c r="AE27" t="s">
        <v>35</v>
      </c>
    </row>
    <row r="28" spans="1:31">
      <c r="A28" t="s">
        <v>40</v>
      </c>
      <c r="C28" s="11">
        <v>45964.337</v>
      </c>
      <c r="D28" s="6"/>
      <c r="E28">
        <f t="shared" si="0"/>
        <v>10061.855830071434</v>
      </c>
      <c r="F28">
        <f t="shared" si="1"/>
        <v>10062</v>
      </c>
      <c r="G28">
        <f t="shared" si="2"/>
        <v>-0.26944299999740906</v>
      </c>
      <c r="I28">
        <f t="shared" si="3"/>
        <v>-0.26944299999740906</v>
      </c>
      <c r="O28">
        <f t="shared" si="4"/>
        <v>7.7626224182468315E-3</v>
      </c>
      <c r="Q28" s="2">
        <f t="shared" si="5"/>
        <v>30945.837</v>
      </c>
      <c r="AA28">
        <v>6</v>
      </c>
      <c r="AC28" t="s">
        <v>33</v>
      </c>
      <c r="AE28" t="s">
        <v>35</v>
      </c>
    </row>
    <row r="29" spans="1:31">
      <c r="A29" t="s">
        <v>41</v>
      </c>
      <c r="C29" s="11">
        <v>46057.288</v>
      </c>
      <c r="D29" s="6"/>
      <c r="E29">
        <f t="shared" si="0"/>
        <v>10111.590798247014</v>
      </c>
      <c r="F29">
        <f t="shared" si="1"/>
        <v>10111.5</v>
      </c>
      <c r="G29">
        <f t="shared" si="2"/>
        <v>0.16969524999876739</v>
      </c>
      <c r="I29">
        <f t="shared" si="3"/>
        <v>0.16969524999876739</v>
      </c>
      <c r="O29">
        <f t="shared" si="4"/>
        <v>7.7414485431356499E-3</v>
      </c>
      <c r="Q29" s="2">
        <f t="shared" si="5"/>
        <v>31038.788</v>
      </c>
      <c r="AA29">
        <v>7</v>
      </c>
      <c r="AC29" t="s">
        <v>33</v>
      </c>
      <c r="AE29" t="s">
        <v>35</v>
      </c>
    </row>
    <row r="30" spans="1:31">
      <c r="A30" t="s">
        <v>42</v>
      </c>
      <c r="C30" s="11">
        <v>46291.517999999996</v>
      </c>
      <c r="D30" s="6"/>
      <c r="E30">
        <f t="shared" si="0"/>
        <v>10236.919429415762</v>
      </c>
      <c r="F30">
        <f t="shared" si="1"/>
        <v>10237</v>
      </c>
      <c r="G30">
        <f t="shared" si="2"/>
        <v>-0.15058050000516232</v>
      </c>
      <c r="I30">
        <f t="shared" si="3"/>
        <v>-0.15058050000516232</v>
      </c>
      <c r="O30">
        <f t="shared" si="4"/>
        <v>7.6877652840153833E-3</v>
      </c>
      <c r="Q30" s="2">
        <f t="shared" si="5"/>
        <v>31273.017999999996</v>
      </c>
      <c r="AA30">
        <v>10</v>
      </c>
      <c r="AC30" t="s">
        <v>33</v>
      </c>
      <c r="AE30" t="s">
        <v>35</v>
      </c>
    </row>
    <row r="31" spans="1:31">
      <c r="A31" t="s">
        <v>43</v>
      </c>
      <c r="C31" s="11">
        <v>46659.588000000003</v>
      </c>
      <c r="D31" s="6"/>
      <c r="E31">
        <f t="shared" si="0"/>
        <v>10433.861363729395</v>
      </c>
      <c r="F31">
        <f t="shared" si="1"/>
        <v>10434</v>
      </c>
      <c r="G31">
        <f t="shared" si="2"/>
        <v>-0.25910099999600789</v>
      </c>
      <c r="I31">
        <f t="shared" si="3"/>
        <v>-0.25910099999600789</v>
      </c>
      <c r="O31">
        <f t="shared" si="4"/>
        <v>7.6034975386234114E-3</v>
      </c>
      <c r="Q31" s="2">
        <f t="shared" si="5"/>
        <v>31641.088000000003</v>
      </c>
      <c r="AA31">
        <v>7</v>
      </c>
      <c r="AC31" t="s">
        <v>33</v>
      </c>
      <c r="AE31" t="s">
        <v>35</v>
      </c>
    </row>
    <row r="32" spans="1:31">
      <c r="A32" t="s">
        <v>44</v>
      </c>
      <c r="C32" s="11">
        <v>46990.472000000002</v>
      </c>
      <c r="D32" s="6"/>
      <c r="E32">
        <f t="shared" si="0"/>
        <v>10610.906314400272</v>
      </c>
      <c r="F32">
        <f t="shared" si="1"/>
        <v>10611</v>
      </c>
      <c r="G32">
        <f t="shared" si="2"/>
        <v>-0.17509149999386864</v>
      </c>
      <c r="I32">
        <f t="shared" si="3"/>
        <v>-0.17509149999386864</v>
      </c>
      <c r="O32">
        <f t="shared" si="4"/>
        <v>7.5277848942864609E-3</v>
      </c>
      <c r="Q32" s="2">
        <f t="shared" si="5"/>
        <v>31971.972000000002</v>
      </c>
      <c r="AA32">
        <v>7</v>
      </c>
      <c r="AC32" t="s">
        <v>33</v>
      </c>
      <c r="AE32" t="s">
        <v>35</v>
      </c>
    </row>
    <row r="33" spans="1:31">
      <c r="A33" t="s">
        <v>45</v>
      </c>
      <c r="C33" s="11">
        <v>47055.533000000003</v>
      </c>
      <c r="D33" s="6"/>
      <c r="E33">
        <f t="shared" si="0"/>
        <v>10645.718277310532</v>
      </c>
      <c r="F33">
        <f t="shared" si="1"/>
        <v>10645.5</v>
      </c>
      <c r="G33">
        <f t="shared" si="2"/>
        <v>0.40794425000058254</v>
      </c>
      <c r="I33">
        <f t="shared" si="3"/>
        <v>0.40794425000058254</v>
      </c>
      <c r="O33">
        <f t="shared" si="4"/>
        <v>7.5130273449665469E-3</v>
      </c>
      <c r="Q33" s="2">
        <f t="shared" si="5"/>
        <v>32037.033000000003</v>
      </c>
      <c r="AA33">
        <v>6</v>
      </c>
      <c r="AC33" t="s">
        <v>33</v>
      </c>
      <c r="AE33" t="s">
        <v>35</v>
      </c>
    </row>
    <row r="34" spans="1:31">
      <c r="A34" t="s">
        <v>46</v>
      </c>
      <c r="C34" s="11">
        <v>47070.404000000002</v>
      </c>
      <c r="D34" s="6"/>
      <c r="E34">
        <f t="shared" si="0"/>
        <v>10653.675251541461</v>
      </c>
      <c r="F34">
        <f t="shared" si="1"/>
        <v>10653.5</v>
      </c>
      <c r="G34">
        <f t="shared" si="2"/>
        <v>0.32753225000487873</v>
      </c>
      <c r="I34">
        <f t="shared" si="3"/>
        <v>0.32753225000487873</v>
      </c>
      <c r="O34">
        <f t="shared" si="4"/>
        <v>7.509605304544538E-3</v>
      </c>
      <c r="Q34" s="2">
        <f t="shared" si="5"/>
        <v>32051.904000000002</v>
      </c>
      <c r="AA34">
        <v>7</v>
      </c>
      <c r="AC34" t="s">
        <v>33</v>
      </c>
      <c r="AE34" t="s">
        <v>35</v>
      </c>
    </row>
    <row r="35" spans="1:31">
      <c r="A35" t="s">
        <v>47</v>
      </c>
      <c r="C35" s="11">
        <v>47481.235999999997</v>
      </c>
      <c r="D35" s="6"/>
      <c r="E35">
        <f t="shared" si="0"/>
        <v>10873.497700417858</v>
      </c>
      <c r="F35">
        <f t="shared" si="1"/>
        <v>10873.5</v>
      </c>
      <c r="G35">
        <f t="shared" si="2"/>
        <v>-4.2977500052074902E-3</v>
      </c>
      <c r="I35">
        <f t="shared" si="3"/>
        <v>-4.2977500052074902E-3</v>
      </c>
      <c r="O35">
        <f t="shared" si="4"/>
        <v>7.4154991929392894E-3</v>
      </c>
      <c r="Q35" s="2">
        <f t="shared" si="5"/>
        <v>32462.735999999997</v>
      </c>
      <c r="AA35">
        <v>6</v>
      </c>
      <c r="AC35" t="s">
        <v>33</v>
      </c>
      <c r="AE35" t="s">
        <v>35</v>
      </c>
    </row>
    <row r="36" spans="1:31">
      <c r="A36" t="s">
        <v>48</v>
      </c>
      <c r="C36" s="11">
        <v>47687.561000000002</v>
      </c>
      <c r="D36" s="6"/>
      <c r="E36">
        <f t="shared" si="0"/>
        <v>10983.895300323475</v>
      </c>
      <c r="F36">
        <f t="shared" si="1"/>
        <v>10984</v>
      </c>
      <c r="G36">
        <f t="shared" si="2"/>
        <v>-0.19567600000300445</v>
      </c>
      <c r="I36">
        <f t="shared" si="3"/>
        <v>-0.19567600000300445</v>
      </c>
      <c r="O36">
        <f t="shared" si="4"/>
        <v>7.3682322596102896E-3</v>
      </c>
      <c r="Q36" s="2">
        <f t="shared" si="5"/>
        <v>32669.061000000002</v>
      </c>
      <c r="AA36">
        <v>7</v>
      </c>
      <c r="AC36" t="s">
        <v>33</v>
      </c>
      <c r="AE36" t="s">
        <v>35</v>
      </c>
    </row>
    <row r="37" spans="1:31">
      <c r="A37" t="s">
        <v>49</v>
      </c>
      <c r="C37" s="11">
        <v>48178.33</v>
      </c>
      <c r="D37" s="6"/>
      <c r="E37">
        <f t="shared" si="0"/>
        <v>11246.489361673668</v>
      </c>
      <c r="F37">
        <f t="shared" si="1"/>
        <v>11246.5</v>
      </c>
      <c r="G37">
        <f t="shared" si="2"/>
        <v>-1.9882249995134771E-2</v>
      </c>
      <c r="I37">
        <f t="shared" si="3"/>
        <v>-1.9882249995134771E-2</v>
      </c>
      <c r="O37">
        <f t="shared" si="4"/>
        <v>7.2559465582631181E-3</v>
      </c>
      <c r="Q37" s="2">
        <f t="shared" si="5"/>
        <v>33159.83</v>
      </c>
      <c r="AA37">
        <v>6</v>
      </c>
      <c r="AC37" t="s">
        <v>33</v>
      </c>
      <c r="AE37" t="s">
        <v>35</v>
      </c>
    </row>
    <row r="38" spans="1:31">
      <c r="A38" t="s">
        <v>50</v>
      </c>
      <c r="C38" s="11">
        <v>48466.46</v>
      </c>
      <c r="D38">
        <v>5.0000000000000001E-3</v>
      </c>
      <c r="E38">
        <f t="shared" si="0"/>
        <v>11400.658078313942</v>
      </c>
      <c r="F38">
        <f t="shared" si="1"/>
        <v>11400.5</v>
      </c>
      <c r="G38">
        <f t="shared" si="2"/>
        <v>0.29543674999877112</v>
      </c>
      <c r="I38">
        <f t="shared" si="3"/>
        <v>0.29543674999877112</v>
      </c>
      <c r="O38">
        <f t="shared" si="4"/>
        <v>7.1900722801394442E-3</v>
      </c>
      <c r="Q38" s="2">
        <f t="shared" si="5"/>
        <v>33447.96</v>
      </c>
      <c r="AA38">
        <v>6</v>
      </c>
      <c r="AC38" t="s">
        <v>33</v>
      </c>
      <c r="AE38" t="s">
        <v>35</v>
      </c>
    </row>
    <row r="39" spans="1:31">
      <c r="A39" t="s">
        <v>51</v>
      </c>
      <c r="C39" s="11">
        <v>48836.383999999998</v>
      </c>
      <c r="D39">
        <v>5.0000000000000001E-3</v>
      </c>
      <c r="E39">
        <f t="shared" si="0"/>
        <v>11598.592025957147</v>
      </c>
      <c r="F39">
        <f t="shared" si="1"/>
        <v>11598.5</v>
      </c>
      <c r="G39">
        <f t="shared" si="2"/>
        <v>0.17198974999337224</v>
      </c>
      <c r="I39">
        <f t="shared" si="3"/>
        <v>0.17198974999337224</v>
      </c>
      <c r="O39">
        <f t="shared" si="4"/>
        <v>7.1053767796947203E-3</v>
      </c>
      <c r="Q39" s="2">
        <f t="shared" si="5"/>
        <v>33817.883999999998</v>
      </c>
      <c r="AA39">
        <v>6</v>
      </c>
      <c r="AC39" t="s">
        <v>33</v>
      </c>
      <c r="AE39" t="s">
        <v>35</v>
      </c>
    </row>
    <row r="40" spans="1:31">
      <c r="A40" t="s">
        <v>52</v>
      </c>
      <c r="C40" s="11">
        <v>49124.517999999996</v>
      </c>
      <c r="D40">
        <v>3.0000000000000001E-3</v>
      </c>
      <c r="E40">
        <f t="shared" si="0"/>
        <v>11752.762882863502</v>
      </c>
      <c r="F40">
        <f t="shared" si="1"/>
        <v>11753</v>
      </c>
      <c r="G40">
        <f t="shared" si="2"/>
        <v>-0.44315450000431156</v>
      </c>
      <c r="I40">
        <f t="shared" si="3"/>
        <v>-0.44315450000431156</v>
      </c>
      <c r="O40">
        <f t="shared" si="4"/>
        <v>7.0392886240446713E-3</v>
      </c>
      <c r="Q40" s="2">
        <f t="shared" si="5"/>
        <v>34106.017999999996</v>
      </c>
      <c r="AA40">
        <v>8</v>
      </c>
      <c r="AC40" t="s">
        <v>33</v>
      </c>
      <c r="AE40" t="s">
        <v>35</v>
      </c>
    </row>
    <row r="41" spans="1:31">
      <c r="A41" t="s">
        <v>53</v>
      </c>
      <c r="C41" s="11">
        <v>49546.5</v>
      </c>
      <c r="D41">
        <v>3.0000000000000001E-3</v>
      </c>
      <c r="E41">
        <f t="shared" si="0"/>
        <v>11978.551323446909</v>
      </c>
      <c r="F41">
        <f t="shared" si="1"/>
        <v>11978.5</v>
      </c>
      <c r="G41">
        <f t="shared" si="2"/>
        <v>9.5919750005123205E-2</v>
      </c>
      <c r="I41">
        <f t="shared" si="3"/>
        <v>9.5919750005123205E-2</v>
      </c>
      <c r="O41">
        <f t="shared" si="4"/>
        <v>6.9428298596492912E-3</v>
      </c>
      <c r="Q41" s="2">
        <f t="shared" si="5"/>
        <v>34528</v>
      </c>
      <c r="AA41">
        <v>7</v>
      </c>
      <c r="AC41" t="s">
        <v>33</v>
      </c>
      <c r="AE41" t="s">
        <v>35</v>
      </c>
    </row>
    <row r="42" spans="1:31">
      <c r="A42" t="s">
        <v>54</v>
      </c>
      <c r="C42" s="11">
        <v>49693.34</v>
      </c>
      <c r="D42">
        <v>5.0000000000000001E-3</v>
      </c>
      <c r="E42">
        <f t="shared" si="0"/>
        <v>12057.120491362286</v>
      </c>
      <c r="F42">
        <f t="shared" si="1"/>
        <v>12057</v>
      </c>
      <c r="G42">
        <f t="shared" si="2"/>
        <v>0.22518949999357574</v>
      </c>
      <c r="I42">
        <f t="shared" si="3"/>
        <v>0.22518949999357574</v>
      </c>
      <c r="O42">
        <f t="shared" si="4"/>
        <v>6.909251088008328E-3</v>
      </c>
      <c r="Q42" s="2">
        <f t="shared" si="5"/>
        <v>34674.839999999997</v>
      </c>
      <c r="AA42">
        <v>6</v>
      </c>
      <c r="AC42" t="s">
        <v>33</v>
      </c>
      <c r="AE42" t="s">
        <v>35</v>
      </c>
    </row>
    <row r="43" spans="1:31">
      <c r="A43" t="s">
        <v>55</v>
      </c>
      <c r="C43" s="11">
        <v>50392.311999999998</v>
      </c>
      <c r="D43">
        <v>4.0000000000000001E-3</v>
      </c>
      <c r="E43">
        <f t="shared" si="0"/>
        <v>12431.11700754417</v>
      </c>
      <c r="F43">
        <f t="shared" si="1"/>
        <v>12431</v>
      </c>
      <c r="G43">
        <f t="shared" si="2"/>
        <v>0.21867850000126055</v>
      </c>
      <c r="I43">
        <f t="shared" si="3"/>
        <v>0.21867850000126055</v>
      </c>
      <c r="O43">
        <f t="shared" si="4"/>
        <v>6.7492706982794056E-3</v>
      </c>
      <c r="Q43" s="2">
        <f t="shared" si="5"/>
        <v>35373.811999999998</v>
      </c>
      <c r="AA43">
        <v>6</v>
      </c>
      <c r="AC43" t="s">
        <v>33</v>
      </c>
      <c r="AE43" t="s">
        <v>35</v>
      </c>
    </row>
    <row r="44" spans="1:31">
      <c r="A44" t="s">
        <v>56</v>
      </c>
      <c r="C44" s="11">
        <v>50639.54</v>
      </c>
      <c r="D44">
        <v>5.0000000000000001E-3</v>
      </c>
      <c r="E44">
        <f t="shared" si="0"/>
        <v>12563.400433350376</v>
      </c>
      <c r="F44">
        <f t="shared" si="1"/>
        <v>12563.5</v>
      </c>
      <c r="G44">
        <f t="shared" si="2"/>
        <v>-0.18608274999860441</v>
      </c>
      <c r="I44">
        <f t="shared" si="3"/>
        <v>-0.18608274999860441</v>
      </c>
      <c r="O44">
        <f t="shared" si="4"/>
        <v>6.6925931537898803E-3</v>
      </c>
      <c r="Q44" s="2">
        <f t="shared" si="5"/>
        <v>35621.040000000001</v>
      </c>
      <c r="AA44">
        <v>5</v>
      </c>
      <c r="AC44" t="s">
        <v>33</v>
      </c>
      <c r="AE44" t="s">
        <v>35</v>
      </c>
    </row>
    <row r="45" spans="1:31">
      <c r="A45" t="s">
        <v>58</v>
      </c>
      <c r="C45" s="11">
        <v>50719.473599999998</v>
      </c>
      <c r="D45">
        <v>8.0000000000000004E-4</v>
      </c>
      <c r="E45">
        <f t="shared" si="0"/>
        <v>12606.170226597995</v>
      </c>
      <c r="F45">
        <f t="shared" si="1"/>
        <v>12606</v>
      </c>
      <c r="G45">
        <f t="shared" si="2"/>
        <v>0.31814099999610335</v>
      </c>
      <c r="I45">
        <f t="shared" si="3"/>
        <v>0.31814099999610335</v>
      </c>
      <c r="O45">
        <f t="shared" si="4"/>
        <v>6.6744135640479573E-3</v>
      </c>
      <c r="Q45" s="2">
        <f t="shared" si="5"/>
        <v>35700.973599999998</v>
      </c>
      <c r="AA45">
        <v>15</v>
      </c>
      <c r="AC45" t="s">
        <v>57</v>
      </c>
      <c r="AE45" t="s">
        <v>35</v>
      </c>
    </row>
    <row r="46" spans="1:31">
      <c r="A46" t="s">
        <v>58</v>
      </c>
      <c r="C46" s="11">
        <v>50747.364000000001</v>
      </c>
      <c r="D46">
        <v>7.0000000000000001E-3</v>
      </c>
      <c r="E46">
        <f t="shared" si="0"/>
        <v>12621.093445889928</v>
      </c>
      <c r="F46">
        <f t="shared" si="1"/>
        <v>12621</v>
      </c>
      <c r="G46">
        <f t="shared" si="2"/>
        <v>0.17464350000227569</v>
      </c>
      <c r="I46">
        <f t="shared" si="3"/>
        <v>0.17464350000227569</v>
      </c>
      <c r="O46">
        <f t="shared" si="4"/>
        <v>6.6679972382566906E-3</v>
      </c>
      <c r="Q46" s="2">
        <f t="shared" si="5"/>
        <v>35728.864000000001</v>
      </c>
      <c r="AA46">
        <v>11</v>
      </c>
      <c r="AC46" t="s">
        <v>59</v>
      </c>
      <c r="AE46" t="s">
        <v>35</v>
      </c>
    </row>
    <row r="47" spans="1:31">
      <c r="A47" t="s">
        <v>60</v>
      </c>
      <c r="C47" s="11">
        <v>50853.324000000001</v>
      </c>
      <c r="D47">
        <v>4.0000000000000001E-3</v>
      </c>
      <c r="E47">
        <f t="shared" si="0"/>
        <v>12677.789094434693</v>
      </c>
      <c r="F47">
        <f t="shared" si="1"/>
        <v>12678</v>
      </c>
      <c r="G47">
        <f t="shared" si="2"/>
        <v>-0.39416699999856064</v>
      </c>
      <c r="I47">
        <f t="shared" si="3"/>
        <v>-0.39416699999856064</v>
      </c>
      <c r="O47">
        <f t="shared" si="4"/>
        <v>6.643615200249876E-3</v>
      </c>
      <c r="Q47" s="2">
        <f t="shared" si="5"/>
        <v>35834.824000000001</v>
      </c>
      <c r="AA47">
        <v>6</v>
      </c>
      <c r="AC47" t="s">
        <v>33</v>
      </c>
      <c r="AE47" t="s">
        <v>35</v>
      </c>
    </row>
    <row r="48" spans="1:31">
      <c r="A48" t="s">
        <v>62</v>
      </c>
      <c r="C48" s="11">
        <v>50983.442999999999</v>
      </c>
      <c r="D48">
        <v>5.0000000000000001E-3</v>
      </c>
      <c r="E48">
        <f t="shared" si="0"/>
        <v>12747.411415055647</v>
      </c>
      <c r="F48">
        <f t="shared" si="1"/>
        <v>12747.5</v>
      </c>
      <c r="G48">
        <f t="shared" si="2"/>
        <v>-0.16555874999903608</v>
      </c>
      <c r="I48">
        <f t="shared" si="3"/>
        <v>-0.16555874999903608</v>
      </c>
      <c r="O48">
        <f t="shared" si="4"/>
        <v>6.6138862240836729E-3</v>
      </c>
      <c r="Q48" s="2">
        <f t="shared" si="5"/>
        <v>35964.942999999999</v>
      </c>
      <c r="AA48">
        <v>7</v>
      </c>
      <c r="AC48" t="s">
        <v>61</v>
      </c>
      <c r="AE48" t="s">
        <v>35</v>
      </c>
    </row>
    <row r="49" spans="1:17">
      <c r="A49" t="s">
        <v>63</v>
      </c>
      <c r="B49" s="12"/>
      <c r="C49" s="14">
        <v>51470.479299999999</v>
      </c>
      <c r="D49" s="14">
        <v>2.0000000000000001E-4</v>
      </c>
      <c r="E49">
        <f>+(C49-C$7)/C$8</f>
        <v>13008.008233603621</v>
      </c>
      <c r="F49">
        <f t="shared" si="1"/>
        <v>13008</v>
      </c>
      <c r="G49">
        <f>+C49-(C$7+F49*C$8)</f>
        <v>1.538799999980256E-2</v>
      </c>
      <c r="H49" s="13"/>
      <c r="I49" s="13"/>
      <c r="J49" s="6">
        <f>G49</f>
        <v>1.538799999980256E-2</v>
      </c>
      <c r="O49">
        <f>+C$11+C$12*F49</f>
        <v>6.5024560328420036E-3</v>
      </c>
      <c r="Q49" s="2">
        <f>+C49-15018.5</f>
        <v>36451.979299999999</v>
      </c>
    </row>
    <row r="50" spans="1:17">
      <c r="A50" t="s">
        <v>63</v>
      </c>
      <c r="B50" s="13"/>
      <c r="C50" s="14">
        <v>51498.366000000002</v>
      </c>
      <c r="D50" s="14">
        <v>1E-4</v>
      </c>
      <c r="E50">
        <f>+(C50-C$7)/C$8</f>
        <v>13022.929473149426</v>
      </c>
      <c r="F50">
        <f t="shared" si="1"/>
        <v>13023</v>
      </c>
      <c r="G50">
        <f>+C50-(C$7+F50*C$8)</f>
        <v>-0.13180949999514269</v>
      </c>
      <c r="H50" s="13"/>
      <c r="I50" s="13"/>
      <c r="J50" s="6">
        <f>G50</f>
        <v>-0.13180949999514269</v>
      </c>
      <c r="O50">
        <f>+C$11+C$12*F50</f>
        <v>6.4960397070507369E-3</v>
      </c>
      <c r="Q50" s="2">
        <f>+C50-15018.5</f>
        <v>36479.866000000002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2"/>
  <sheetViews>
    <sheetView workbookViewId="0">
      <selection activeCell="C14" sqref="C1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7" ht="20.25">
      <c r="A1" s="1" t="s">
        <v>32</v>
      </c>
      <c r="N1">
        <v>14.870999999999185</v>
      </c>
    </row>
    <row r="2" spans="1:67">
      <c r="A2" t="s">
        <v>27</v>
      </c>
      <c r="N2">
        <v>2</v>
      </c>
      <c r="O2">
        <v>2.5</v>
      </c>
      <c r="P2">
        <v>3</v>
      </c>
      <c r="Q2">
        <v>3.5</v>
      </c>
      <c r="R2">
        <v>4</v>
      </c>
      <c r="S2">
        <v>4.5</v>
      </c>
      <c r="T2">
        <v>5</v>
      </c>
      <c r="U2">
        <v>5.5</v>
      </c>
      <c r="V2">
        <v>6</v>
      </c>
      <c r="W2">
        <v>6.5</v>
      </c>
      <c r="X2">
        <v>7</v>
      </c>
      <c r="Y2">
        <v>7.5</v>
      </c>
      <c r="Z2">
        <v>8</v>
      </c>
      <c r="AA2">
        <v>8.5</v>
      </c>
      <c r="AB2">
        <v>9</v>
      </c>
      <c r="AC2">
        <v>9.5</v>
      </c>
      <c r="AD2">
        <v>10</v>
      </c>
      <c r="AE2">
        <v>10.5</v>
      </c>
      <c r="AF2">
        <v>11</v>
      </c>
      <c r="AG2">
        <v>11.5</v>
      </c>
      <c r="AH2">
        <v>12</v>
      </c>
      <c r="AI2">
        <v>12.5</v>
      </c>
      <c r="AJ2">
        <v>13</v>
      </c>
      <c r="AK2">
        <v>13.5</v>
      </c>
      <c r="AL2">
        <v>14</v>
      </c>
      <c r="AM2">
        <v>14.5</v>
      </c>
      <c r="AN2">
        <v>15</v>
      </c>
      <c r="AO2">
        <v>15.5</v>
      </c>
      <c r="AP2">
        <v>16</v>
      </c>
      <c r="AQ2">
        <v>16.5</v>
      </c>
      <c r="AR2">
        <v>17</v>
      </c>
      <c r="AS2">
        <v>17.5</v>
      </c>
      <c r="AT2">
        <v>18</v>
      </c>
      <c r="AU2">
        <v>18.5</v>
      </c>
      <c r="AV2">
        <v>19</v>
      </c>
      <c r="AW2">
        <v>19.5</v>
      </c>
      <c r="AX2">
        <v>20</v>
      </c>
      <c r="AY2">
        <v>20.5</v>
      </c>
      <c r="AZ2">
        <v>21</v>
      </c>
      <c r="BA2">
        <v>21.5</v>
      </c>
      <c r="BB2">
        <v>22</v>
      </c>
      <c r="BC2">
        <v>22.5</v>
      </c>
      <c r="BD2">
        <v>23</v>
      </c>
      <c r="BE2">
        <v>23.5</v>
      </c>
      <c r="BF2">
        <v>24</v>
      </c>
      <c r="BG2">
        <v>24.5</v>
      </c>
      <c r="BH2">
        <v>25</v>
      </c>
      <c r="BI2">
        <v>25.5</v>
      </c>
      <c r="BJ2">
        <v>26</v>
      </c>
      <c r="BK2">
        <v>26.5</v>
      </c>
      <c r="BL2">
        <v>27</v>
      </c>
      <c r="BM2">
        <v>27.5</v>
      </c>
      <c r="BN2">
        <v>28</v>
      </c>
      <c r="BO2">
        <v>28.5</v>
      </c>
    </row>
    <row r="3" spans="1:67">
      <c r="N3">
        <v>7.4354999999995925</v>
      </c>
      <c r="O3">
        <v>5.9483999999996744</v>
      </c>
      <c r="P3">
        <v>4.9569999999997281</v>
      </c>
      <c r="Q3">
        <v>4.2488571428569104</v>
      </c>
      <c r="R3" s="8">
        <v>3.7177499999997963</v>
      </c>
      <c r="S3">
        <v>3.3046666666664857</v>
      </c>
      <c r="T3">
        <v>2.9741999999998372</v>
      </c>
      <c r="U3">
        <v>2.7038181818180336</v>
      </c>
      <c r="V3">
        <v>2.478499999999864</v>
      </c>
      <c r="W3">
        <v>2.2878461538460284</v>
      </c>
      <c r="X3">
        <v>2.1244285714284552</v>
      </c>
      <c r="Y3">
        <v>1.9827999999998913</v>
      </c>
      <c r="Z3" s="8">
        <v>1.8588749999998981</v>
      </c>
      <c r="AA3">
        <v>1.7495294117646101</v>
      </c>
      <c r="AB3">
        <v>1.6523333333332428</v>
      </c>
      <c r="AC3">
        <v>1.5653684210525458</v>
      </c>
      <c r="AD3">
        <v>1.4870999999999186</v>
      </c>
      <c r="AE3">
        <v>1.4162857142856367</v>
      </c>
      <c r="AF3">
        <v>1.3519090909090168</v>
      </c>
      <c r="AG3">
        <v>1.2931304347825379</v>
      </c>
      <c r="AH3">
        <v>1.239249999999932</v>
      </c>
      <c r="AI3">
        <v>1.1896799999999348</v>
      </c>
      <c r="AJ3">
        <v>1.1439230769230142</v>
      </c>
      <c r="AK3">
        <v>1.1015555555554952</v>
      </c>
      <c r="AL3">
        <v>1.0622142857142276</v>
      </c>
      <c r="AM3">
        <v>1.0255862068964956</v>
      </c>
      <c r="AN3">
        <v>0.99139999999994566</v>
      </c>
      <c r="AO3">
        <v>0.95941935483865715</v>
      </c>
      <c r="AP3">
        <v>0.92943749999994907</v>
      </c>
      <c r="AQ3">
        <v>0.90127272727267793</v>
      </c>
      <c r="AR3">
        <v>0.87476470588230504</v>
      </c>
      <c r="AS3">
        <v>0.84977142857138199</v>
      </c>
      <c r="AT3">
        <v>0.82616666666662142</v>
      </c>
      <c r="AU3">
        <v>0.80383783783779383</v>
      </c>
      <c r="AV3">
        <v>0.78268421052627291</v>
      </c>
      <c r="AW3">
        <v>0.76261538461534284</v>
      </c>
      <c r="AX3">
        <v>0.7435499999999593</v>
      </c>
      <c r="AY3">
        <v>0.7254146341463017</v>
      </c>
      <c r="AZ3">
        <v>0.70814285714281833</v>
      </c>
      <c r="BA3">
        <v>0.69167441860461321</v>
      </c>
      <c r="BB3">
        <v>0.67595454545450839</v>
      </c>
      <c r="BC3">
        <v>0.66093333333329707</v>
      </c>
      <c r="BD3">
        <v>0.64656521739126893</v>
      </c>
      <c r="BE3">
        <v>0.63280851063826316</v>
      </c>
      <c r="BF3">
        <v>0.61962499999996601</v>
      </c>
      <c r="BG3">
        <v>0.60697959183670147</v>
      </c>
      <c r="BH3">
        <v>0.59483999999996739</v>
      </c>
      <c r="BI3">
        <v>0.58317647058820332</v>
      </c>
      <c r="BJ3">
        <v>0.5719615384615071</v>
      </c>
      <c r="BK3">
        <v>0.56116981132072397</v>
      </c>
      <c r="BL3">
        <v>0.55077777777774761</v>
      </c>
      <c r="BM3">
        <v>0.54076363636360669</v>
      </c>
      <c r="BN3">
        <v>0.5311071428571138</v>
      </c>
      <c r="BO3">
        <f>+$N1/BO2</f>
        <v>0.52178947368418194</v>
      </c>
    </row>
    <row r="4" spans="1:67">
      <c r="A4" s="8" t="s">
        <v>0</v>
      </c>
      <c r="C4" s="3">
        <v>27159.468000000001</v>
      </c>
      <c r="D4" s="4">
        <v>1.8689264999999999</v>
      </c>
      <c r="M4">
        <v>1.7057414052315047</v>
      </c>
      <c r="N4">
        <v>20.218261277544268</v>
      </c>
      <c r="R4">
        <v>0.2583306129381629</v>
      </c>
      <c r="Z4">
        <v>0.27971954922133957</v>
      </c>
    </row>
    <row r="6" spans="1:67">
      <c r="A6" s="8" t="s">
        <v>1</v>
      </c>
    </row>
    <row r="7" spans="1:67">
      <c r="A7" t="s">
        <v>2</v>
      </c>
      <c r="C7">
        <f>+C4</f>
        <v>27159.468000000001</v>
      </c>
    </row>
    <row r="8" spans="1:67">
      <c r="A8" t="s">
        <v>3</v>
      </c>
      <c r="C8" s="8">
        <v>1.8588749999998981</v>
      </c>
    </row>
    <row r="10" spans="1:67" ht="13.5" thickBot="1">
      <c r="C10" s="7" t="s">
        <v>22</v>
      </c>
      <c r="D10" s="7" t="s">
        <v>23</v>
      </c>
    </row>
    <row r="11" spans="1:67">
      <c r="A11" t="s">
        <v>16</v>
      </c>
      <c r="C11">
        <f>INTERCEPT(G21:G993,F21:F993)</f>
        <v>-1.853185613694075E-3</v>
      </c>
      <c r="D11" s="6"/>
    </row>
    <row r="12" spans="1:67">
      <c r="A12" t="s">
        <v>17</v>
      </c>
      <c r="C12">
        <f>SLOPE(G21:G993,F21:F993)</f>
        <v>4.9539317172880727E-5</v>
      </c>
      <c r="D12" s="6"/>
    </row>
    <row r="13" spans="1:67">
      <c r="A13" t="s">
        <v>21</v>
      </c>
      <c r="C13" s="6"/>
      <c r="D13" s="6"/>
    </row>
    <row r="14" spans="1:67">
      <c r="A14" t="s">
        <v>26</v>
      </c>
      <c r="C14">
        <f>SUM(R21:R50)</f>
        <v>0.22890042714709757</v>
      </c>
    </row>
    <row r="15" spans="1:67">
      <c r="A15" s="5" t="s">
        <v>18</v>
      </c>
      <c r="C15" s="13">
        <v>52879.544199999997</v>
      </c>
    </row>
    <row r="16" spans="1:67">
      <c r="A16" s="8" t="s">
        <v>4</v>
      </c>
      <c r="C16">
        <f>+C8+C12</f>
        <v>1.858924539317071</v>
      </c>
    </row>
    <row r="17" spans="1:31" ht="13.5" thickBot="1"/>
    <row r="18" spans="1:31">
      <c r="A18" s="8" t="s">
        <v>5</v>
      </c>
      <c r="C18" s="3">
        <f>+C15</f>
        <v>52879.544199999997</v>
      </c>
      <c r="D18" s="4">
        <f>+C16</f>
        <v>1.858924539317071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66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>
        <v>27159.468000000001</v>
      </c>
      <c r="D21" s="6" t="s">
        <v>14</v>
      </c>
      <c r="E21">
        <f t="shared" ref="E21:E33" si="0">+(C21-C$7)/C$8</f>
        <v>0</v>
      </c>
      <c r="F21">
        <f>ROUND(2*E21,0)/2</f>
        <v>0</v>
      </c>
      <c r="G21">
        <f t="shared" ref="G21:G33" si="1">+C21-(C$7+F21*C$8)</f>
        <v>0</v>
      </c>
      <c r="H21" s="16">
        <f>G21</f>
        <v>0</v>
      </c>
      <c r="O21">
        <f t="shared" ref="O21:O33" si="2">+C$11+C$12*F21</f>
        <v>-1.853185613694075E-3</v>
      </c>
      <c r="Q21" s="2">
        <f t="shared" ref="Q21:Q33" si="3">+C21-15018.5</f>
        <v>12140.968000000001</v>
      </c>
      <c r="R21">
        <f>+(O21-G21)^2</f>
        <v>3.4342969188026852E-6</v>
      </c>
    </row>
    <row r="22" spans="1:31">
      <c r="A22" t="s">
        <v>34</v>
      </c>
      <c r="C22" s="11">
        <v>45105.544000000002</v>
      </c>
      <c r="D22" s="6"/>
      <c r="E22">
        <f t="shared" si="0"/>
        <v>9654.2672315249729</v>
      </c>
      <c r="F22">
        <f>ROUND(2*E22,0)/2-0.5</f>
        <v>9654</v>
      </c>
      <c r="G22">
        <f t="shared" si="1"/>
        <v>0.49675000098795863</v>
      </c>
      <c r="I22">
        <f t="shared" ref="I22:I33" si="4">+G22</f>
        <v>0.49675000098795863</v>
      </c>
      <c r="O22">
        <f t="shared" si="2"/>
        <v>0.47639938237329649</v>
      </c>
      <c r="Q22" s="2">
        <f t="shared" si="3"/>
        <v>30087.044000000002</v>
      </c>
      <c r="R22">
        <f t="shared" ref="R22:R33" si="5">+(O22-G22)^2</f>
        <v>4.1414767799943325E-4</v>
      </c>
      <c r="S22">
        <f>+C22-C21</f>
        <v>17946.076000000001</v>
      </c>
      <c r="AA22">
        <v>6</v>
      </c>
      <c r="AC22" t="s">
        <v>33</v>
      </c>
      <c r="AE22" t="s">
        <v>35</v>
      </c>
    </row>
    <row r="23" spans="1:31">
      <c r="A23" t="s">
        <v>36</v>
      </c>
      <c r="C23" s="11">
        <v>45138.466</v>
      </c>
      <c r="D23" s="6"/>
      <c r="E23">
        <f t="shared" si="0"/>
        <v>9671.9779436492427</v>
      </c>
      <c r="F23">
        <f t="shared" ref="F23:F33" si="6">ROUND(2*E23,0)/2-0.5</f>
        <v>9671.5</v>
      </c>
      <c r="I23" s="15">
        <v>-4.0999999015184585E-2</v>
      </c>
      <c r="O23">
        <f t="shared" si="2"/>
        <v>0.47726632042382189</v>
      </c>
      <c r="Q23" s="2">
        <f t="shared" si="3"/>
        <v>30119.966</v>
      </c>
      <c r="R23">
        <f t="shared" si="5"/>
        <v>0.22778314061089422</v>
      </c>
      <c r="S23">
        <f t="shared" ref="S23:S33" si="7">+C23-C22</f>
        <v>32.921999999998661</v>
      </c>
      <c r="AA23">
        <v>6</v>
      </c>
      <c r="AC23" t="s">
        <v>33</v>
      </c>
      <c r="AE23" t="s">
        <v>35</v>
      </c>
    </row>
    <row r="24" spans="1:31">
      <c r="A24" t="s">
        <v>37</v>
      </c>
      <c r="C24" s="11">
        <v>45172.45</v>
      </c>
      <c r="D24" s="6"/>
      <c r="E24">
        <f t="shared" si="0"/>
        <v>9690.2599690678417</v>
      </c>
      <c r="F24">
        <f t="shared" si="6"/>
        <v>9690</v>
      </c>
      <c r="G24">
        <f t="shared" si="1"/>
        <v>0.48325000097975135</v>
      </c>
      <c r="I24">
        <f t="shared" si="4"/>
        <v>0.48325000097975135</v>
      </c>
      <c r="O24">
        <f t="shared" si="2"/>
        <v>0.47818279779152018</v>
      </c>
      <c r="Q24" s="2">
        <f t="shared" si="3"/>
        <v>30153.949999999997</v>
      </c>
      <c r="R24">
        <f t="shared" si="5"/>
        <v>2.5676548150820164E-5</v>
      </c>
      <c r="S24">
        <f t="shared" si="7"/>
        <v>33.98399999999674</v>
      </c>
      <c r="AA24">
        <v>7</v>
      </c>
      <c r="AC24" t="s">
        <v>33</v>
      </c>
      <c r="AE24" t="s">
        <v>35</v>
      </c>
    </row>
    <row r="25" spans="1:31">
      <c r="A25" t="s">
        <v>36</v>
      </c>
      <c r="C25" s="11">
        <v>45224.489000000001</v>
      </c>
      <c r="E25">
        <f t="shared" si="0"/>
        <v>9718.2548584498636</v>
      </c>
      <c r="F25">
        <f t="shared" si="6"/>
        <v>9718</v>
      </c>
      <c r="G25">
        <f t="shared" si="1"/>
        <v>0.47375000099418685</v>
      </c>
      <c r="I25">
        <f t="shared" si="4"/>
        <v>0.47375000099418685</v>
      </c>
      <c r="O25">
        <f t="shared" si="2"/>
        <v>0.47956989867236083</v>
      </c>
      <c r="Q25" s="2">
        <f t="shared" si="3"/>
        <v>30205.989000000001</v>
      </c>
      <c r="R25">
        <f t="shared" si="5"/>
        <v>3.3871208984414878E-5</v>
      </c>
      <c r="S25">
        <f t="shared" si="7"/>
        <v>52.039000000004307</v>
      </c>
      <c r="AA25">
        <v>6</v>
      </c>
      <c r="AC25" t="s">
        <v>33</v>
      </c>
      <c r="AE25" t="s">
        <v>35</v>
      </c>
    </row>
    <row r="26" spans="1:31">
      <c r="A26" t="s">
        <v>38</v>
      </c>
      <c r="C26" s="11">
        <v>45592.555</v>
      </c>
      <c r="D26" s="6"/>
      <c r="E26">
        <f t="shared" si="0"/>
        <v>9916.2595655980149</v>
      </c>
      <c r="F26">
        <f t="shared" si="6"/>
        <v>9916</v>
      </c>
      <c r="G26">
        <f t="shared" si="1"/>
        <v>0.48250000100961188</v>
      </c>
      <c r="I26">
        <f t="shared" si="4"/>
        <v>0.48250000100961188</v>
      </c>
      <c r="O26">
        <f t="shared" si="2"/>
        <v>0.48937868347259122</v>
      </c>
      <c r="Q26" s="2">
        <f t="shared" si="3"/>
        <v>30574.055</v>
      </c>
      <c r="R26">
        <f t="shared" si="5"/>
        <v>4.7316272426499605E-5</v>
      </c>
      <c r="S26">
        <f t="shared" si="7"/>
        <v>368.06599999999889</v>
      </c>
      <c r="AA26">
        <v>7</v>
      </c>
      <c r="AC26" t="s">
        <v>33</v>
      </c>
      <c r="AE26" t="s">
        <v>35</v>
      </c>
    </row>
    <row r="27" spans="1:31">
      <c r="A27" t="s">
        <v>39</v>
      </c>
      <c r="C27" s="11">
        <v>45830.495999999999</v>
      </c>
      <c r="D27" s="6"/>
      <c r="E27">
        <f t="shared" si="0"/>
        <v>10044.26225539696</v>
      </c>
      <c r="F27">
        <f t="shared" si="6"/>
        <v>10044</v>
      </c>
      <c r="G27">
        <f t="shared" si="1"/>
        <v>0.48750000102154445</v>
      </c>
      <c r="I27">
        <f t="shared" si="4"/>
        <v>0.48750000102154445</v>
      </c>
      <c r="O27">
        <f t="shared" si="2"/>
        <v>0.49571971607071996</v>
      </c>
      <c r="Q27" s="2">
        <f t="shared" si="3"/>
        <v>30811.995999999999</v>
      </c>
      <c r="R27">
        <f t="shared" si="5"/>
        <v>6.7563715489642417E-5</v>
      </c>
      <c r="S27">
        <f t="shared" si="7"/>
        <v>237.94099999999889</v>
      </c>
      <c r="AA27">
        <v>7</v>
      </c>
      <c r="AC27" t="s">
        <v>33</v>
      </c>
      <c r="AE27" t="s">
        <v>35</v>
      </c>
    </row>
    <row r="28" spans="1:31">
      <c r="A28" t="s">
        <v>40</v>
      </c>
      <c r="C28" s="11">
        <v>45964.337</v>
      </c>
      <c r="D28" s="6"/>
      <c r="E28">
        <f t="shared" si="0"/>
        <v>10116.263331316537</v>
      </c>
      <c r="F28">
        <f t="shared" si="6"/>
        <v>10116</v>
      </c>
      <c r="G28">
        <f t="shared" si="1"/>
        <v>0.48950000102922786</v>
      </c>
      <c r="I28">
        <f t="shared" si="4"/>
        <v>0.48950000102922786</v>
      </c>
      <c r="O28">
        <f t="shared" si="2"/>
        <v>0.49928654690716734</v>
      </c>
      <c r="Q28" s="2">
        <f t="shared" si="3"/>
        <v>30945.837</v>
      </c>
      <c r="R28">
        <f t="shared" si="5"/>
        <v>9.5776480221014198E-5</v>
      </c>
      <c r="S28">
        <f t="shared" si="7"/>
        <v>133.84100000000035</v>
      </c>
      <c r="AA28">
        <v>6</v>
      </c>
      <c r="AC28" t="s">
        <v>33</v>
      </c>
      <c r="AE28" t="s">
        <v>35</v>
      </c>
    </row>
    <row r="29" spans="1:31">
      <c r="A29" t="s">
        <v>41</v>
      </c>
      <c r="C29" s="11">
        <v>46057.288</v>
      </c>
      <c r="D29" s="6"/>
      <c r="E29">
        <f t="shared" si="0"/>
        <v>10166.267231525</v>
      </c>
      <c r="F29">
        <f t="shared" si="6"/>
        <v>10166</v>
      </c>
      <c r="G29">
        <f t="shared" si="1"/>
        <v>0.49675000103889033</v>
      </c>
      <c r="I29">
        <f t="shared" si="4"/>
        <v>0.49675000103889033</v>
      </c>
      <c r="O29">
        <f t="shared" si="2"/>
        <v>0.50176351276581144</v>
      </c>
      <c r="Q29" s="2">
        <f t="shared" si="3"/>
        <v>31038.788</v>
      </c>
      <c r="R29">
        <f t="shared" si="5"/>
        <v>2.5135299835975441E-5</v>
      </c>
      <c r="S29">
        <f t="shared" si="7"/>
        <v>92.951000000000931</v>
      </c>
      <c r="AA29">
        <v>7</v>
      </c>
      <c r="AC29" t="s">
        <v>33</v>
      </c>
      <c r="AE29" t="s">
        <v>35</v>
      </c>
    </row>
    <row r="30" spans="1:31">
      <c r="A30" t="s">
        <v>42</v>
      </c>
      <c r="C30" s="11">
        <v>46291.517999999996</v>
      </c>
      <c r="D30" s="6"/>
      <c r="E30">
        <f t="shared" si="0"/>
        <v>10292.273552552508</v>
      </c>
      <c r="F30">
        <f t="shared" si="6"/>
        <v>10292</v>
      </c>
      <c r="G30">
        <f t="shared" si="1"/>
        <v>0.50850000104401261</v>
      </c>
      <c r="I30">
        <f t="shared" si="4"/>
        <v>0.50850000104401261</v>
      </c>
      <c r="O30">
        <f t="shared" si="2"/>
        <v>0.50800546672959435</v>
      </c>
      <c r="Q30" s="2">
        <f t="shared" si="3"/>
        <v>31273.017999999996</v>
      </c>
      <c r="R30">
        <f t="shared" si="5"/>
        <v>2.4456418813713856E-7</v>
      </c>
      <c r="S30">
        <f t="shared" si="7"/>
        <v>234.22999999999593</v>
      </c>
      <c r="AA30">
        <v>10</v>
      </c>
      <c r="AC30" t="s">
        <v>33</v>
      </c>
      <c r="AE30" t="s">
        <v>35</v>
      </c>
    </row>
    <row r="31" spans="1:31">
      <c r="A31" t="s">
        <v>43</v>
      </c>
      <c r="C31" s="11">
        <v>46659.588000000003</v>
      </c>
      <c r="D31" s="6"/>
      <c r="E31">
        <f t="shared" si="0"/>
        <v>10490.280411539814</v>
      </c>
      <c r="F31">
        <f t="shared" si="6"/>
        <v>10490</v>
      </c>
      <c r="G31">
        <f t="shared" si="1"/>
        <v>0.5212500010675285</v>
      </c>
      <c r="I31">
        <f t="shared" si="4"/>
        <v>0.5212500010675285</v>
      </c>
      <c r="O31">
        <f t="shared" si="2"/>
        <v>0.51781425152982474</v>
      </c>
      <c r="Q31" s="2">
        <f t="shared" si="3"/>
        <v>31641.088000000003</v>
      </c>
      <c r="R31">
        <f t="shared" si="5"/>
        <v>1.1804374885831588E-5</v>
      </c>
      <c r="S31">
        <f t="shared" si="7"/>
        <v>368.07000000000698</v>
      </c>
      <c r="AA31">
        <v>7</v>
      </c>
      <c r="AC31" t="s">
        <v>33</v>
      </c>
      <c r="AE31" t="s">
        <v>35</v>
      </c>
    </row>
    <row r="32" spans="1:31">
      <c r="A32" t="s">
        <v>44</v>
      </c>
      <c r="C32" s="11">
        <v>46990.472000000002</v>
      </c>
      <c r="D32" s="6"/>
      <c r="E32">
        <f t="shared" si="0"/>
        <v>10668.282697868919</v>
      </c>
      <c r="F32">
        <f t="shared" si="6"/>
        <v>10668</v>
      </c>
      <c r="G32">
        <f t="shared" si="1"/>
        <v>0.52550000108749373</v>
      </c>
      <c r="I32">
        <f t="shared" si="4"/>
        <v>0.52550000108749373</v>
      </c>
      <c r="O32">
        <f t="shared" si="2"/>
        <v>0.52663224998659752</v>
      </c>
      <c r="Q32" s="2">
        <f t="shared" si="3"/>
        <v>31971.972000000002</v>
      </c>
      <c r="R32">
        <f t="shared" si="5"/>
        <v>1.2819875695217529E-6</v>
      </c>
      <c r="S32">
        <f t="shared" si="7"/>
        <v>330.8839999999982</v>
      </c>
      <c r="AA32">
        <v>7</v>
      </c>
      <c r="AC32" t="s">
        <v>33</v>
      </c>
      <c r="AE32" t="s">
        <v>35</v>
      </c>
    </row>
    <row r="33" spans="1:31">
      <c r="A33" t="s">
        <v>45</v>
      </c>
      <c r="C33" s="11">
        <v>47055.533000000003</v>
      </c>
      <c r="D33" s="6"/>
      <c r="E33">
        <f t="shared" si="0"/>
        <v>10703.282899603842</v>
      </c>
      <c r="F33">
        <f t="shared" si="6"/>
        <v>10703</v>
      </c>
      <c r="G33">
        <f t="shared" si="1"/>
        <v>0.52587500109075336</v>
      </c>
      <c r="I33">
        <f t="shared" si="4"/>
        <v>0.52587500109075336</v>
      </c>
      <c r="O33">
        <f t="shared" si="2"/>
        <v>0.52836612608764832</v>
      </c>
      <c r="Q33" s="2">
        <f t="shared" si="3"/>
        <v>32037.033000000003</v>
      </c>
      <c r="R33">
        <f t="shared" si="5"/>
        <v>6.2057037501549477E-6</v>
      </c>
      <c r="S33">
        <f t="shared" si="7"/>
        <v>65.061000000001513</v>
      </c>
      <c r="AA33">
        <v>6</v>
      </c>
      <c r="AC33" t="s">
        <v>33</v>
      </c>
      <c r="AE33" t="s">
        <v>35</v>
      </c>
    </row>
    <row r="34" spans="1:31">
      <c r="A34" t="s">
        <v>46</v>
      </c>
      <c r="C34" s="11">
        <v>47070.404000000002</v>
      </c>
      <c r="D34" s="6"/>
      <c r="E34">
        <f t="shared" ref="E34:E52" si="8">+(C34-C$7)/C$8</f>
        <v>10711.282899603842</v>
      </c>
      <c r="F34">
        <f t="shared" ref="F34:F52" si="9">ROUND(2*E34,0)/2-0.5</f>
        <v>10711</v>
      </c>
      <c r="G34">
        <f t="shared" ref="G34:G52" si="10">+C34-(C$7+F34*C$8)</f>
        <v>0.52587500109075336</v>
      </c>
      <c r="I34">
        <f t="shared" ref="I34:I48" si="11">+G34</f>
        <v>0.52587500109075336</v>
      </c>
      <c r="O34">
        <f t="shared" ref="O34:O52" si="12">+C$11+C$12*F34</f>
        <v>0.52876244062503142</v>
      </c>
      <c r="Q34" s="2">
        <f t="shared" ref="Q34:Q52" si="13">+C34-15018.5</f>
        <v>32051.904000000002</v>
      </c>
      <c r="R34">
        <f t="shared" ref="R34:R52" si="14">+(O34-G34)^2</f>
        <v>8.337307064111888E-6</v>
      </c>
      <c r="S34">
        <f t="shared" ref="S34:S52" si="15">+C34-C33</f>
        <v>14.870999999999185</v>
      </c>
      <c r="AA34">
        <v>7</v>
      </c>
      <c r="AC34" t="s">
        <v>33</v>
      </c>
      <c r="AE34" t="s">
        <v>35</v>
      </c>
    </row>
    <row r="35" spans="1:31">
      <c r="A35" t="s">
        <v>47</v>
      </c>
      <c r="C35" s="11">
        <v>47481.235999999997</v>
      </c>
      <c r="D35" s="6"/>
      <c r="E35">
        <f t="shared" si="8"/>
        <v>10932.293995024469</v>
      </c>
      <c r="F35">
        <f t="shared" si="9"/>
        <v>10932</v>
      </c>
      <c r="G35">
        <f t="shared" si="10"/>
        <v>0.54650000110996189</v>
      </c>
      <c r="I35">
        <f t="shared" si="11"/>
        <v>0.54650000110996189</v>
      </c>
      <c r="O35">
        <f t="shared" si="12"/>
        <v>0.53971062972023809</v>
      </c>
      <c r="Q35" s="2">
        <f t="shared" si="13"/>
        <v>32462.735999999997</v>
      </c>
      <c r="R35">
        <f t="shared" si="14"/>
        <v>4.6095563867600044E-5</v>
      </c>
      <c r="S35">
        <f t="shared" si="15"/>
        <v>410.83199999999488</v>
      </c>
      <c r="AA35">
        <v>6</v>
      </c>
      <c r="AC35" t="s">
        <v>33</v>
      </c>
      <c r="AE35" t="s">
        <v>35</v>
      </c>
    </row>
    <row r="36" spans="1:31">
      <c r="A36" t="s">
        <v>48</v>
      </c>
      <c r="C36" s="11">
        <v>47687.561000000002</v>
      </c>
      <c r="D36" s="6"/>
      <c r="E36">
        <f t="shared" si="8"/>
        <v>11043.288548181628</v>
      </c>
      <c r="F36">
        <f t="shared" si="9"/>
        <v>11043</v>
      </c>
      <c r="G36">
        <f t="shared" si="10"/>
        <v>0.53637500112381531</v>
      </c>
      <c r="I36">
        <f t="shared" si="11"/>
        <v>0.53637500112381531</v>
      </c>
      <c r="O36">
        <f t="shared" si="12"/>
        <v>0.54520949392642781</v>
      </c>
      <c r="Q36" s="2">
        <f t="shared" si="13"/>
        <v>32669.061000000002</v>
      </c>
      <c r="R36">
        <f t="shared" si="14"/>
        <v>7.8048263079412132E-5</v>
      </c>
      <c r="S36">
        <f t="shared" si="15"/>
        <v>206.32500000000437</v>
      </c>
      <c r="AA36">
        <v>7</v>
      </c>
      <c r="AC36" t="s">
        <v>33</v>
      </c>
      <c r="AE36" t="s">
        <v>35</v>
      </c>
    </row>
    <row r="37" spans="1:31">
      <c r="A37" t="s">
        <v>49</v>
      </c>
      <c r="C37" s="11">
        <v>48178.33</v>
      </c>
      <c r="D37" s="6"/>
      <c r="E37">
        <f t="shared" si="8"/>
        <v>11307.302535136119</v>
      </c>
      <c r="F37">
        <f t="shared" si="9"/>
        <v>11307</v>
      </c>
      <c r="G37">
        <f t="shared" si="10"/>
        <v>0.56237500115094008</v>
      </c>
      <c r="I37">
        <f t="shared" si="11"/>
        <v>0.56237500115094008</v>
      </c>
      <c r="O37">
        <f t="shared" si="12"/>
        <v>0.55828787366006827</v>
      </c>
      <c r="Q37" s="2">
        <f t="shared" si="13"/>
        <v>33159.83</v>
      </c>
      <c r="R37">
        <f t="shared" si="14"/>
        <v>1.6704611126640109E-5</v>
      </c>
      <c r="S37">
        <f t="shared" si="15"/>
        <v>490.76900000000023</v>
      </c>
      <c r="AA37">
        <v>6</v>
      </c>
      <c r="AC37" t="s">
        <v>33</v>
      </c>
      <c r="AE37" t="s">
        <v>35</v>
      </c>
    </row>
    <row r="38" spans="1:31">
      <c r="A38" t="s">
        <v>50</v>
      </c>
      <c r="C38" s="11">
        <v>48466.46</v>
      </c>
      <c r="D38">
        <v>5.0000000000000001E-3</v>
      </c>
      <c r="E38">
        <f t="shared" si="8"/>
        <v>11462.304888710196</v>
      </c>
      <c r="F38">
        <f t="shared" si="9"/>
        <v>11462</v>
      </c>
      <c r="G38">
        <f t="shared" si="10"/>
        <v>0.56675000116956653</v>
      </c>
      <c r="I38">
        <f t="shared" si="11"/>
        <v>0.56675000116956653</v>
      </c>
      <c r="O38">
        <f t="shared" si="12"/>
        <v>0.56596646782186477</v>
      </c>
      <c r="Q38" s="2">
        <f t="shared" si="13"/>
        <v>33447.96</v>
      </c>
      <c r="R38">
        <f t="shared" si="14"/>
        <v>6.1392450696072586E-7</v>
      </c>
      <c r="S38">
        <f t="shared" si="15"/>
        <v>288.12999999999738</v>
      </c>
      <c r="AA38">
        <v>6</v>
      </c>
      <c r="AC38" t="s">
        <v>33</v>
      </c>
      <c r="AE38" t="s">
        <v>35</v>
      </c>
    </row>
    <row r="39" spans="1:31">
      <c r="A39" t="s">
        <v>51</v>
      </c>
      <c r="C39" s="11">
        <v>48836.383999999998</v>
      </c>
      <c r="D39">
        <v>5.0000000000000001E-3</v>
      </c>
      <c r="E39">
        <f t="shared" si="8"/>
        <v>11661.309125143533</v>
      </c>
      <c r="F39">
        <f t="shared" si="9"/>
        <v>11661</v>
      </c>
      <c r="G39">
        <f t="shared" si="10"/>
        <v>0.57462500118708704</v>
      </c>
      <c r="I39">
        <f t="shared" si="11"/>
        <v>0.57462500118708704</v>
      </c>
      <c r="O39">
        <f t="shared" si="12"/>
        <v>0.57582479193926805</v>
      </c>
      <c r="Q39" s="2">
        <f t="shared" si="13"/>
        <v>33817.883999999998</v>
      </c>
      <c r="R39">
        <f t="shared" si="14"/>
        <v>1.439497849019093E-6</v>
      </c>
      <c r="S39">
        <f t="shared" si="15"/>
        <v>369.92399999999907</v>
      </c>
      <c r="AA39">
        <v>6</v>
      </c>
      <c r="AC39" t="s">
        <v>33</v>
      </c>
      <c r="AE39" t="s">
        <v>35</v>
      </c>
    </row>
    <row r="40" spans="1:31">
      <c r="A40" t="s">
        <v>52</v>
      </c>
      <c r="C40" s="11">
        <v>49124.517999999996</v>
      </c>
      <c r="D40">
        <v>3.0000000000000001E-3</v>
      </c>
      <c r="E40">
        <f t="shared" si="8"/>
        <v>11816.31363055676</v>
      </c>
      <c r="F40">
        <f t="shared" si="9"/>
        <v>11816</v>
      </c>
      <c r="G40">
        <f t="shared" si="10"/>
        <v>0.58300000119925244</v>
      </c>
      <c r="I40">
        <f t="shared" si="11"/>
        <v>0.58300000119925244</v>
      </c>
      <c r="O40">
        <f t="shared" si="12"/>
        <v>0.58350338610106456</v>
      </c>
      <c r="Q40" s="2">
        <f t="shared" si="13"/>
        <v>34106.017999999996</v>
      </c>
      <c r="R40">
        <f t="shared" si="14"/>
        <v>2.5339635937239831E-7</v>
      </c>
      <c r="S40">
        <f t="shared" si="15"/>
        <v>288.1339999999982</v>
      </c>
      <c r="AA40">
        <v>8</v>
      </c>
      <c r="AC40" t="s">
        <v>33</v>
      </c>
      <c r="AE40" t="s">
        <v>35</v>
      </c>
    </row>
    <row r="41" spans="1:31">
      <c r="A41" t="s">
        <v>53</v>
      </c>
      <c r="C41" s="11">
        <v>49546.5</v>
      </c>
      <c r="D41">
        <v>3.0000000000000001E-3</v>
      </c>
      <c r="E41">
        <f t="shared" si="8"/>
        <v>12043.322977608083</v>
      </c>
      <c r="F41">
        <f t="shared" si="9"/>
        <v>12043</v>
      </c>
      <c r="G41">
        <f t="shared" si="10"/>
        <v>0.60037500122416532</v>
      </c>
      <c r="I41">
        <f t="shared" si="11"/>
        <v>0.60037500122416532</v>
      </c>
      <c r="O41">
        <f t="shared" si="12"/>
        <v>0.59474881109930855</v>
      </c>
      <c r="Q41" s="2">
        <f t="shared" si="13"/>
        <v>34528</v>
      </c>
      <c r="R41">
        <f t="shared" si="14"/>
        <v>3.16540153210358E-5</v>
      </c>
      <c r="S41">
        <f t="shared" si="15"/>
        <v>421.98200000000361</v>
      </c>
      <c r="AA41">
        <v>7</v>
      </c>
      <c r="AC41" t="s">
        <v>33</v>
      </c>
      <c r="AE41" t="s">
        <v>35</v>
      </c>
    </row>
    <row r="42" spans="1:31">
      <c r="A42" t="s">
        <v>54</v>
      </c>
      <c r="C42" s="11">
        <v>49693.34</v>
      </c>
      <c r="D42">
        <v>5.0000000000000001E-3</v>
      </c>
      <c r="E42">
        <f t="shared" si="8"/>
        <v>12122.31699280545</v>
      </c>
      <c r="F42">
        <f t="shared" si="9"/>
        <v>12122</v>
      </c>
      <c r="G42">
        <f t="shared" si="10"/>
        <v>0.58925000122690108</v>
      </c>
      <c r="I42">
        <f t="shared" si="11"/>
        <v>0.58925000122690108</v>
      </c>
      <c r="O42">
        <f t="shared" si="12"/>
        <v>0.59866241715596613</v>
      </c>
      <c r="Q42" s="2">
        <f t="shared" si="13"/>
        <v>34674.839999999997</v>
      </c>
      <c r="R42">
        <f t="shared" si="14"/>
        <v>8.8593573621717573E-5</v>
      </c>
      <c r="S42">
        <f t="shared" si="15"/>
        <v>146.83999999999651</v>
      </c>
      <c r="AA42">
        <v>6</v>
      </c>
      <c r="AC42" t="s">
        <v>33</v>
      </c>
      <c r="AE42" t="s">
        <v>35</v>
      </c>
    </row>
    <row r="43" spans="1:31">
      <c r="A43" t="s">
        <v>55</v>
      </c>
      <c r="C43" s="11">
        <v>50392.311999999998</v>
      </c>
      <c r="D43">
        <v>4.0000000000000001E-3</v>
      </c>
      <c r="E43">
        <f t="shared" si="8"/>
        <v>12498.335821398034</v>
      </c>
      <c r="F43">
        <f t="shared" si="9"/>
        <v>12498</v>
      </c>
      <c r="G43">
        <f t="shared" si="10"/>
        <v>0.62425000126677332</v>
      </c>
      <c r="I43">
        <f t="shared" si="11"/>
        <v>0.62425000126677332</v>
      </c>
      <c r="O43">
        <f t="shared" si="12"/>
        <v>0.61728920041296931</v>
      </c>
      <c r="Q43" s="2">
        <f t="shared" si="13"/>
        <v>35373.811999999998</v>
      </c>
      <c r="R43">
        <f t="shared" si="14"/>
        <v>4.845274852631873E-5</v>
      </c>
      <c r="S43">
        <f t="shared" si="15"/>
        <v>698.97200000000157</v>
      </c>
      <c r="AA43">
        <v>6</v>
      </c>
      <c r="AC43" t="s">
        <v>33</v>
      </c>
      <c r="AE43" t="s">
        <v>35</v>
      </c>
    </row>
    <row r="44" spans="1:31">
      <c r="A44" t="s">
        <v>56</v>
      </c>
      <c r="C44" s="11">
        <v>50639.54</v>
      </c>
      <c r="D44">
        <v>5.0000000000000001E-3</v>
      </c>
      <c r="E44">
        <f t="shared" si="8"/>
        <v>12631.334543743547</v>
      </c>
      <c r="F44">
        <f t="shared" si="9"/>
        <v>12631</v>
      </c>
      <c r="G44">
        <f t="shared" si="10"/>
        <v>0.62187500128493411</v>
      </c>
      <c r="I44">
        <f t="shared" si="11"/>
        <v>0.62187500128493411</v>
      </c>
      <c r="O44">
        <f t="shared" si="12"/>
        <v>0.62387792959696242</v>
      </c>
      <c r="Q44" s="2">
        <f t="shared" si="13"/>
        <v>35621.040000000001</v>
      </c>
      <c r="R44">
        <f t="shared" si="14"/>
        <v>4.0117218231245631E-6</v>
      </c>
      <c r="S44">
        <f t="shared" si="15"/>
        <v>247.22800000000279</v>
      </c>
      <c r="AA44">
        <v>5</v>
      </c>
      <c r="AC44" t="s">
        <v>33</v>
      </c>
      <c r="AE44" t="s">
        <v>35</v>
      </c>
    </row>
    <row r="45" spans="1:31">
      <c r="A45" t="s">
        <v>58</v>
      </c>
      <c r="C45" s="11">
        <v>50719.473599999998</v>
      </c>
      <c r="D45">
        <v>8.0000000000000004E-4</v>
      </c>
      <c r="E45">
        <f t="shared" si="8"/>
        <v>12674.335606214128</v>
      </c>
      <c r="F45">
        <f t="shared" si="9"/>
        <v>12674</v>
      </c>
      <c r="G45">
        <f t="shared" si="10"/>
        <v>0.62385000128415413</v>
      </c>
      <c r="I45">
        <f t="shared" si="11"/>
        <v>0.62385000128415413</v>
      </c>
      <c r="O45">
        <f t="shared" si="12"/>
        <v>0.62600812023539631</v>
      </c>
      <c r="Q45" s="2">
        <f t="shared" si="13"/>
        <v>35700.973599999998</v>
      </c>
      <c r="R45">
        <f t="shared" si="14"/>
        <v>4.6574774077106587E-6</v>
      </c>
      <c r="S45">
        <f t="shared" si="15"/>
        <v>79.933599999996659</v>
      </c>
      <c r="AA45">
        <v>15</v>
      </c>
      <c r="AC45" t="s">
        <v>57</v>
      </c>
      <c r="AE45" t="s">
        <v>35</v>
      </c>
    </row>
    <row r="46" spans="1:31">
      <c r="A46" t="s">
        <v>58</v>
      </c>
      <c r="C46" s="11">
        <v>50747.364000000001</v>
      </c>
      <c r="D46">
        <v>7.0000000000000001E-3</v>
      </c>
      <c r="E46">
        <f t="shared" si="8"/>
        <v>12689.339519871586</v>
      </c>
      <c r="F46">
        <f t="shared" si="9"/>
        <v>12689</v>
      </c>
      <c r="G46">
        <f t="shared" si="10"/>
        <v>0.63112500129500404</v>
      </c>
      <c r="I46">
        <f t="shared" si="11"/>
        <v>0.63112500129500404</v>
      </c>
      <c r="O46">
        <f t="shared" si="12"/>
        <v>0.6267512099929895</v>
      </c>
      <c r="Q46" s="2">
        <f t="shared" si="13"/>
        <v>35728.864000000001</v>
      </c>
      <c r="R46">
        <f t="shared" si="14"/>
        <v>1.9130050353578046E-5</v>
      </c>
      <c r="S46">
        <f t="shared" si="15"/>
        <v>27.890400000003865</v>
      </c>
      <c r="AA46">
        <v>11</v>
      </c>
      <c r="AC46" t="s">
        <v>59</v>
      </c>
      <c r="AE46" t="s">
        <v>35</v>
      </c>
    </row>
    <row r="47" spans="1:31">
      <c r="A47" t="s">
        <v>60</v>
      </c>
      <c r="C47" s="11">
        <v>50853.324000000001</v>
      </c>
      <c r="D47">
        <v>4.0000000000000001E-3</v>
      </c>
      <c r="E47">
        <f t="shared" si="8"/>
        <v>12746.341738955711</v>
      </c>
      <c r="F47">
        <f t="shared" si="9"/>
        <v>12746</v>
      </c>
      <c r="G47">
        <f t="shared" si="10"/>
        <v>0.63525000129448017</v>
      </c>
      <c r="I47">
        <f t="shared" si="11"/>
        <v>0.63525000129448017</v>
      </c>
      <c r="O47">
        <f t="shared" si="12"/>
        <v>0.62957495107184369</v>
      </c>
      <c r="Q47" s="2">
        <f t="shared" si="13"/>
        <v>35834.824000000001</v>
      </c>
      <c r="R47">
        <f t="shared" si="14"/>
        <v>3.2206195029446358E-5</v>
      </c>
      <c r="S47">
        <f t="shared" si="15"/>
        <v>105.95999999999913</v>
      </c>
      <c r="AA47">
        <v>6</v>
      </c>
      <c r="AC47" t="s">
        <v>33</v>
      </c>
      <c r="AE47" t="s">
        <v>35</v>
      </c>
    </row>
    <row r="48" spans="1:31">
      <c r="A48" t="s">
        <v>62</v>
      </c>
      <c r="C48" s="11">
        <v>50983.442999999999</v>
      </c>
      <c r="D48">
        <v>5.0000000000000001E-3</v>
      </c>
      <c r="E48">
        <f t="shared" si="8"/>
        <v>12816.340528546192</v>
      </c>
      <c r="F48">
        <f t="shared" si="9"/>
        <v>12816</v>
      </c>
      <c r="G48">
        <f t="shared" si="10"/>
        <v>0.63300000130402623</v>
      </c>
      <c r="I48">
        <f t="shared" si="11"/>
        <v>0.63300000130402623</v>
      </c>
      <c r="O48">
        <f t="shared" si="12"/>
        <v>0.6330427032739453</v>
      </c>
      <c r="Q48" s="2">
        <f t="shared" si="13"/>
        <v>35964.942999999999</v>
      </c>
      <c r="R48">
        <f t="shared" si="14"/>
        <v>1.8234582349689736E-9</v>
      </c>
      <c r="S48">
        <f t="shared" si="15"/>
        <v>130.11899999999878</v>
      </c>
      <c r="AA48">
        <v>7</v>
      </c>
      <c r="AC48" t="s">
        <v>61</v>
      </c>
      <c r="AE48" t="s">
        <v>35</v>
      </c>
    </row>
    <row r="49" spans="1:19">
      <c r="A49" t="s">
        <v>63</v>
      </c>
      <c r="B49" s="12"/>
      <c r="C49" s="14">
        <v>51470.479299999999</v>
      </c>
      <c r="D49" s="14">
        <v>2.0000000000000001E-4</v>
      </c>
      <c r="E49">
        <f t="shared" si="8"/>
        <v>13078.346473001859</v>
      </c>
      <c r="F49">
        <f t="shared" si="9"/>
        <v>13078</v>
      </c>
      <c r="G49">
        <f t="shared" si="10"/>
        <v>0.64405000133410795</v>
      </c>
      <c r="H49" s="13"/>
      <c r="I49" s="13"/>
      <c r="J49" s="6">
        <f>G49</f>
        <v>0.64405000133410795</v>
      </c>
      <c r="O49">
        <f t="shared" si="12"/>
        <v>0.64602200437324009</v>
      </c>
      <c r="Q49" s="2">
        <f t="shared" si="13"/>
        <v>36451.979299999999</v>
      </c>
      <c r="R49">
        <f t="shared" si="14"/>
        <v>3.8887959863464039E-6</v>
      </c>
      <c r="S49">
        <f t="shared" si="15"/>
        <v>487.03629999999976</v>
      </c>
    </row>
    <row r="50" spans="1:19">
      <c r="A50" t="s">
        <v>63</v>
      </c>
      <c r="B50" s="13"/>
      <c r="C50" s="14">
        <v>51498.366000000002</v>
      </c>
      <c r="D50" s="14">
        <v>1E-4</v>
      </c>
      <c r="E50">
        <f t="shared" si="8"/>
        <v>13093.348396208101</v>
      </c>
      <c r="F50">
        <f t="shared" si="9"/>
        <v>13093</v>
      </c>
      <c r="G50">
        <f t="shared" si="10"/>
        <v>0.64762500133656431</v>
      </c>
      <c r="H50" s="13"/>
      <c r="I50" s="13"/>
      <c r="J50" s="6">
        <f>G50</f>
        <v>0.64762500133656431</v>
      </c>
      <c r="O50">
        <f t="shared" si="12"/>
        <v>0.64676509413083327</v>
      </c>
      <c r="Q50" s="2">
        <f t="shared" si="13"/>
        <v>36479.866000000002</v>
      </c>
      <c r="R50">
        <f t="shared" si="14"/>
        <v>7.3944040246815901E-7</v>
      </c>
      <c r="S50">
        <f t="shared" si="15"/>
        <v>27.886700000002747</v>
      </c>
    </row>
    <row r="51" spans="1:19">
      <c r="A51" s="18" t="s">
        <v>67</v>
      </c>
      <c r="B51" s="6" t="s">
        <v>64</v>
      </c>
      <c r="C51" s="14">
        <v>52853.525000000001</v>
      </c>
      <c r="D51" s="19">
        <v>5.0000000000000001E-3</v>
      </c>
      <c r="E51">
        <f t="shared" si="8"/>
        <v>13822.369443884827</v>
      </c>
      <c r="F51">
        <f t="shared" si="9"/>
        <v>13822</v>
      </c>
      <c r="G51">
        <f t="shared" si="10"/>
        <v>0.68675000141229248</v>
      </c>
      <c r="H51" s="13"/>
      <c r="I51" s="13"/>
      <c r="J51" s="6">
        <f>G51</f>
        <v>0.68675000141229248</v>
      </c>
      <c r="O51">
        <f t="shared" si="12"/>
        <v>0.68287925634986335</v>
      </c>
      <c r="Q51" s="2">
        <f t="shared" si="13"/>
        <v>37835.025000000001</v>
      </c>
      <c r="R51">
        <f t="shared" si="14"/>
        <v>1.498266733831946E-5</v>
      </c>
      <c r="S51">
        <f t="shared" si="15"/>
        <v>1355.1589999999997</v>
      </c>
    </row>
    <row r="52" spans="1:19">
      <c r="A52" s="13" t="s">
        <v>65</v>
      </c>
      <c r="B52" s="17" t="s">
        <v>64</v>
      </c>
      <c r="C52" s="13">
        <v>52879.544199999997</v>
      </c>
      <c r="D52" s="13">
        <v>2.5000000000000001E-3</v>
      </c>
      <c r="E52">
        <f t="shared" si="8"/>
        <v>13836.366727187899</v>
      </c>
      <c r="F52">
        <f t="shared" si="9"/>
        <v>13836</v>
      </c>
      <c r="G52">
        <f t="shared" si="10"/>
        <v>0.68170000140526099</v>
      </c>
      <c r="H52" s="13"/>
      <c r="I52" s="13"/>
      <c r="J52" s="6">
        <f>G52</f>
        <v>0.68170000140526099</v>
      </c>
      <c r="O52">
        <f t="shared" si="12"/>
        <v>0.68357280679028365</v>
      </c>
      <c r="Q52" s="2">
        <f t="shared" si="13"/>
        <v>37861.044199999997</v>
      </c>
      <c r="R52">
        <f t="shared" si="14"/>
        <v>3.5074000101698656E-6</v>
      </c>
      <c r="S52">
        <f t="shared" si="15"/>
        <v>26.01919999999518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topLeftCell="A57" workbookViewId="0">
      <selection activeCell="A45" sqref="A45:D104"/>
    </sheetView>
  </sheetViews>
  <sheetFormatPr defaultRowHeight="12.75"/>
  <cols>
    <col min="1" max="1" width="19.7109375" style="12" customWidth="1"/>
    <col min="2" max="2" width="4.42578125" style="18" customWidth="1"/>
    <col min="3" max="3" width="12.7109375" style="12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2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53" t="s">
        <v>88</v>
      </c>
      <c r="I1" s="54" t="s">
        <v>89</v>
      </c>
      <c r="J1" s="55" t="s">
        <v>90</v>
      </c>
    </row>
    <row r="2" spans="1:16">
      <c r="I2" s="56" t="s">
        <v>91</v>
      </c>
      <c r="J2" s="57" t="s">
        <v>92</v>
      </c>
    </row>
    <row r="3" spans="1:16">
      <c r="A3" s="58" t="s">
        <v>93</v>
      </c>
      <c r="I3" s="56" t="s">
        <v>94</v>
      </c>
      <c r="J3" s="57" t="s">
        <v>95</v>
      </c>
    </row>
    <row r="4" spans="1:16">
      <c r="I4" s="56" t="s">
        <v>96</v>
      </c>
      <c r="J4" s="57" t="s">
        <v>95</v>
      </c>
    </row>
    <row r="5" spans="1:16" ht="13.5" thickBot="1">
      <c r="I5" s="59" t="s">
        <v>97</v>
      </c>
      <c r="J5" s="60" t="s">
        <v>82</v>
      </c>
    </row>
    <row r="10" spans="1:16" ht="13.5" thickBot="1"/>
    <row r="11" spans="1:16" ht="12.75" customHeight="1" thickBot="1">
      <c r="A11" s="12" t="str">
        <f t="shared" ref="A11:A42" si="0">P11</f>
        <v> BBS 60 </v>
      </c>
      <c r="B11" s="6" t="str">
        <f t="shared" ref="B11:B42" si="1">IF(H11=INT(H11),"I","II")</f>
        <v>I</v>
      </c>
      <c r="C11" s="12">
        <f t="shared" ref="C11:C42" si="2">1*G11</f>
        <v>45105.544000000002</v>
      </c>
      <c r="D11" s="18" t="str">
        <f t="shared" ref="D11:D42" si="3">VLOOKUP(F11,I$1:J$5,2,FALSE)</f>
        <v>vis</v>
      </c>
      <c r="E11" s="61">
        <f>VLOOKUP(C11,Active!C$21:E$973,3,FALSE)</f>
        <v>9654.0099506099396</v>
      </c>
      <c r="F11" s="6" t="s">
        <v>97</v>
      </c>
      <c r="G11" s="18" t="str">
        <f t="shared" ref="G11:G42" si="4">MID(I11,3,LEN(I11)-3)</f>
        <v>45105.544</v>
      </c>
      <c r="H11" s="12">
        <f t="shared" ref="H11:H42" si="5">1*K11</f>
        <v>9654</v>
      </c>
      <c r="I11" s="62" t="s">
        <v>134</v>
      </c>
      <c r="J11" s="63" t="s">
        <v>135</v>
      </c>
      <c r="K11" s="62">
        <v>9654</v>
      </c>
      <c r="L11" s="62" t="s">
        <v>136</v>
      </c>
      <c r="M11" s="63" t="s">
        <v>125</v>
      </c>
      <c r="N11" s="63"/>
      <c r="O11" s="64" t="s">
        <v>137</v>
      </c>
      <c r="P11" s="64" t="s">
        <v>138</v>
      </c>
    </row>
    <row r="12" spans="1:16" ht="12.75" customHeight="1" thickBot="1">
      <c r="A12" s="12" t="str">
        <f t="shared" si="0"/>
        <v> BBS 61 </v>
      </c>
      <c r="B12" s="6" t="str">
        <f t="shared" si="1"/>
        <v>I</v>
      </c>
      <c r="C12" s="12">
        <f t="shared" si="2"/>
        <v>45172.45</v>
      </c>
      <c r="D12" s="18" t="str">
        <f t="shared" si="3"/>
        <v>vis</v>
      </c>
      <c r="E12" s="61">
        <f>VLOOKUP(C12,Active!C$21:E$973,3,FALSE)</f>
        <v>9690.0017289661355</v>
      </c>
      <c r="F12" s="6" t="s">
        <v>97</v>
      </c>
      <c r="G12" s="18" t="str">
        <f t="shared" si="4"/>
        <v>45172.450</v>
      </c>
      <c r="H12" s="12">
        <f t="shared" si="5"/>
        <v>9690</v>
      </c>
      <c r="I12" s="62" t="s">
        <v>139</v>
      </c>
      <c r="J12" s="63" t="s">
        <v>140</v>
      </c>
      <c r="K12" s="62">
        <v>9690</v>
      </c>
      <c r="L12" s="62" t="s">
        <v>141</v>
      </c>
      <c r="M12" s="63" t="s">
        <v>125</v>
      </c>
      <c r="N12" s="63"/>
      <c r="O12" s="64" t="s">
        <v>137</v>
      </c>
      <c r="P12" s="64" t="s">
        <v>142</v>
      </c>
    </row>
    <row r="13" spans="1:16" ht="12.75" customHeight="1" thickBot="1">
      <c r="A13" s="12" t="str">
        <f t="shared" si="0"/>
        <v> BBS 62 </v>
      </c>
      <c r="B13" s="6" t="str">
        <f t="shared" si="1"/>
        <v>I</v>
      </c>
      <c r="C13" s="12">
        <f t="shared" si="2"/>
        <v>45224.489000000001</v>
      </c>
      <c r="D13" s="18" t="str">
        <f t="shared" si="3"/>
        <v>vis</v>
      </c>
      <c r="E13" s="61">
        <f>VLOOKUP(C13,Active!C$21:E$973,3,FALSE)</f>
        <v>9717.9958722997453</v>
      </c>
      <c r="F13" s="6" t="s">
        <v>97</v>
      </c>
      <c r="G13" s="18" t="str">
        <f t="shared" si="4"/>
        <v>45224.489</v>
      </c>
      <c r="H13" s="12">
        <f t="shared" si="5"/>
        <v>9718</v>
      </c>
      <c r="I13" s="62" t="s">
        <v>147</v>
      </c>
      <c r="J13" s="63" t="s">
        <v>148</v>
      </c>
      <c r="K13" s="62">
        <v>9718</v>
      </c>
      <c r="L13" s="62" t="s">
        <v>149</v>
      </c>
      <c r="M13" s="63" t="s">
        <v>125</v>
      </c>
      <c r="N13" s="63"/>
      <c r="O13" s="64" t="s">
        <v>137</v>
      </c>
      <c r="P13" s="64" t="s">
        <v>146</v>
      </c>
    </row>
    <row r="14" spans="1:16" ht="12.75" customHeight="1" thickBot="1">
      <c r="A14" s="12" t="str">
        <f t="shared" si="0"/>
        <v> BBS 68 </v>
      </c>
      <c r="B14" s="6" t="str">
        <f t="shared" si="1"/>
        <v>I</v>
      </c>
      <c r="C14" s="12">
        <f t="shared" si="2"/>
        <v>45592.555</v>
      </c>
      <c r="D14" s="18" t="str">
        <f t="shared" si="3"/>
        <v>vis</v>
      </c>
      <c r="E14" s="61">
        <f>VLOOKUP(C14,Active!C$21:E$973,3,FALSE)</f>
        <v>9915.9953027312877</v>
      </c>
      <c r="F14" s="6" t="s">
        <v>97</v>
      </c>
      <c r="G14" s="18" t="str">
        <f t="shared" si="4"/>
        <v>45592.555</v>
      </c>
      <c r="H14" s="12">
        <f t="shared" si="5"/>
        <v>9916</v>
      </c>
      <c r="I14" s="62" t="s">
        <v>150</v>
      </c>
      <c r="J14" s="63" t="s">
        <v>151</v>
      </c>
      <c r="K14" s="62">
        <v>9916</v>
      </c>
      <c r="L14" s="62" t="s">
        <v>152</v>
      </c>
      <c r="M14" s="63" t="s">
        <v>125</v>
      </c>
      <c r="N14" s="63"/>
      <c r="O14" s="64" t="s">
        <v>137</v>
      </c>
      <c r="P14" s="64" t="s">
        <v>153</v>
      </c>
    </row>
    <row r="15" spans="1:16" ht="12.75" customHeight="1" thickBot="1">
      <c r="A15" s="12" t="str">
        <f t="shared" si="0"/>
        <v> BBS 72 </v>
      </c>
      <c r="B15" s="6" t="str">
        <f t="shared" si="1"/>
        <v>I</v>
      </c>
      <c r="C15" s="12">
        <f t="shared" si="2"/>
        <v>45830.495999999999</v>
      </c>
      <c r="D15" s="18" t="str">
        <f t="shared" si="3"/>
        <v>vis</v>
      </c>
      <c r="E15" s="61">
        <f>VLOOKUP(C15,Active!C$21:E$973,3,FALSE)</f>
        <v>10043.994581328909</v>
      </c>
      <c r="F15" s="6" t="s">
        <v>97</v>
      </c>
      <c r="G15" s="18" t="str">
        <f t="shared" si="4"/>
        <v>45830.496</v>
      </c>
      <c r="H15" s="12">
        <f t="shared" si="5"/>
        <v>10044</v>
      </c>
      <c r="I15" s="62" t="s">
        <v>154</v>
      </c>
      <c r="J15" s="63" t="s">
        <v>155</v>
      </c>
      <c r="K15" s="62">
        <v>10044</v>
      </c>
      <c r="L15" s="62" t="s">
        <v>156</v>
      </c>
      <c r="M15" s="63" t="s">
        <v>125</v>
      </c>
      <c r="N15" s="63"/>
      <c r="O15" s="64" t="s">
        <v>137</v>
      </c>
      <c r="P15" s="64" t="s">
        <v>157</v>
      </c>
    </row>
    <row r="16" spans="1:16" ht="12.75" customHeight="1" thickBot="1">
      <c r="A16" s="12" t="str">
        <f t="shared" si="0"/>
        <v> BBS 74 </v>
      </c>
      <c r="B16" s="6" t="str">
        <f t="shared" si="1"/>
        <v>I</v>
      </c>
      <c r="C16" s="12">
        <f t="shared" si="2"/>
        <v>45964.337</v>
      </c>
      <c r="D16" s="18" t="str">
        <f t="shared" si="3"/>
        <v>vis</v>
      </c>
      <c r="E16" s="61">
        <f>VLOOKUP(C16,Active!C$21:E$973,3,FALSE)</f>
        <v>10115.99373845939</v>
      </c>
      <c r="F16" s="6" t="s">
        <v>97</v>
      </c>
      <c r="G16" s="18" t="str">
        <f t="shared" si="4"/>
        <v>45964.337</v>
      </c>
      <c r="H16" s="12">
        <f t="shared" si="5"/>
        <v>10116</v>
      </c>
      <c r="I16" s="62" t="s">
        <v>158</v>
      </c>
      <c r="J16" s="63" t="s">
        <v>159</v>
      </c>
      <c r="K16" s="62">
        <v>10116</v>
      </c>
      <c r="L16" s="62" t="s">
        <v>160</v>
      </c>
      <c r="M16" s="63" t="s">
        <v>125</v>
      </c>
      <c r="N16" s="63"/>
      <c r="O16" s="64" t="s">
        <v>137</v>
      </c>
      <c r="P16" s="64" t="s">
        <v>161</v>
      </c>
    </row>
    <row r="17" spans="1:16" ht="12.75" customHeight="1" thickBot="1">
      <c r="A17" s="12" t="str">
        <f t="shared" si="0"/>
        <v> BBS 75 </v>
      </c>
      <c r="B17" s="6" t="str">
        <f t="shared" si="1"/>
        <v>I</v>
      </c>
      <c r="C17" s="12">
        <f t="shared" si="2"/>
        <v>46057.288</v>
      </c>
      <c r="D17" s="18" t="str">
        <f t="shared" si="3"/>
        <v>vis</v>
      </c>
      <c r="E17" s="61">
        <f>VLOOKUP(C17,Active!C$21:E$973,3,FALSE)</f>
        <v>10165.9963060914</v>
      </c>
      <c r="F17" s="6" t="s">
        <v>97</v>
      </c>
      <c r="G17" s="18" t="str">
        <f t="shared" si="4"/>
        <v>46057.288</v>
      </c>
      <c r="H17" s="12">
        <f t="shared" si="5"/>
        <v>10166</v>
      </c>
      <c r="I17" s="62" t="s">
        <v>162</v>
      </c>
      <c r="J17" s="63" t="s">
        <v>163</v>
      </c>
      <c r="K17" s="62">
        <v>10166</v>
      </c>
      <c r="L17" s="62" t="s">
        <v>149</v>
      </c>
      <c r="M17" s="63" t="s">
        <v>125</v>
      </c>
      <c r="N17" s="63"/>
      <c r="O17" s="64" t="s">
        <v>137</v>
      </c>
      <c r="P17" s="64" t="s">
        <v>164</v>
      </c>
    </row>
    <row r="18" spans="1:16" ht="12.75" customHeight="1" thickBot="1">
      <c r="A18" s="12" t="str">
        <f t="shared" si="0"/>
        <v> BBS 78 </v>
      </c>
      <c r="B18" s="6" t="str">
        <f t="shared" si="1"/>
        <v>I</v>
      </c>
      <c r="C18" s="12">
        <f t="shared" si="2"/>
        <v>46291.517999999996</v>
      </c>
      <c r="D18" s="18" t="str">
        <f t="shared" si="3"/>
        <v>vis</v>
      </c>
      <c r="E18" s="61">
        <f>VLOOKUP(C18,Active!C$21:E$973,3,FALSE)</f>
        <v>10291.999269119713</v>
      </c>
      <c r="F18" s="6" t="s">
        <v>97</v>
      </c>
      <c r="G18" s="18" t="str">
        <f t="shared" si="4"/>
        <v>46291.518</v>
      </c>
      <c r="H18" s="12">
        <f t="shared" si="5"/>
        <v>10292</v>
      </c>
      <c r="I18" s="62" t="s">
        <v>165</v>
      </c>
      <c r="J18" s="63" t="s">
        <v>166</v>
      </c>
      <c r="K18" s="62">
        <v>10292</v>
      </c>
      <c r="L18" s="62" t="s">
        <v>167</v>
      </c>
      <c r="M18" s="63" t="s">
        <v>125</v>
      </c>
      <c r="N18" s="63"/>
      <c r="O18" s="64" t="s">
        <v>137</v>
      </c>
      <c r="P18" s="64" t="s">
        <v>168</v>
      </c>
    </row>
    <row r="19" spans="1:16" ht="12.75" customHeight="1" thickBot="1">
      <c r="A19" s="12" t="str">
        <f t="shared" si="0"/>
        <v> BBS 81 </v>
      </c>
      <c r="B19" s="6" t="str">
        <f t="shared" si="1"/>
        <v>I</v>
      </c>
      <c r="C19" s="12">
        <f t="shared" si="2"/>
        <v>46659.588000000003</v>
      </c>
      <c r="D19" s="18" t="str">
        <f t="shared" si="3"/>
        <v>vis</v>
      </c>
      <c r="E19" s="61">
        <f>VLOOKUP(C19,Active!C$21:E$973,3,FALSE)</f>
        <v>10490.000851333067</v>
      </c>
      <c r="F19" s="6" t="s">
        <v>97</v>
      </c>
      <c r="G19" s="18" t="str">
        <f t="shared" si="4"/>
        <v>46659.588</v>
      </c>
      <c r="H19" s="12">
        <f t="shared" si="5"/>
        <v>10490</v>
      </c>
      <c r="I19" s="62" t="s">
        <v>169</v>
      </c>
      <c r="J19" s="63" t="s">
        <v>170</v>
      </c>
      <c r="K19" s="62">
        <v>10490</v>
      </c>
      <c r="L19" s="62" t="s">
        <v>171</v>
      </c>
      <c r="M19" s="63" t="s">
        <v>125</v>
      </c>
      <c r="N19" s="63"/>
      <c r="O19" s="64" t="s">
        <v>137</v>
      </c>
      <c r="P19" s="64" t="s">
        <v>172</v>
      </c>
    </row>
    <row r="20" spans="1:16" ht="12.75" customHeight="1" thickBot="1">
      <c r="A20" s="12" t="str">
        <f t="shared" si="0"/>
        <v> BBS 84 </v>
      </c>
      <c r="B20" s="6" t="str">
        <f t="shared" si="1"/>
        <v>I</v>
      </c>
      <c r="C20" s="12">
        <f t="shared" si="2"/>
        <v>46990.472000000002</v>
      </c>
      <c r="D20" s="18" t="str">
        <f t="shared" si="3"/>
        <v>vis</v>
      </c>
      <c r="E20" s="61">
        <f>VLOOKUP(C20,Active!C$21:E$973,3,FALSE)</f>
        <v>10667.998393999083</v>
      </c>
      <c r="F20" s="6" t="s">
        <v>97</v>
      </c>
      <c r="G20" s="18" t="str">
        <f t="shared" si="4"/>
        <v>46990.472</v>
      </c>
      <c r="H20" s="12">
        <f t="shared" si="5"/>
        <v>10668</v>
      </c>
      <c r="I20" s="62" t="s">
        <v>173</v>
      </c>
      <c r="J20" s="63" t="s">
        <v>174</v>
      </c>
      <c r="K20" s="62">
        <v>10668</v>
      </c>
      <c r="L20" s="62" t="s">
        <v>175</v>
      </c>
      <c r="M20" s="63" t="s">
        <v>125</v>
      </c>
      <c r="N20" s="63"/>
      <c r="O20" s="64" t="s">
        <v>137</v>
      </c>
      <c r="P20" s="64" t="s">
        <v>176</v>
      </c>
    </row>
    <row r="21" spans="1:16" ht="12.75" customHeight="1" thickBot="1">
      <c r="A21" s="12" t="str">
        <f t="shared" si="0"/>
        <v> BBS 85 </v>
      </c>
      <c r="B21" s="6" t="str">
        <f t="shared" si="1"/>
        <v>I</v>
      </c>
      <c r="C21" s="12">
        <f t="shared" si="2"/>
        <v>47055.533000000003</v>
      </c>
      <c r="D21" s="18" t="str">
        <f t="shared" si="3"/>
        <v>vis</v>
      </c>
      <c r="E21" s="61">
        <f>VLOOKUP(C21,Active!C$21:E$973,3,FALSE)</f>
        <v>10702.99766299787</v>
      </c>
      <c r="F21" s="6" t="s">
        <v>97</v>
      </c>
      <c r="G21" s="18" t="str">
        <f t="shared" si="4"/>
        <v>47055.533</v>
      </c>
      <c r="H21" s="12">
        <f t="shared" si="5"/>
        <v>10703</v>
      </c>
      <c r="I21" s="62" t="s">
        <v>184</v>
      </c>
      <c r="J21" s="63" t="s">
        <v>185</v>
      </c>
      <c r="K21" s="62">
        <v>10703</v>
      </c>
      <c r="L21" s="62" t="s">
        <v>145</v>
      </c>
      <c r="M21" s="63" t="s">
        <v>125</v>
      </c>
      <c r="N21" s="63"/>
      <c r="O21" s="64" t="s">
        <v>137</v>
      </c>
      <c r="P21" s="64" t="s">
        <v>186</v>
      </c>
    </row>
    <row r="22" spans="1:16" ht="12.75" customHeight="1" thickBot="1">
      <c r="A22" s="12" t="str">
        <f t="shared" si="0"/>
        <v> BBS 86 </v>
      </c>
      <c r="B22" s="6" t="str">
        <f t="shared" si="1"/>
        <v>I</v>
      </c>
      <c r="C22" s="12">
        <f t="shared" si="2"/>
        <v>47070.404000000002</v>
      </c>
      <c r="D22" s="18" t="str">
        <f t="shared" si="3"/>
        <v>vis</v>
      </c>
      <c r="E22" s="61">
        <f>VLOOKUP(C22,Active!C$21:E$973,3,FALSE)</f>
        <v>10710.997449802268</v>
      </c>
      <c r="F22" s="6" t="s">
        <v>97</v>
      </c>
      <c r="G22" s="18" t="str">
        <f t="shared" si="4"/>
        <v>47070.404</v>
      </c>
      <c r="H22" s="12">
        <f t="shared" si="5"/>
        <v>10711</v>
      </c>
      <c r="I22" s="62" t="s">
        <v>187</v>
      </c>
      <c r="J22" s="63" t="s">
        <v>188</v>
      </c>
      <c r="K22" s="62">
        <v>10711</v>
      </c>
      <c r="L22" s="62" t="s">
        <v>189</v>
      </c>
      <c r="M22" s="63" t="s">
        <v>125</v>
      </c>
      <c r="N22" s="63"/>
      <c r="O22" s="64" t="s">
        <v>137</v>
      </c>
      <c r="P22" s="64" t="s">
        <v>190</v>
      </c>
    </row>
    <row r="23" spans="1:16" ht="12.75" customHeight="1" thickBot="1">
      <c r="A23" s="12" t="str">
        <f t="shared" si="0"/>
        <v> BBS 90 </v>
      </c>
      <c r="B23" s="6" t="str">
        <f t="shared" si="1"/>
        <v>I</v>
      </c>
      <c r="C23" s="12">
        <f t="shared" si="2"/>
        <v>47481.235999999997</v>
      </c>
      <c r="D23" s="18" t="str">
        <f t="shared" si="3"/>
        <v>vis</v>
      </c>
      <c r="E23" s="61">
        <f>VLOOKUP(C23,Active!C$21:E$973,3,FALSE)</f>
        <v>10932.002655398685</v>
      </c>
      <c r="F23" s="6" t="s">
        <v>97</v>
      </c>
      <c r="G23" s="18" t="str">
        <f t="shared" si="4"/>
        <v>47481.236</v>
      </c>
      <c r="H23" s="12">
        <f t="shared" si="5"/>
        <v>10932</v>
      </c>
      <c r="I23" s="62" t="s">
        <v>198</v>
      </c>
      <c r="J23" s="63" t="s">
        <v>199</v>
      </c>
      <c r="K23" s="62">
        <v>10932</v>
      </c>
      <c r="L23" s="62" t="s">
        <v>141</v>
      </c>
      <c r="M23" s="63" t="s">
        <v>125</v>
      </c>
      <c r="N23" s="63"/>
      <c r="O23" s="64" t="s">
        <v>137</v>
      </c>
      <c r="P23" s="64" t="s">
        <v>200</v>
      </c>
    </row>
    <row r="24" spans="1:16" ht="12.75" customHeight="1" thickBot="1">
      <c r="A24" s="12" t="str">
        <f t="shared" si="0"/>
        <v> BBS 96 </v>
      </c>
      <c r="B24" s="6" t="str">
        <f t="shared" si="1"/>
        <v>I</v>
      </c>
      <c r="C24" s="12">
        <f t="shared" si="2"/>
        <v>48178.33</v>
      </c>
      <c r="D24" s="18" t="str">
        <f t="shared" si="3"/>
        <v>vis</v>
      </c>
      <c r="E24" s="61">
        <f>VLOOKUP(C24,Active!C$21:E$973,3,FALSE)</f>
        <v>11307.001201738873</v>
      </c>
      <c r="F24" s="6" t="s">
        <v>97</v>
      </c>
      <c r="G24" s="18" t="str">
        <f t="shared" si="4"/>
        <v>48178.330</v>
      </c>
      <c r="H24" s="12">
        <f t="shared" si="5"/>
        <v>11307</v>
      </c>
      <c r="I24" s="62" t="s">
        <v>201</v>
      </c>
      <c r="J24" s="63" t="s">
        <v>202</v>
      </c>
      <c r="K24" s="62">
        <v>11307</v>
      </c>
      <c r="L24" s="62" t="s">
        <v>203</v>
      </c>
      <c r="M24" s="63" t="s">
        <v>125</v>
      </c>
      <c r="N24" s="63"/>
      <c r="O24" s="64" t="s">
        <v>137</v>
      </c>
      <c r="P24" s="64" t="s">
        <v>204</v>
      </c>
    </row>
    <row r="25" spans="1:16" ht="12.75" customHeight="1" thickBot="1">
      <c r="A25" s="12" t="str">
        <f t="shared" si="0"/>
        <v> BBS 98 </v>
      </c>
      <c r="B25" s="6" t="str">
        <f t="shared" si="1"/>
        <v>I</v>
      </c>
      <c r="C25" s="12">
        <f t="shared" si="2"/>
        <v>48466.46</v>
      </c>
      <c r="D25" s="18" t="str">
        <f t="shared" si="3"/>
        <v>vis</v>
      </c>
      <c r="E25" s="61">
        <f>VLOOKUP(C25,Active!C$21:E$973,3,FALSE)</f>
        <v>11461.999424585427</v>
      </c>
      <c r="F25" s="6" t="s">
        <v>97</v>
      </c>
      <c r="G25" s="18" t="str">
        <f t="shared" si="4"/>
        <v>48466.460</v>
      </c>
      <c r="H25" s="12">
        <f t="shared" si="5"/>
        <v>11462</v>
      </c>
      <c r="I25" s="62" t="s">
        <v>205</v>
      </c>
      <c r="J25" s="63" t="s">
        <v>206</v>
      </c>
      <c r="K25" s="62">
        <v>11462</v>
      </c>
      <c r="L25" s="62" t="s">
        <v>175</v>
      </c>
      <c r="M25" s="63" t="s">
        <v>125</v>
      </c>
      <c r="N25" s="63"/>
      <c r="O25" s="64" t="s">
        <v>137</v>
      </c>
      <c r="P25" s="64" t="s">
        <v>207</v>
      </c>
    </row>
    <row r="26" spans="1:16" ht="12.75" customHeight="1" thickBot="1">
      <c r="A26" s="12" t="str">
        <f t="shared" si="0"/>
        <v> BBS 102 </v>
      </c>
      <c r="B26" s="6" t="str">
        <f t="shared" si="1"/>
        <v>I</v>
      </c>
      <c r="C26" s="12">
        <f t="shared" si="2"/>
        <v>48836.383999999998</v>
      </c>
      <c r="D26" s="18" t="str">
        <f t="shared" si="3"/>
        <v>vis</v>
      </c>
      <c r="E26" s="61">
        <f>VLOOKUP(C26,Active!C$21:E$973,3,FALSE)</f>
        <v>11660.99835766525</v>
      </c>
      <c r="F26" s="6" t="s">
        <v>97</v>
      </c>
      <c r="G26" s="18" t="str">
        <f t="shared" si="4"/>
        <v>48836.384</v>
      </c>
      <c r="H26" s="12">
        <f t="shared" si="5"/>
        <v>11661</v>
      </c>
      <c r="I26" s="62" t="s">
        <v>208</v>
      </c>
      <c r="J26" s="63" t="s">
        <v>209</v>
      </c>
      <c r="K26" s="62">
        <v>11661</v>
      </c>
      <c r="L26" s="62" t="s">
        <v>189</v>
      </c>
      <c r="M26" s="63" t="s">
        <v>125</v>
      </c>
      <c r="N26" s="63"/>
      <c r="O26" s="64" t="s">
        <v>137</v>
      </c>
      <c r="P26" s="64" t="s">
        <v>210</v>
      </c>
    </row>
    <row r="27" spans="1:16" ht="12.75" customHeight="1" thickBot="1">
      <c r="A27" s="12" t="str">
        <f t="shared" si="0"/>
        <v> BBS 104 </v>
      </c>
      <c r="B27" s="6" t="str">
        <f t="shared" si="1"/>
        <v>I</v>
      </c>
      <c r="C27" s="12">
        <f t="shared" si="2"/>
        <v>49124.517999999996</v>
      </c>
      <c r="D27" s="18" t="str">
        <f t="shared" si="3"/>
        <v>vis</v>
      </c>
      <c r="E27" s="61">
        <f>VLOOKUP(C27,Active!C$21:E$973,3,FALSE)</f>
        <v>11815.99873229361</v>
      </c>
      <c r="F27" s="6" t="s">
        <v>97</v>
      </c>
      <c r="G27" s="18" t="str">
        <f t="shared" si="4"/>
        <v>49124.518</v>
      </c>
      <c r="H27" s="12">
        <f t="shared" si="5"/>
        <v>11816</v>
      </c>
      <c r="I27" s="62" t="s">
        <v>211</v>
      </c>
      <c r="J27" s="63" t="s">
        <v>212</v>
      </c>
      <c r="K27" s="62">
        <v>11816</v>
      </c>
      <c r="L27" s="62" t="s">
        <v>189</v>
      </c>
      <c r="M27" s="63" t="s">
        <v>125</v>
      </c>
      <c r="N27" s="63"/>
      <c r="O27" s="64" t="s">
        <v>137</v>
      </c>
      <c r="P27" s="64" t="s">
        <v>213</v>
      </c>
    </row>
    <row r="28" spans="1:16" ht="12.75" customHeight="1" thickBot="1">
      <c r="A28" s="12" t="str">
        <f t="shared" si="0"/>
        <v> BBS 107 </v>
      </c>
      <c r="B28" s="6" t="str">
        <f t="shared" si="1"/>
        <v>I</v>
      </c>
      <c r="C28" s="12">
        <f t="shared" si="2"/>
        <v>49546.5</v>
      </c>
      <c r="D28" s="18" t="str">
        <f t="shared" si="3"/>
        <v>vis</v>
      </c>
      <c r="E28" s="61">
        <f>VLOOKUP(C28,Active!C$21:E$973,3,FALSE)</f>
        <v>12043.002029670615</v>
      </c>
      <c r="F28" s="6" t="s">
        <v>97</v>
      </c>
      <c r="G28" s="18" t="str">
        <f t="shared" si="4"/>
        <v>49546.500</v>
      </c>
      <c r="H28" s="12">
        <f t="shared" si="5"/>
        <v>12043</v>
      </c>
      <c r="I28" s="62" t="s">
        <v>214</v>
      </c>
      <c r="J28" s="63" t="s">
        <v>215</v>
      </c>
      <c r="K28" s="62">
        <v>12043</v>
      </c>
      <c r="L28" s="62" t="s">
        <v>203</v>
      </c>
      <c r="M28" s="63" t="s">
        <v>125</v>
      </c>
      <c r="N28" s="63"/>
      <c r="O28" s="64" t="s">
        <v>137</v>
      </c>
      <c r="P28" s="64" t="s">
        <v>216</v>
      </c>
    </row>
    <row r="29" spans="1:16" ht="12.75" customHeight="1" thickBot="1">
      <c r="A29" s="12" t="str">
        <f t="shared" si="0"/>
        <v> BBS 108 </v>
      </c>
      <c r="B29" s="6" t="str">
        <f t="shared" si="1"/>
        <v>I</v>
      </c>
      <c r="C29" s="12">
        <f t="shared" si="2"/>
        <v>49693.34</v>
      </c>
      <c r="D29" s="18" t="str">
        <f t="shared" si="3"/>
        <v>vis</v>
      </c>
      <c r="E29" s="61">
        <f>VLOOKUP(C29,Active!C$21:E$973,3,FALSE)</f>
        <v>12121.993939720896</v>
      </c>
      <c r="F29" s="6" t="s">
        <v>97</v>
      </c>
      <c r="G29" s="18" t="str">
        <f t="shared" si="4"/>
        <v>49693.340</v>
      </c>
      <c r="H29" s="12">
        <f t="shared" si="5"/>
        <v>12122</v>
      </c>
      <c r="I29" s="62" t="s">
        <v>217</v>
      </c>
      <c r="J29" s="63" t="s">
        <v>218</v>
      </c>
      <c r="K29" s="62">
        <v>12122</v>
      </c>
      <c r="L29" s="62" t="s">
        <v>219</v>
      </c>
      <c r="M29" s="63" t="s">
        <v>125</v>
      </c>
      <c r="N29" s="63"/>
      <c r="O29" s="64" t="s">
        <v>137</v>
      </c>
      <c r="P29" s="64" t="s">
        <v>220</v>
      </c>
    </row>
    <row r="30" spans="1:16" ht="12.75" customHeight="1" thickBot="1">
      <c r="A30" s="12" t="str">
        <f t="shared" si="0"/>
        <v> BBS 114 </v>
      </c>
      <c r="B30" s="6" t="str">
        <f t="shared" si="1"/>
        <v>I</v>
      </c>
      <c r="C30" s="12">
        <f t="shared" si="2"/>
        <v>50392.311999999998</v>
      </c>
      <c r="D30" s="18" t="str">
        <f t="shared" si="3"/>
        <v>vis</v>
      </c>
      <c r="E30" s="61">
        <f>VLOOKUP(C30,Active!C$21:E$973,3,FALSE)</f>
        <v>12498.002747618386</v>
      </c>
      <c r="F30" s="6" t="s">
        <v>97</v>
      </c>
      <c r="G30" s="18" t="str">
        <f t="shared" si="4"/>
        <v>50392.312</v>
      </c>
      <c r="H30" s="12">
        <f t="shared" si="5"/>
        <v>12498</v>
      </c>
      <c r="I30" s="62" t="s">
        <v>221</v>
      </c>
      <c r="J30" s="63" t="s">
        <v>222</v>
      </c>
      <c r="K30" s="62">
        <v>12498</v>
      </c>
      <c r="L30" s="62" t="s">
        <v>171</v>
      </c>
      <c r="M30" s="63" t="s">
        <v>125</v>
      </c>
      <c r="N30" s="63"/>
      <c r="O30" s="64" t="s">
        <v>137</v>
      </c>
      <c r="P30" s="64" t="s">
        <v>223</v>
      </c>
    </row>
    <row r="31" spans="1:16" ht="12.75" customHeight="1" thickBot="1">
      <c r="A31" s="12" t="str">
        <f t="shared" si="0"/>
        <v> BBS 115 </v>
      </c>
      <c r="B31" s="6" t="str">
        <f t="shared" si="1"/>
        <v>I</v>
      </c>
      <c r="C31" s="12">
        <f t="shared" si="2"/>
        <v>50639.54</v>
      </c>
      <c r="D31" s="18" t="str">
        <f t="shared" si="3"/>
        <v>vis</v>
      </c>
      <c r="E31" s="61">
        <f>VLOOKUP(C31,Active!C$21:E$973,3,FALSE)</f>
        <v>12630.997925621055</v>
      </c>
      <c r="F31" s="6" t="s">
        <v>97</v>
      </c>
      <c r="G31" s="18" t="str">
        <f t="shared" si="4"/>
        <v>50639.540</v>
      </c>
      <c r="H31" s="12">
        <f t="shared" si="5"/>
        <v>12631</v>
      </c>
      <c r="I31" s="62" t="s">
        <v>224</v>
      </c>
      <c r="J31" s="63" t="s">
        <v>225</v>
      </c>
      <c r="K31" s="62">
        <v>12631</v>
      </c>
      <c r="L31" s="62" t="s">
        <v>226</v>
      </c>
      <c r="M31" s="63" t="s">
        <v>125</v>
      </c>
      <c r="N31" s="63"/>
      <c r="O31" s="64" t="s">
        <v>137</v>
      </c>
      <c r="P31" s="64" t="s">
        <v>227</v>
      </c>
    </row>
    <row r="32" spans="1:16" ht="12.75" customHeight="1" thickBot="1">
      <c r="A32" s="12" t="str">
        <f t="shared" si="0"/>
        <v> BBS 116 </v>
      </c>
      <c r="B32" s="6" t="str">
        <f t="shared" si="1"/>
        <v>I</v>
      </c>
      <c r="C32" s="12">
        <f t="shared" si="2"/>
        <v>50719.473599999998</v>
      </c>
      <c r="D32" s="18" t="str">
        <f t="shared" si="3"/>
        <v>vis</v>
      </c>
      <c r="E32" s="61">
        <f>VLOOKUP(C32,Active!C$21:E$973,3,FALSE)</f>
        <v>12673.997842136958</v>
      </c>
      <c r="F32" s="6" t="s">
        <v>97</v>
      </c>
      <c r="G32" s="18" t="str">
        <f t="shared" si="4"/>
        <v>50719.4736</v>
      </c>
      <c r="H32" s="12">
        <f t="shared" si="5"/>
        <v>12674</v>
      </c>
      <c r="I32" s="62" t="s">
        <v>228</v>
      </c>
      <c r="J32" s="63" t="s">
        <v>229</v>
      </c>
      <c r="K32" s="62">
        <v>12674</v>
      </c>
      <c r="L32" s="62" t="s">
        <v>230</v>
      </c>
      <c r="M32" s="63" t="s">
        <v>231</v>
      </c>
      <c r="N32" s="63" t="s">
        <v>232</v>
      </c>
      <c r="O32" s="64" t="s">
        <v>233</v>
      </c>
      <c r="P32" s="64" t="s">
        <v>234</v>
      </c>
    </row>
    <row r="33" spans="1:16" ht="12.75" customHeight="1" thickBot="1">
      <c r="A33" s="12" t="str">
        <f t="shared" si="0"/>
        <v> BBS 116 </v>
      </c>
      <c r="B33" s="6" t="str">
        <f t="shared" si="1"/>
        <v>I</v>
      </c>
      <c r="C33" s="12">
        <f t="shared" si="2"/>
        <v>50747.364000000001</v>
      </c>
      <c r="D33" s="18" t="str">
        <f t="shared" si="3"/>
        <v>vis</v>
      </c>
      <c r="E33" s="61">
        <f>VLOOKUP(C33,Active!C$21:E$973,3,FALSE)</f>
        <v>12689.001355948363</v>
      </c>
      <c r="F33" s="6" t="s">
        <v>97</v>
      </c>
      <c r="G33" s="18" t="str">
        <f t="shared" si="4"/>
        <v>50747.364</v>
      </c>
      <c r="H33" s="12">
        <f t="shared" si="5"/>
        <v>12689</v>
      </c>
      <c r="I33" s="62" t="s">
        <v>235</v>
      </c>
      <c r="J33" s="63" t="s">
        <v>236</v>
      </c>
      <c r="K33" s="62">
        <v>12689</v>
      </c>
      <c r="L33" s="62" t="s">
        <v>167</v>
      </c>
      <c r="M33" s="63" t="s">
        <v>125</v>
      </c>
      <c r="N33" s="63"/>
      <c r="O33" s="64" t="s">
        <v>237</v>
      </c>
      <c r="P33" s="64" t="s">
        <v>234</v>
      </c>
    </row>
    <row r="34" spans="1:16" ht="12.75" customHeight="1" thickBot="1">
      <c r="A34" s="12" t="str">
        <f t="shared" si="0"/>
        <v> BBS 117 </v>
      </c>
      <c r="B34" s="6" t="str">
        <f t="shared" si="1"/>
        <v>I</v>
      </c>
      <c r="C34" s="12">
        <f t="shared" si="2"/>
        <v>50853.324000000001</v>
      </c>
      <c r="D34" s="18" t="str">
        <f t="shared" si="3"/>
        <v>vis</v>
      </c>
      <c r="E34" s="61">
        <f>VLOOKUP(C34,Active!C$21:E$973,3,FALSE)</f>
        <v>12746.002055954683</v>
      </c>
      <c r="F34" s="6" t="s">
        <v>97</v>
      </c>
      <c r="G34" s="18" t="str">
        <f t="shared" si="4"/>
        <v>50853.324</v>
      </c>
      <c r="H34" s="12">
        <f t="shared" si="5"/>
        <v>12746</v>
      </c>
      <c r="I34" s="62" t="s">
        <v>238</v>
      </c>
      <c r="J34" s="63" t="s">
        <v>239</v>
      </c>
      <c r="K34" s="62">
        <v>12746</v>
      </c>
      <c r="L34" s="62" t="s">
        <v>196</v>
      </c>
      <c r="M34" s="63" t="s">
        <v>125</v>
      </c>
      <c r="N34" s="63"/>
      <c r="O34" s="64" t="s">
        <v>137</v>
      </c>
      <c r="P34" s="64" t="s">
        <v>240</v>
      </c>
    </row>
    <row r="35" spans="1:16" ht="12.75" customHeight="1" thickBot="1">
      <c r="A35" s="12" t="str">
        <f t="shared" si="0"/>
        <v> BBS 118 </v>
      </c>
      <c r="B35" s="6" t="str">
        <f t="shared" si="1"/>
        <v>I</v>
      </c>
      <c r="C35" s="12">
        <f t="shared" si="2"/>
        <v>50983.442999999999</v>
      </c>
      <c r="D35" s="18" t="str">
        <f t="shared" si="3"/>
        <v>vis</v>
      </c>
      <c r="E35" s="61">
        <f>VLOOKUP(C35,Active!C$21:E$973,3,FALSE)</f>
        <v>12815.998980115899</v>
      </c>
      <c r="F35" s="6" t="s">
        <v>97</v>
      </c>
      <c r="G35" s="18" t="str">
        <f t="shared" si="4"/>
        <v>50983.443</v>
      </c>
      <c r="H35" s="12">
        <f t="shared" si="5"/>
        <v>12816</v>
      </c>
      <c r="I35" s="62" t="s">
        <v>241</v>
      </c>
      <c r="J35" s="63" t="s">
        <v>242</v>
      </c>
      <c r="K35" s="62">
        <v>12816</v>
      </c>
      <c r="L35" s="62" t="s">
        <v>149</v>
      </c>
      <c r="M35" s="63" t="s">
        <v>125</v>
      </c>
      <c r="N35" s="63"/>
      <c r="O35" s="64" t="s">
        <v>137</v>
      </c>
      <c r="P35" s="64" t="s">
        <v>243</v>
      </c>
    </row>
    <row r="36" spans="1:16" ht="12.75" customHeight="1" thickBot="1">
      <c r="A36" s="12" t="str">
        <f t="shared" si="0"/>
        <v>BAVM 132 </v>
      </c>
      <c r="B36" s="6" t="str">
        <f t="shared" si="1"/>
        <v>I</v>
      </c>
      <c r="C36" s="12">
        <f t="shared" si="2"/>
        <v>51470.479299999999</v>
      </c>
      <c r="D36" s="18" t="str">
        <f t="shared" si="3"/>
        <v>vis</v>
      </c>
      <c r="E36" s="61">
        <f>VLOOKUP(C36,Active!C$21:E$973,3,FALSE)</f>
        <v>13077.997942257163</v>
      </c>
      <c r="F36" s="6" t="s">
        <v>97</v>
      </c>
      <c r="G36" s="18" t="str">
        <f t="shared" si="4"/>
        <v>51470.4793</v>
      </c>
      <c r="H36" s="12">
        <f t="shared" si="5"/>
        <v>13078</v>
      </c>
      <c r="I36" s="62" t="s">
        <v>247</v>
      </c>
      <c r="J36" s="63" t="s">
        <v>248</v>
      </c>
      <c r="K36" s="62">
        <v>13078</v>
      </c>
      <c r="L36" s="62" t="s">
        <v>249</v>
      </c>
      <c r="M36" s="63" t="s">
        <v>231</v>
      </c>
      <c r="N36" s="63" t="s">
        <v>250</v>
      </c>
      <c r="O36" s="64" t="s">
        <v>251</v>
      </c>
      <c r="P36" s="65" t="s">
        <v>252</v>
      </c>
    </row>
    <row r="37" spans="1:16" ht="12.75" customHeight="1" thickBot="1">
      <c r="A37" s="12" t="str">
        <f t="shared" si="0"/>
        <v>BAVM 132 </v>
      </c>
      <c r="B37" s="6" t="str">
        <f t="shared" si="1"/>
        <v>I</v>
      </c>
      <c r="C37" s="12">
        <f t="shared" si="2"/>
        <v>51498.366000000002</v>
      </c>
      <c r="D37" s="18" t="str">
        <f t="shared" si="3"/>
        <v>vis</v>
      </c>
      <c r="E37" s="61">
        <f>VLOOKUP(C37,Active!C$21:E$973,3,FALSE)</f>
        <v>13092.999465670398</v>
      </c>
      <c r="F37" s="6" t="s">
        <v>97</v>
      </c>
      <c r="G37" s="18" t="str">
        <f t="shared" si="4"/>
        <v>51498.3660</v>
      </c>
      <c r="H37" s="12">
        <f t="shared" si="5"/>
        <v>13093</v>
      </c>
      <c r="I37" s="62" t="s">
        <v>253</v>
      </c>
      <c r="J37" s="63" t="s">
        <v>254</v>
      </c>
      <c r="K37" s="62">
        <v>13093</v>
      </c>
      <c r="L37" s="62" t="s">
        <v>255</v>
      </c>
      <c r="M37" s="63" t="s">
        <v>231</v>
      </c>
      <c r="N37" s="63" t="s">
        <v>250</v>
      </c>
      <c r="O37" s="64" t="s">
        <v>251</v>
      </c>
      <c r="P37" s="65" t="s">
        <v>252</v>
      </c>
    </row>
    <row r="38" spans="1:16" ht="12.75" customHeight="1" thickBot="1">
      <c r="A38" s="12" t="str">
        <f t="shared" si="0"/>
        <v> BBS 130 </v>
      </c>
      <c r="B38" s="6" t="str">
        <f t="shared" si="1"/>
        <v>I</v>
      </c>
      <c r="C38" s="12">
        <f t="shared" si="2"/>
        <v>52853.525000000001</v>
      </c>
      <c r="D38" s="18" t="str">
        <f t="shared" si="3"/>
        <v>vis</v>
      </c>
      <c r="E38" s="61">
        <f>VLOOKUP(C38,Active!C$21:E$973,3,FALSE)</f>
        <v>13822.001085336926</v>
      </c>
      <c r="F38" s="6" t="s">
        <v>97</v>
      </c>
      <c r="G38" s="18" t="str">
        <f t="shared" si="4"/>
        <v>52853.525</v>
      </c>
      <c r="H38" s="12">
        <f t="shared" si="5"/>
        <v>13822</v>
      </c>
      <c r="I38" s="62" t="s">
        <v>279</v>
      </c>
      <c r="J38" s="63" t="s">
        <v>280</v>
      </c>
      <c r="K38" s="62">
        <v>13822</v>
      </c>
      <c r="L38" s="62" t="s">
        <v>145</v>
      </c>
      <c r="M38" s="63" t="s">
        <v>125</v>
      </c>
      <c r="N38" s="63"/>
      <c r="O38" s="64" t="s">
        <v>137</v>
      </c>
      <c r="P38" s="64" t="s">
        <v>281</v>
      </c>
    </row>
    <row r="39" spans="1:16" ht="12.75" customHeight="1" thickBot="1">
      <c r="A39" s="12" t="str">
        <f t="shared" si="0"/>
        <v>IBVS 5583 </v>
      </c>
      <c r="B39" s="6" t="str">
        <f t="shared" si="1"/>
        <v>I</v>
      </c>
      <c r="C39" s="12">
        <f t="shared" si="2"/>
        <v>52879.544199999997</v>
      </c>
      <c r="D39" s="18" t="str">
        <f t="shared" si="3"/>
        <v>vis</v>
      </c>
      <c r="E39" s="61">
        <f>VLOOKUP(C39,Active!C$21:E$973,3,FALSE)</f>
        <v>13835.997995620091</v>
      </c>
      <c r="F39" s="6" t="s">
        <v>97</v>
      </c>
      <c r="G39" s="18" t="str">
        <f t="shared" si="4"/>
        <v>52879.5442</v>
      </c>
      <c r="H39" s="12">
        <f t="shared" si="5"/>
        <v>13836</v>
      </c>
      <c r="I39" s="62" t="s">
        <v>282</v>
      </c>
      <c r="J39" s="63" t="s">
        <v>283</v>
      </c>
      <c r="K39" s="62">
        <v>13836</v>
      </c>
      <c r="L39" s="62" t="s">
        <v>284</v>
      </c>
      <c r="M39" s="63" t="s">
        <v>231</v>
      </c>
      <c r="N39" s="63" t="s">
        <v>232</v>
      </c>
      <c r="O39" s="64" t="s">
        <v>285</v>
      </c>
      <c r="P39" s="65" t="s">
        <v>286</v>
      </c>
    </row>
    <row r="40" spans="1:16" ht="12.75" customHeight="1" thickBot="1">
      <c r="A40" s="12" t="str">
        <f t="shared" si="0"/>
        <v>IBVS 5809 </v>
      </c>
      <c r="B40" s="6" t="str">
        <f t="shared" si="1"/>
        <v>I</v>
      </c>
      <c r="C40" s="12">
        <f t="shared" si="2"/>
        <v>53355.42</v>
      </c>
      <c r="D40" s="18" t="str">
        <f t="shared" si="3"/>
        <v>vis</v>
      </c>
      <c r="E40" s="61">
        <f>VLOOKUP(C40,Active!C$21:E$973,3,FALSE)</f>
        <v>14091.993217553536</v>
      </c>
      <c r="F40" s="6" t="s">
        <v>97</v>
      </c>
      <c r="G40" s="18" t="str">
        <f t="shared" si="4"/>
        <v>53355.420</v>
      </c>
      <c r="H40" s="12">
        <f t="shared" si="5"/>
        <v>14092</v>
      </c>
      <c r="I40" s="62" t="s">
        <v>287</v>
      </c>
      <c r="J40" s="63" t="s">
        <v>288</v>
      </c>
      <c r="K40" s="62">
        <v>14092</v>
      </c>
      <c r="L40" s="62" t="s">
        <v>289</v>
      </c>
      <c r="M40" s="63" t="s">
        <v>290</v>
      </c>
      <c r="N40" s="63" t="s">
        <v>97</v>
      </c>
      <c r="O40" s="64" t="s">
        <v>291</v>
      </c>
      <c r="P40" s="65" t="s">
        <v>292</v>
      </c>
    </row>
    <row r="41" spans="1:16" ht="12.75" customHeight="1" thickBot="1">
      <c r="A41" s="12" t="str">
        <f t="shared" si="0"/>
        <v>IBVS 5809 </v>
      </c>
      <c r="B41" s="6" t="str">
        <f t="shared" si="1"/>
        <v>I</v>
      </c>
      <c r="C41" s="12">
        <f t="shared" si="2"/>
        <v>53366.582999999999</v>
      </c>
      <c r="D41" s="18" t="str">
        <f t="shared" si="3"/>
        <v>vis</v>
      </c>
      <c r="E41" s="61">
        <f>VLOOKUP(C41,Active!C$21:E$973,3,FALSE)</f>
        <v>14097.998302624985</v>
      </c>
      <c r="F41" s="6" t="s">
        <v>97</v>
      </c>
      <c r="G41" s="18" t="str">
        <f t="shared" si="4"/>
        <v>53366.583</v>
      </c>
      <c r="H41" s="12">
        <f t="shared" si="5"/>
        <v>14098</v>
      </c>
      <c r="I41" s="62" t="s">
        <v>293</v>
      </c>
      <c r="J41" s="63" t="s">
        <v>294</v>
      </c>
      <c r="K41" s="62">
        <v>14098</v>
      </c>
      <c r="L41" s="62" t="s">
        <v>160</v>
      </c>
      <c r="M41" s="63" t="s">
        <v>290</v>
      </c>
      <c r="N41" s="63" t="s">
        <v>97</v>
      </c>
      <c r="O41" s="64" t="s">
        <v>291</v>
      </c>
      <c r="P41" s="65" t="s">
        <v>292</v>
      </c>
    </row>
    <row r="42" spans="1:16" ht="12.75" customHeight="1" thickBot="1">
      <c r="A42" s="12" t="str">
        <f t="shared" si="0"/>
        <v>OEJV 0003 </v>
      </c>
      <c r="B42" s="6" t="str">
        <f t="shared" si="1"/>
        <v>I</v>
      </c>
      <c r="C42" s="12">
        <f t="shared" si="2"/>
        <v>53565.48</v>
      </c>
      <c r="D42" s="18" t="str">
        <f t="shared" si="3"/>
        <v>vis</v>
      </c>
      <c r="E42" s="61">
        <f>VLOOKUP(C42,Active!C$21:E$973,3,FALSE)</f>
        <v>14204.994039026999</v>
      </c>
      <c r="F42" s="6" t="s">
        <v>97</v>
      </c>
      <c r="G42" s="18" t="str">
        <f t="shared" si="4"/>
        <v>53565.480</v>
      </c>
      <c r="H42" s="12">
        <f t="shared" si="5"/>
        <v>14205</v>
      </c>
      <c r="I42" s="62" t="s">
        <v>295</v>
      </c>
      <c r="J42" s="63" t="s">
        <v>296</v>
      </c>
      <c r="K42" s="62">
        <v>14205</v>
      </c>
      <c r="L42" s="62" t="s">
        <v>297</v>
      </c>
      <c r="M42" s="63" t="s">
        <v>125</v>
      </c>
      <c r="N42" s="63"/>
      <c r="O42" s="64" t="s">
        <v>137</v>
      </c>
      <c r="P42" s="65" t="s">
        <v>298</v>
      </c>
    </row>
    <row r="43" spans="1:16" ht="12.75" customHeight="1" thickBot="1">
      <c r="A43" s="12" t="str">
        <f t="shared" ref="A43:A69" si="6">P43</f>
        <v>BAVM 215 </v>
      </c>
      <c r="B43" s="6" t="str">
        <f t="shared" ref="B43:B69" si="7">IF(H43=INT(H43),"I","II")</f>
        <v>I</v>
      </c>
      <c r="C43" s="12">
        <f t="shared" ref="C43:C69" si="8">1*G43</f>
        <v>55409.538999999997</v>
      </c>
      <c r="D43" s="18" t="str">
        <f t="shared" ref="D43:D69" si="9">VLOOKUP(F43,I$1:J$5,2,FALSE)</f>
        <v>vis</v>
      </c>
      <c r="E43" s="61">
        <f>VLOOKUP(C43,Active!C$21:E$973,3,FALSE)</f>
        <v>15196.997189772139</v>
      </c>
      <c r="F43" s="6" t="s">
        <v>97</v>
      </c>
      <c r="G43" s="18" t="str">
        <f t="shared" ref="G43:G69" si="10">MID(I43,3,LEN(I43)-3)</f>
        <v>55409.5390</v>
      </c>
      <c r="H43" s="12">
        <f t="shared" ref="H43:H69" si="11">1*K43</f>
        <v>15197</v>
      </c>
      <c r="I43" s="62" t="s">
        <v>299</v>
      </c>
      <c r="J43" s="63" t="s">
        <v>300</v>
      </c>
      <c r="K43" s="62">
        <v>15197</v>
      </c>
      <c r="L43" s="62" t="s">
        <v>301</v>
      </c>
      <c r="M43" s="63" t="s">
        <v>290</v>
      </c>
      <c r="N43" s="63" t="s">
        <v>302</v>
      </c>
      <c r="O43" s="64" t="s">
        <v>303</v>
      </c>
      <c r="P43" s="65" t="s">
        <v>304</v>
      </c>
    </row>
    <row r="44" spans="1:16" ht="12.75" customHeight="1" thickBot="1">
      <c r="A44" s="12" t="str">
        <f t="shared" si="6"/>
        <v>IBVS 6011 </v>
      </c>
      <c r="B44" s="6" t="str">
        <f t="shared" si="7"/>
        <v>I</v>
      </c>
      <c r="C44" s="12">
        <f t="shared" si="8"/>
        <v>55881.705999999998</v>
      </c>
      <c r="D44" s="18" t="str">
        <f t="shared" si="9"/>
        <v>vis</v>
      </c>
      <c r="E44" s="61">
        <f>VLOOKUP(C44,Active!C$21:E$973,3,FALSE)</f>
        <v>15450.997279616273</v>
      </c>
      <c r="F44" s="6" t="s">
        <v>97</v>
      </c>
      <c r="G44" s="18" t="str">
        <f t="shared" si="10"/>
        <v>55881.7060</v>
      </c>
      <c r="H44" s="12">
        <f t="shared" si="11"/>
        <v>15451</v>
      </c>
      <c r="I44" s="62" t="s">
        <v>312</v>
      </c>
      <c r="J44" s="63" t="s">
        <v>313</v>
      </c>
      <c r="K44" s="62" t="s">
        <v>314</v>
      </c>
      <c r="L44" s="62" t="s">
        <v>315</v>
      </c>
      <c r="M44" s="63" t="s">
        <v>290</v>
      </c>
      <c r="N44" s="63" t="s">
        <v>97</v>
      </c>
      <c r="O44" s="64" t="s">
        <v>233</v>
      </c>
      <c r="P44" s="65" t="s">
        <v>316</v>
      </c>
    </row>
    <row r="45" spans="1:16" ht="12.75" customHeight="1" thickBot="1">
      <c r="A45" s="12" t="str">
        <f t="shared" si="6"/>
        <v> KVBB 24.117 </v>
      </c>
      <c r="B45" s="6" t="str">
        <f t="shared" si="7"/>
        <v>I</v>
      </c>
      <c r="C45" s="12">
        <f t="shared" si="8"/>
        <v>27159.455000000002</v>
      </c>
      <c r="D45" s="18" t="str">
        <f t="shared" si="9"/>
        <v>vis</v>
      </c>
      <c r="E45" s="61">
        <f>VLOOKUP(C45,Active!C$21:E$973,3,FALSE)</f>
        <v>-6.9932908647203024E-3</v>
      </c>
      <c r="F45" s="6" t="s">
        <v>97</v>
      </c>
      <c r="G45" s="18" t="str">
        <f t="shared" si="10"/>
        <v>27159.455</v>
      </c>
      <c r="H45" s="12">
        <f t="shared" si="11"/>
        <v>0</v>
      </c>
      <c r="I45" s="62" t="s">
        <v>99</v>
      </c>
      <c r="J45" s="63" t="s">
        <v>100</v>
      </c>
      <c r="K45" s="62">
        <v>0</v>
      </c>
      <c r="L45" s="62" t="s">
        <v>101</v>
      </c>
      <c r="M45" s="63" t="s">
        <v>102</v>
      </c>
      <c r="N45" s="63"/>
      <c r="O45" s="64" t="s">
        <v>103</v>
      </c>
      <c r="P45" s="64" t="s">
        <v>104</v>
      </c>
    </row>
    <row r="46" spans="1:16" ht="12.75" customHeight="1" thickBot="1">
      <c r="A46" s="12" t="str">
        <f t="shared" si="6"/>
        <v> KVBB 24.117 </v>
      </c>
      <c r="B46" s="6" t="str">
        <f t="shared" si="7"/>
        <v>I</v>
      </c>
      <c r="C46" s="12">
        <f t="shared" si="8"/>
        <v>27213.41</v>
      </c>
      <c r="D46" s="18" t="str">
        <f t="shared" si="9"/>
        <v>vis</v>
      </c>
      <c r="E46" s="61">
        <f>VLOOKUP(C46,Active!C$21:E$973,3,FALSE)</f>
        <v>29.017853527188485</v>
      </c>
      <c r="F46" s="6" t="s">
        <v>97</v>
      </c>
      <c r="G46" s="18" t="str">
        <f t="shared" si="10"/>
        <v>27213.410</v>
      </c>
      <c r="H46" s="12">
        <f t="shared" si="11"/>
        <v>29</v>
      </c>
      <c r="I46" s="62" t="s">
        <v>105</v>
      </c>
      <c r="J46" s="63" t="s">
        <v>106</v>
      </c>
      <c r="K46" s="62">
        <v>29</v>
      </c>
      <c r="L46" s="62" t="s">
        <v>107</v>
      </c>
      <c r="M46" s="63" t="s">
        <v>102</v>
      </c>
      <c r="N46" s="63"/>
      <c r="O46" s="64" t="s">
        <v>103</v>
      </c>
      <c r="P46" s="64" t="s">
        <v>104</v>
      </c>
    </row>
    <row r="47" spans="1:16" ht="12.75" customHeight="1" thickBot="1">
      <c r="A47" s="12" t="str">
        <f t="shared" si="6"/>
        <v> KVBB 24.117 </v>
      </c>
      <c r="B47" s="6" t="str">
        <f t="shared" si="7"/>
        <v>I</v>
      </c>
      <c r="C47" s="12">
        <f t="shared" si="8"/>
        <v>27343.491999999998</v>
      </c>
      <c r="D47" s="18" t="str">
        <f t="shared" si="9"/>
        <v>vis</v>
      </c>
      <c r="E47" s="61">
        <f>VLOOKUP(C47,Active!C$21:E$973,3,FALSE)</f>
        <v>98.994873706710052</v>
      </c>
      <c r="F47" s="6" t="s">
        <v>97</v>
      </c>
      <c r="G47" s="18" t="str">
        <f t="shared" si="10"/>
        <v>27343.492</v>
      </c>
      <c r="H47" s="12">
        <f t="shared" si="11"/>
        <v>99</v>
      </c>
      <c r="I47" s="62" t="s">
        <v>108</v>
      </c>
      <c r="J47" s="63" t="s">
        <v>109</v>
      </c>
      <c r="K47" s="62">
        <v>99</v>
      </c>
      <c r="L47" s="62" t="s">
        <v>110</v>
      </c>
      <c r="M47" s="63" t="s">
        <v>102</v>
      </c>
      <c r="N47" s="63"/>
      <c r="O47" s="64" t="s">
        <v>103</v>
      </c>
      <c r="P47" s="64" t="s">
        <v>104</v>
      </c>
    </row>
    <row r="48" spans="1:16" ht="12.75" customHeight="1" thickBot="1">
      <c r="A48" s="12" t="str">
        <f t="shared" si="6"/>
        <v> KVBB 24.117 </v>
      </c>
      <c r="B48" s="6" t="str">
        <f t="shared" si="7"/>
        <v>I</v>
      </c>
      <c r="C48" s="12">
        <f t="shared" si="8"/>
        <v>27460.607</v>
      </c>
      <c r="D48" s="18" t="str">
        <f t="shared" si="9"/>
        <v>vis</v>
      </c>
      <c r="E48" s="61">
        <f>VLOOKUP(C48,Active!C$21:E$973,3,FALSE)</f>
        <v>161.99635522086939</v>
      </c>
      <c r="F48" s="6" t="s">
        <v>97</v>
      </c>
      <c r="G48" s="18" t="str">
        <f t="shared" si="10"/>
        <v>27460.607</v>
      </c>
      <c r="H48" s="12">
        <f t="shared" si="11"/>
        <v>162</v>
      </c>
      <c r="I48" s="62" t="s">
        <v>111</v>
      </c>
      <c r="J48" s="63" t="s">
        <v>112</v>
      </c>
      <c r="K48" s="62">
        <v>162</v>
      </c>
      <c r="L48" s="62" t="s">
        <v>113</v>
      </c>
      <c r="M48" s="63" t="s">
        <v>102</v>
      </c>
      <c r="N48" s="63"/>
      <c r="O48" s="64" t="s">
        <v>103</v>
      </c>
      <c r="P48" s="64" t="s">
        <v>104</v>
      </c>
    </row>
    <row r="49" spans="1:16" ht="12.75" customHeight="1" thickBot="1">
      <c r="A49" s="12" t="str">
        <f t="shared" si="6"/>
        <v> KVBB 24.117 </v>
      </c>
      <c r="B49" s="6" t="str">
        <f t="shared" si="7"/>
        <v>I</v>
      </c>
      <c r="C49" s="12">
        <f t="shared" si="8"/>
        <v>27871.457999999999</v>
      </c>
      <c r="D49" s="18" t="str">
        <f t="shared" si="9"/>
        <v>vis</v>
      </c>
      <c r="E49" s="61">
        <f>VLOOKUP(C49,Active!C$21:E$973,3,FALSE)</f>
        <v>383.01178178086121</v>
      </c>
      <c r="F49" s="6" t="s">
        <v>97</v>
      </c>
      <c r="G49" s="18" t="str">
        <f t="shared" si="10"/>
        <v>27871.458</v>
      </c>
      <c r="H49" s="12">
        <f t="shared" si="11"/>
        <v>383</v>
      </c>
      <c r="I49" s="62" t="s">
        <v>114</v>
      </c>
      <c r="J49" s="63" t="s">
        <v>115</v>
      </c>
      <c r="K49" s="62">
        <v>383</v>
      </c>
      <c r="L49" s="62" t="s">
        <v>116</v>
      </c>
      <c r="M49" s="63" t="s">
        <v>102</v>
      </c>
      <c r="N49" s="63"/>
      <c r="O49" s="64" t="s">
        <v>103</v>
      </c>
      <c r="P49" s="64" t="s">
        <v>104</v>
      </c>
    </row>
    <row r="50" spans="1:16" ht="12.75" customHeight="1" thickBot="1">
      <c r="A50" s="12" t="str">
        <f t="shared" si="6"/>
        <v> KVBB 24.117 </v>
      </c>
      <c r="B50" s="6" t="str">
        <f t="shared" si="7"/>
        <v>I</v>
      </c>
      <c r="C50" s="12">
        <f t="shared" si="8"/>
        <v>28542.537</v>
      </c>
      <c r="D50" s="18" t="str">
        <f t="shared" si="9"/>
        <v>vis</v>
      </c>
      <c r="E50" s="61">
        <f>VLOOKUP(C50,Active!C$21:E$973,3,FALSE)</f>
        <v>744.01567720877438</v>
      </c>
      <c r="F50" s="6" t="s">
        <v>97</v>
      </c>
      <c r="G50" s="18" t="str">
        <f t="shared" si="10"/>
        <v>28542.537</v>
      </c>
      <c r="H50" s="12">
        <f t="shared" si="11"/>
        <v>744</v>
      </c>
      <c r="I50" s="62" t="s">
        <v>117</v>
      </c>
      <c r="J50" s="63" t="s">
        <v>118</v>
      </c>
      <c r="K50" s="62">
        <v>744</v>
      </c>
      <c r="L50" s="62" t="s">
        <v>119</v>
      </c>
      <c r="M50" s="63" t="s">
        <v>102</v>
      </c>
      <c r="N50" s="63"/>
      <c r="O50" s="64" t="s">
        <v>103</v>
      </c>
      <c r="P50" s="64" t="s">
        <v>104</v>
      </c>
    </row>
    <row r="51" spans="1:16" ht="12.75" customHeight="1" thickBot="1">
      <c r="A51" s="12" t="str">
        <f t="shared" si="6"/>
        <v> KVBB 24.117 </v>
      </c>
      <c r="B51" s="6" t="str">
        <f t="shared" si="7"/>
        <v>I</v>
      </c>
      <c r="C51" s="12">
        <f t="shared" si="8"/>
        <v>29016.528999999999</v>
      </c>
      <c r="D51" s="18" t="str">
        <f t="shared" si="9"/>
        <v>vis</v>
      </c>
      <c r="E51" s="61">
        <f>VLOOKUP(C51,Active!C$21:E$973,3,FALSE)</f>
        <v>998.99751750129792</v>
      </c>
      <c r="F51" s="6" t="s">
        <v>97</v>
      </c>
      <c r="G51" s="18" t="str">
        <f t="shared" si="10"/>
        <v>29016.529</v>
      </c>
      <c r="H51" s="12">
        <f t="shared" si="11"/>
        <v>999</v>
      </c>
      <c r="I51" s="62" t="s">
        <v>120</v>
      </c>
      <c r="J51" s="63" t="s">
        <v>121</v>
      </c>
      <c r="K51" s="62">
        <v>999</v>
      </c>
      <c r="L51" s="62" t="s">
        <v>113</v>
      </c>
      <c r="M51" s="63" t="s">
        <v>102</v>
      </c>
      <c r="N51" s="63"/>
      <c r="O51" s="64" t="s">
        <v>103</v>
      </c>
      <c r="P51" s="64" t="s">
        <v>104</v>
      </c>
    </row>
    <row r="52" spans="1:16" ht="12.75" customHeight="1" thickBot="1">
      <c r="A52" s="12" t="str">
        <f t="shared" si="6"/>
        <v> KVBB 24.117 </v>
      </c>
      <c r="B52" s="6" t="str">
        <f t="shared" si="7"/>
        <v>I</v>
      </c>
      <c r="C52" s="12">
        <f t="shared" si="8"/>
        <v>29109.492999999999</v>
      </c>
      <c r="D52" s="18" t="str">
        <f t="shared" si="9"/>
        <v>vis</v>
      </c>
      <c r="E52" s="61">
        <f>VLOOKUP(C52,Active!C$21:E$973,3,FALSE)</f>
        <v>1049.0070784241705</v>
      </c>
      <c r="F52" s="6" t="s">
        <v>97</v>
      </c>
      <c r="G52" s="18" t="str">
        <f t="shared" si="10"/>
        <v>29109.493</v>
      </c>
      <c r="H52" s="12">
        <f t="shared" si="11"/>
        <v>1049</v>
      </c>
      <c r="I52" s="62" t="s">
        <v>122</v>
      </c>
      <c r="J52" s="63" t="s">
        <v>123</v>
      </c>
      <c r="K52" s="62">
        <v>1049</v>
      </c>
      <c r="L52" s="62" t="s">
        <v>124</v>
      </c>
      <c r="M52" s="63" t="s">
        <v>125</v>
      </c>
      <c r="N52" s="63"/>
      <c r="O52" s="64" t="s">
        <v>103</v>
      </c>
      <c r="P52" s="64" t="s">
        <v>104</v>
      </c>
    </row>
    <row r="53" spans="1:16" ht="12.75" customHeight="1" thickBot="1">
      <c r="A53" s="12" t="str">
        <f t="shared" si="6"/>
        <v> KVBB 24.117 </v>
      </c>
      <c r="B53" s="6" t="str">
        <f t="shared" si="7"/>
        <v>I</v>
      </c>
      <c r="C53" s="12">
        <f t="shared" si="8"/>
        <v>29111.344000000001</v>
      </c>
      <c r="D53" s="18" t="str">
        <f t="shared" si="9"/>
        <v>vis</v>
      </c>
      <c r="E53" s="61">
        <f>VLOOKUP(C53,Active!C$21:E$973,3,FALSE)</f>
        <v>1050.0028154542936</v>
      </c>
      <c r="F53" s="6" t="s">
        <v>97</v>
      </c>
      <c r="G53" s="18" t="str">
        <f t="shared" si="10"/>
        <v>29111.344</v>
      </c>
      <c r="H53" s="12">
        <f t="shared" si="11"/>
        <v>1050</v>
      </c>
      <c r="I53" s="62" t="s">
        <v>126</v>
      </c>
      <c r="J53" s="63" t="s">
        <v>127</v>
      </c>
      <c r="K53" s="62">
        <v>1050</v>
      </c>
      <c r="L53" s="62" t="s">
        <v>128</v>
      </c>
      <c r="M53" s="63" t="s">
        <v>125</v>
      </c>
      <c r="N53" s="63"/>
      <c r="O53" s="64" t="s">
        <v>103</v>
      </c>
      <c r="P53" s="64" t="s">
        <v>104</v>
      </c>
    </row>
    <row r="54" spans="1:16" ht="12.75" customHeight="1" thickBot="1">
      <c r="A54" s="12" t="str">
        <f t="shared" si="6"/>
        <v> KVBB 24.117 </v>
      </c>
      <c r="B54" s="6" t="str">
        <f t="shared" si="7"/>
        <v>I</v>
      </c>
      <c r="C54" s="12">
        <f t="shared" si="8"/>
        <v>29165.260999999999</v>
      </c>
      <c r="D54" s="18" t="str">
        <f t="shared" si="9"/>
        <v>vis</v>
      </c>
      <c r="E54" s="61">
        <f>VLOOKUP(C54,Active!C$21:E$973,3,FALSE)</f>
        <v>1079.0072203452019</v>
      </c>
      <c r="F54" s="6" t="s">
        <v>97</v>
      </c>
      <c r="G54" s="18" t="str">
        <f t="shared" si="10"/>
        <v>29165.261</v>
      </c>
      <c r="H54" s="12">
        <f t="shared" si="11"/>
        <v>1079</v>
      </c>
      <c r="I54" s="62" t="s">
        <v>129</v>
      </c>
      <c r="J54" s="63" t="s">
        <v>130</v>
      </c>
      <c r="K54" s="62">
        <v>1079</v>
      </c>
      <c r="L54" s="62" t="s">
        <v>124</v>
      </c>
      <c r="M54" s="63" t="s">
        <v>125</v>
      </c>
      <c r="N54" s="63"/>
      <c r="O54" s="64" t="s">
        <v>103</v>
      </c>
      <c r="P54" s="64" t="s">
        <v>104</v>
      </c>
    </row>
    <row r="55" spans="1:16" ht="12.75" customHeight="1" thickBot="1">
      <c r="A55" s="12" t="str">
        <f t="shared" si="6"/>
        <v> KVBB 24.117 </v>
      </c>
      <c r="B55" s="6" t="str">
        <f t="shared" si="7"/>
        <v>I</v>
      </c>
      <c r="C55" s="12">
        <f t="shared" si="8"/>
        <v>29931.161</v>
      </c>
      <c r="D55" s="18" t="str">
        <f t="shared" si="9"/>
        <v>vis</v>
      </c>
      <c r="E55" s="61">
        <f>VLOOKUP(C55,Active!C$21:E$973,3,FALSE)</f>
        <v>1491.0196413988165</v>
      </c>
      <c r="F55" s="6" t="s">
        <v>97</v>
      </c>
      <c r="G55" s="18" t="str">
        <f t="shared" si="10"/>
        <v>29931.161</v>
      </c>
      <c r="H55" s="12">
        <f t="shared" si="11"/>
        <v>1491</v>
      </c>
      <c r="I55" s="62" t="s">
        <v>131</v>
      </c>
      <c r="J55" s="63" t="s">
        <v>132</v>
      </c>
      <c r="K55" s="62">
        <v>1491</v>
      </c>
      <c r="L55" s="62" t="s">
        <v>133</v>
      </c>
      <c r="M55" s="63" t="s">
        <v>98</v>
      </c>
      <c r="N55" s="63"/>
      <c r="O55" s="64" t="s">
        <v>103</v>
      </c>
      <c r="P55" s="64" t="s">
        <v>104</v>
      </c>
    </row>
    <row r="56" spans="1:16" ht="12.75" customHeight="1" thickBot="1">
      <c r="A56" s="12" t="str">
        <f t="shared" si="6"/>
        <v> BBS 62 </v>
      </c>
      <c r="B56" s="6" t="str">
        <f t="shared" si="7"/>
        <v>I</v>
      </c>
      <c r="C56" s="12">
        <f t="shared" si="8"/>
        <v>45198.466</v>
      </c>
      <c r="D56" s="18" t="str">
        <f t="shared" si="9"/>
        <v>vis</v>
      </c>
      <c r="E56" s="61">
        <f>VLOOKUP(C56,Active!C$21:E$973,3,FALSE)</f>
        <v>9703.9969178238625</v>
      </c>
      <c r="F56" s="6" t="s">
        <v>97</v>
      </c>
      <c r="G56" s="18" t="str">
        <f t="shared" si="10"/>
        <v>45198.466</v>
      </c>
      <c r="H56" s="12">
        <f t="shared" si="11"/>
        <v>9704</v>
      </c>
      <c r="I56" s="62" t="s">
        <v>143</v>
      </c>
      <c r="J56" s="63" t="s">
        <v>144</v>
      </c>
      <c r="K56" s="62">
        <v>9704</v>
      </c>
      <c r="L56" s="62" t="s">
        <v>145</v>
      </c>
      <c r="M56" s="63" t="s">
        <v>125</v>
      </c>
      <c r="N56" s="63"/>
      <c r="O56" s="64" t="s">
        <v>137</v>
      </c>
      <c r="P56" s="64" t="s">
        <v>146</v>
      </c>
    </row>
    <row r="57" spans="1:16" ht="12.75" customHeight="1" thickBot="1">
      <c r="A57" s="12" t="str">
        <f t="shared" si="6"/>
        <v> BRNO 30 </v>
      </c>
      <c r="B57" s="6" t="str">
        <f t="shared" si="7"/>
        <v>I</v>
      </c>
      <c r="C57" s="12">
        <f t="shared" si="8"/>
        <v>47029.502999999997</v>
      </c>
      <c r="D57" s="18" t="str">
        <f t="shared" si="9"/>
        <v>vis</v>
      </c>
      <c r="E57" s="61">
        <f>VLOOKUP(C57,Active!C$21:E$973,3,FALSE)</f>
        <v>10688.994942903826</v>
      </c>
      <c r="F57" s="6" t="s">
        <v>97</v>
      </c>
      <c r="G57" s="18" t="str">
        <f t="shared" si="10"/>
        <v>47029.503</v>
      </c>
      <c r="H57" s="12">
        <f t="shared" si="11"/>
        <v>10689</v>
      </c>
      <c r="I57" s="62" t="s">
        <v>177</v>
      </c>
      <c r="J57" s="63" t="s">
        <v>178</v>
      </c>
      <c r="K57" s="62">
        <v>10689</v>
      </c>
      <c r="L57" s="62" t="s">
        <v>156</v>
      </c>
      <c r="M57" s="63" t="s">
        <v>125</v>
      </c>
      <c r="N57" s="63"/>
      <c r="O57" s="64" t="s">
        <v>179</v>
      </c>
      <c r="P57" s="64" t="s">
        <v>180</v>
      </c>
    </row>
    <row r="58" spans="1:16" ht="12.75" customHeight="1" thickBot="1">
      <c r="A58" s="12" t="str">
        <f t="shared" si="6"/>
        <v> BRNO 30 </v>
      </c>
      <c r="B58" s="6" t="str">
        <f t="shared" si="7"/>
        <v>I</v>
      </c>
      <c r="C58" s="12">
        <f t="shared" si="8"/>
        <v>47029.504999999997</v>
      </c>
      <c r="D58" s="18" t="str">
        <f t="shared" si="9"/>
        <v>vis</v>
      </c>
      <c r="E58" s="61">
        <f>VLOOKUP(C58,Active!C$21:E$973,3,FALSE)</f>
        <v>10688.996018794729</v>
      </c>
      <c r="F58" s="6" t="s">
        <v>97</v>
      </c>
      <c r="G58" s="18" t="str">
        <f t="shared" si="10"/>
        <v>47029.505</v>
      </c>
      <c r="H58" s="12">
        <f t="shared" si="11"/>
        <v>10689</v>
      </c>
      <c r="I58" s="62" t="s">
        <v>181</v>
      </c>
      <c r="J58" s="63" t="s">
        <v>182</v>
      </c>
      <c r="K58" s="62">
        <v>10689</v>
      </c>
      <c r="L58" s="62" t="s">
        <v>152</v>
      </c>
      <c r="M58" s="63" t="s">
        <v>125</v>
      </c>
      <c r="N58" s="63"/>
      <c r="O58" s="64" t="s">
        <v>183</v>
      </c>
      <c r="P58" s="64" t="s">
        <v>180</v>
      </c>
    </row>
    <row r="59" spans="1:16" ht="12.75" customHeight="1" thickBot="1">
      <c r="A59" s="12" t="str">
        <f t="shared" si="6"/>
        <v> BRNO 30 </v>
      </c>
      <c r="B59" s="6" t="str">
        <f t="shared" si="7"/>
        <v>I</v>
      </c>
      <c r="C59" s="12">
        <f t="shared" si="8"/>
        <v>47438.47</v>
      </c>
      <c r="D59" s="18" t="str">
        <f t="shared" si="9"/>
        <v>vis</v>
      </c>
      <c r="E59" s="61">
        <f>VLOOKUP(C59,Active!C$21:E$973,3,FALSE)</f>
        <v>10908.99688023381</v>
      </c>
      <c r="F59" s="6" t="s">
        <v>97</v>
      </c>
      <c r="G59" s="18" t="str">
        <f t="shared" si="10"/>
        <v>47438.470</v>
      </c>
      <c r="H59" s="12">
        <f t="shared" si="11"/>
        <v>10909</v>
      </c>
      <c r="I59" s="62" t="s">
        <v>191</v>
      </c>
      <c r="J59" s="63" t="s">
        <v>192</v>
      </c>
      <c r="K59" s="62">
        <v>10909</v>
      </c>
      <c r="L59" s="62" t="s">
        <v>149</v>
      </c>
      <c r="M59" s="63" t="s">
        <v>125</v>
      </c>
      <c r="N59" s="63"/>
      <c r="O59" s="64" t="s">
        <v>193</v>
      </c>
      <c r="P59" s="64" t="s">
        <v>180</v>
      </c>
    </row>
    <row r="60" spans="1:16" ht="12.75" customHeight="1" thickBot="1">
      <c r="A60" s="12" t="str">
        <f t="shared" si="6"/>
        <v> BRNO 30 </v>
      </c>
      <c r="B60" s="6" t="str">
        <f t="shared" si="7"/>
        <v>I</v>
      </c>
      <c r="C60" s="12">
        <f t="shared" si="8"/>
        <v>47438.476000000002</v>
      </c>
      <c r="D60" s="18" t="str">
        <f t="shared" si="9"/>
        <v>vis</v>
      </c>
      <c r="E60" s="61">
        <f>VLOOKUP(C60,Active!C$21:E$973,3,FALSE)</f>
        <v>10909.000107906519</v>
      </c>
      <c r="F60" s="6" t="s">
        <v>97</v>
      </c>
      <c r="G60" s="18" t="str">
        <f t="shared" si="10"/>
        <v>47438.476</v>
      </c>
      <c r="H60" s="12">
        <f t="shared" si="11"/>
        <v>10909</v>
      </c>
      <c r="I60" s="62" t="s">
        <v>194</v>
      </c>
      <c r="J60" s="63" t="s">
        <v>195</v>
      </c>
      <c r="K60" s="62">
        <v>10909</v>
      </c>
      <c r="L60" s="62" t="s">
        <v>196</v>
      </c>
      <c r="M60" s="63" t="s">
        <v>125</v>
      </c>
      <c r="N60" s="63"/>
      <c r="O60" s="64" t="s">
        <v>197</v>
      </c>
      <c r="P60" s="64" t="s">
        <v>180</v>
      </c>
    </row>
    <row r="61" spans="1:16" ht="12.75" customHeight="1" thickBot="1">
      <c r="A61" s="12" t="str">
        <f t="shared" si="6"/>
        <v> BBS 120 </v>
      </c>
      <c r="B61" s="6" t="str">
        <f t="shared" si="7"/>
        <v>I</v>
      </c>
      <c r="C61" s="12">
        <f t="shared" si="8"/>
        <v>51338.504999999997</v>
      </c>
      <c r="D61" s="18" t="str">
        <f t="shared" si="9"/>
        <v>vis</v>
      </c>
      <c r="E61" s="61">
        <f>VLOOKUP(C61,Active!C$21:E$973,3,FALSE)</f>
        <v>13007.002967900384</v>
      </c>
      <c r="F61" s="6" t="s">
        <v>97</v>
      </c>
      <c r="G61" s="18" t="str">
        <f t="shared" si="10"/>
        <v>51338.505</v>
      </c>
      <c r="H61" s="12">
        <f t="shared" si="11"/>
        <v>13007</v>
      </c>
      <c r="I61" s="62" t="s">
        <v>244</v>
      </c>
      <c r="J61" s="63" t="s">
        <v>245</v>
      </c>
      <c r="K61" s="62">
        <v>13007</v>
      </c>
      <c r="L61" s="62" t="s">
        <v>203</v>
      </c>
      <c r="M61" s="63" t="s">
        <v>125</v>
      </c>
      <c r="N61" s="63"/>
      <c r="O61" s="64" t="s">
        <v>137</v>
      </c>
      <c r="P61" s="64" t="s">
        <v>246</v>
      </c>
    </row>
    <row r="62" spans="1:16" ht="12.75" customHeight="1" thickBot="1">
      <c r="A62" s="12" t="str">
        <f t="shared" si="6"/>
        <v> BBS 123 </v>
      </c>
      <c r="B62" s="6" t="str">
        <f t="shared" si="7"/>
        <v>I</v>
      </c>
      <c r="C62" s="12">
        <f t="shared" si="8"/>
        <v>51747.458100000003</v>
      </c>
      <c r="D62" s="18" t="str">
        <f t="shared" si="9"/>
        <v>vis</v>
      </c>
      <c r="E62" s="61">
        <f>VLOOKUP(C62,Active!C$21:E$973,3,FALSE)</f>
        <v>13226.997427788598</v>
      </c>
      <c r="F62" s="6" t="s">
        <v>97</v>
      </c>
      <c r="G62" s="18" t="str">
        <f t="shared" si="10"/>
        <v>51747.4581</v>
      </c>
      <c r="H62" s="12">
        <f t="shared" si="11"/>
        <v>13227</v>
      </c>
      <c r="I62" s="62" t="s">
        <v>256</v>
      </c>
      <c r="J62" s="63" t="s">
        <v>257</v>
      </c>
      <c r="K62" s="62">
        <v>13227</v>
      </c>
      <c r="L62" s="62" t="s">
        <v>258</v>
      </c>
      <c r="M62" s="63" t="s">
        <v>231</v>
      </c>
      <c r="N62" s="63" t="s">
        <v>232</v>
      </c>
      <c r="O62" s="64" t="s">
        <v>233</v>
      </c>
      <c r="P62" s="64" t="s">
        <v>259</v>
      </c>
    </row>
    <row r="63" spans="1:16" ht="12.75" customHeight="1" thickBot="1">
      <c r="A63" s="12" t="str">
        <f t="shared" si="6"/>
        <v>OEJV 0074 </v>
      </c>
      <c r="B63" s="6" t="str">
        <f t="shared" si="7"/>
        <v>I</v>
      </c>
      <c r="C63" s="12">
        <f t="shared" si="8"/>
        <v>51786.51</v>
      </c>
      <c r="D63" s="18" t="str">
        <f t="shared" si="9"/>
        <v>vis</v>
      </c>
      <c r="E63" s="61">
        <f>VLOOKUP(C63,Active!C$21:E$973,3,FALSE)</f>
        <v>13248.005219753271</v>
      </c>
      <c r="F63" s="6" t="s">
        <v>97</v>
      </c>
      <c r="G63" s="18" t="str">
        <f t="shared" si="10"/>
        <v>51786.510</v>
      </c>
      <c r="H63" s="12">
        <f t="shared" si="11"/>
        <v>13248</v>
      </c>
      <c r="I63" s="62" t="s">
        <v>260</v>
      </c>
      <c r="J63" s="63" t="s">
        <v>261</v>
      </c>
      <c r="K63" s="62">
        <v>13248</v>
      </c>
      <c r="L63" s="62" t="s">
        <v>141</v>
      </c>
      <c r="M63" s="63" t="s">
        <v>125</v>
      </c>
      <c r="N63" s="63"/>
      <c r="O63" s="64" t="s">
        <v>262</v>
      </c>
      <c r="P63" s="65" t="s">
        <v>263</v>
      </c>
    </row>
    <row r="64" spans="1:16" ht="12.75" customHeight="1" thickBot="1">
      <c r="A64" s="12" t="str">
        <f t="shared" si="6"/>
        <v> BBS 123 </v>
      </c>
      <c r="B64" s="6" t="str">
        <f t="shared" si="7"/>
        <v>I</v>
      </c>
      <c r="C64" s="12">
        <f t="shared" si="8"/>
        <v>51814.383999999998</v>
      </c>
      <c r="D64" s="18" t="str">
        <f t="shared" si="9"/>
        <v>vis</v>
      </c>
      <c r="E64" s="61">
        <f>VLOOKUP(C64,Active!C$21:E$973,3,FALSE)</f>
        <v>13262.999911259272</v>
      </c>
      <c r="F64" s="6" t="s">
        <v>97</v>
      </c>
      <c r="G64" s="18" t="str">
        <f t="shared" si="10"/>
        <v>51814.384</v>
      </c>
      <c r="H64" s="12">
        <f t="shared" si="11"/>
        <v>13263</v>
      </c>
      <c r="I64" s="62" t="s">
        <v>264</v>
      </c>
      <c r="J64" s="63" t="s">
        <v>265</v>
      </c>
      <c r="K64" s="62">
        <v>13263</v>
      </c>
      <c r="L64" s="62" t="s">
        <v>189</v>
      </c>
      <c r="M64" s="63" t="s">
        <v>125</v>
      </c>
      <c r="N64" s="63"/>
      <c r="O64" s="64" t="s">
        <v>137</v>
      </c>
      <c r="P64" s="64" t="s">
        <v>259</v>
      </c>
    </row>
    <row r="65" spans="1:16" ht="12.75" customHeight="1" thickBot="1">
      <c r="A65" s="12" t="str">
        <f t="shared" si="6"/>
        <v> BBS 126 </v>
      </c>
      <c r="B65" s="6" t="str">
        <f t="shared" si="7"/>
        <v>I</v>
      </c>
      <c r="C65" s="12">
        <f t="shared" si="8"/>
        <v>52115.53</v>
      </c>
      <c r="D65" s="18" t="str">
        <f t="shared" si="9"/>
        <v>vis</v>
      </c>
      <c r="E65" s="61">
        <f>VLOOKUP(C65,Active!C$21:E$973,3,FALSE)</f>
        <v>13425.000032098302</v>
      </c>
      <c r="F65" s="6" t="s">
        <v>97</v>
      </c>
      <c r="G65" s="18" t="str">
        <f t="shared" si="10"/>
        <v>52115.530</v>
      </c>
      <c r="H65" s="12">
        <f t="shared" si="11"/>
        <v>13425</v>
      </c>
      <c r="I65" s="62" t="s">
        <v>266</v>
      </c>
      <c r="J65" s="63" t="s">
        <v>267</v>
      </c>
      <c r="K65" s="62">
        <v>13425</v>
      </c>
      <c r="L65" s="62" t="s">
        <v>189</v>
      </c>
      <c r="M65" s="63" t="s">
        <v>125</v>
      </c>
      <c r="N65" s="63"/>
      <c r="O65" s="64" t="s">
        <v>137</v>
      </c>
      <c r="P65" s="64" t="s">
        <v>268</v>
      </c>
    </row>
    <row r="66" spans="1:16" ht="12.75" customHeight="1" thickBot="1">
      <c r="A66" s="12" t="str">
        <f t="shared" si="6"/>
        <v> BBS 126 </v>
      </c>
      <c r="B66" s="6" t="str">
        <f t="shared" si="7"/>
        <v>I</v>
      </c>
      <c r="C66" s="12">
        <f t="shared" si="8"/>
        <v>52143.409200000002</v>
      </c>
      <c r="D66" s="18" t="str">
        <f t="shared" si="9"/>
        <v>vis</v>
      </c>
      <c r="E66" s="61">
        <f>VLOOKUP(C66,Active!C$21:E$973,3,FALSE)</f>
        <v>13439.997520920653</v>
      </c>
      <c r="F66" s="6" t="s">
        <v>97</v>
      </c>
      <c r="G66" s="18" t="str">
        <f t="shared" si="10"/>
        <v>52143.4092</v>
      </c>
      <c r="H66" s="12">
        <f t="shared" si="11"/>
        <v>13440</v>
      </c>
      <c r="I66" s="62" t="s">
        <v>269</v>
      </c>
      <c r="J66" s="63" t="s">
        <v>270</v>
      </c>
      <c r="K66" s="62">
        <v>13440</v>
      </c>
      <c r="L66" s="62" t="s">
        <v>271</v>
      </c>
      <c r="M66" s="63" t="s">
        <v>231</v>
      </c>
      <c r="N66" s="63" t="s">
        <v>232</v>
      </c>
      <c r="O66" s="64" t="s">
        <v>233</v>
      </c>
      <c r="P66" s="64" t="s">
        <v>268</v>
      </c>
    </row>
    <row r="67" spans="1:16" ht="12.75" customHeight="1" thickBot="1">
      <c r="A67" s="12" t="str">
        <f t="shared" si="6"/>
        <v> BBS 126 </v>
      </c>
      <c r="B67" s="6" t="str">
        <f t="shared" si="7"/>
        <v>I</v>
      </c>
      <c r="C67" s="12">
        <f t="shared" si="8"/>
        <v>52197.317199999998</v>
      </c>
      <c r="D67" s="18" t="str">
        <f t="shared" si="9"/>
        <v>vis</v>
      </c>
      <c r="E67" s="61">
        <f>VLOOKUP(C67,Active!C$21:E$973,3,FALSE)</f>
        <v>13468.9970843025</v>
      </c>
      <c r="F67" s="6" t="s">
        <v>97</v>
      </c>
      <c r="G67" s="18" t="str">
        <f t="shared" si="10"/>
        <v>52197.3172</v>
      </c>
      <c r="H67" s="12">
        <f t="shared" si="11"/>
        <v>13469</v>
      </c>
      <c r="I67" s="62" t="s">
        <v>272</v>
      </c>
      <c r="J67" s="63" t="s">
        <v>273</v>
      </c>
      <c r="K67" s="62">
        <v>13469</v>
      </c>
      <c r="L67" s="62" t="s">
        <v>274</v>
      </c>
      <c r="M67" s="63" t="s">
        <v>231</v>
      </c>
      <c r="N67" s="63" t="s">
        <v>232</v>
      </c>
      <c r="O67" s="64" t="s">
        <v>275</v>
      </c>
      <c r="P67" s="64" t="s">
        <v>268</v>
      </c>
    </row>
    <row r="68" spans="1:16" ht="12.75" customHeight="1" thickBot="1">
      <c r="A68" s="12" t="str">
        <f t="shared" si="6"/>
        <v> BBS 127 </v>
      </c>
      <c r="B68" s="6" t="str">
        <f t="shared" si="7"/>
        <v>I</v>
      </c>
      <c r="C68" s="12">
        <f t="shared" si="8"/>
        <v>52277.254999999997</v>
      </c>
      <c r="D68" s="18" t="str">
        <f t="shared" si="9"/>
        <v>vis</v>
      </c>
      <c r="E68" s="61">
        <f>VLOOKUP(C68,Active!C$21:E$973,3,FALSE)</f>
        <v>13511.999260189299</v>
      </c>
      <c r="F68" s="6" t="s">
        <v>97</v>
      </c>
      <c r="G68" s="18" t="str">
        <f t="shared" si="10"/>
        <v>52277.255</v>
      </c>
      <c r="H68" s="12">
        <f t="shared" si="11"/>
        <v>13512</v>
      </c>
      <c r="I68" s="62" t="s">
        <v>276</v>
      </c>
      <c r="J68" s="63" t="s">
        <v>277</v>
      </c>
      <c r="K68" s="62">
        <v>13512</v>
      </c>
      <c r="L68" s="62" t="s">
        <v>152</v>
      </c>
      <c r="M68" s="63" t="s">
        <v>125</v>
      </c>
      <c r="N68" s="63"/>
      <c r="O68" s="64" t="s">
        <v>137</v>
      </c>
      <c r="P68" s="64" t="s">
        <v>278</v>
      </c>
    </row>
    <row r="69" spans="1:16" ht="12.75" customHeight="1" thickBot="1">
      <c r="A69" s="12" t="str">
        <f t="shared" si="6"/>
        <v>BAVM 225 </v>
      </c>
      <c r="B69" s="6" t="str">
        <f t="shared" si="7"/>
        <v>I</v>
      </c>
      <c r="C69" s="12">
        <f t="shared" si="8"/>
        <v>55831.5141</v>
      </c>
      <c r="D69" s="18" t="str">
        <f t="shared" si="9"/>
        <v>vis</v>
      </c>
      <c r="E69" s="61">
        <f>VLOOKUP(C69,Active!C$21:E$973,3,FALSE)</f>
        <v>15423.99677532553</v>
      </c>
      <c r="F69" s="6" t="s">
        <v>97</v>
      </c>
      <c r="G69" s="18" t="str">
        <f t="shared" si="10"/>
        <v>55831.5141</v>
      </c>
      <c r="H69" s="12">
        <f t="shared" si="11"/>
        <v>15424</v>
      </c>
      <c r="I69" s="62" t="s">
        <v>305</v>
      </c>
      <c r="J69" s="63" t="s">
        <v>306</v>
      </c>
      <c r="K69" s="62" t="s">
        <v>307</v>
      </c>
      <c r="L69" s="62" t="s">
        <v>308</v>
      </c>
      <c r="M69" s="63" t="s">
        <v>290</v>
      </c>
      <c r="N69" s="63" t="s">
        <v>309</v>
      </c>
      <c r="O69" s="64" t="s">
        <v>310</v>
      </c>
      <c r="P69" s="65" t="s">
        <v>311</v>
      </c>
    </row>
    <row r="70" spans="1:16">
      <c r="B70" s="6"/>
      <c r="F70" s="6"/>
    </row>
    <row r="71" spans="1:16">
      <c r="B71" s="6"/>
      <c r="F71" s="6"/>
    </row>
    <row r="72" spans="1:16">
      <c r="B72" s="6"/>
      <c r="F72" s="6"/>
    </row>
    <row r="73" spans="1:16">
      <c r="B73" s="6"/>
      <c r="F73" s="6"/>
    </row>
    <row r="74" spans="1:16">
      <c r="B74" s="6"/>
      <c r="F74" s="6"/>
    </row>
    <row r="75" spans="1:16">
      <c r="B75" s="6"/>
      <c r="F75" s="6"/>
    </row>
    <row r="76" spans="1:16">
      <c r="B76" s="6"/>
      <c r="F76" s="6"/>
    </row>
    <row r="77" spans="1:16">
      <c r="B77" s="6"/>
      <c r="F77" s="6"/>
    </row>
    <row r="78" spans="1:16">
      <c r="B78" s="6"/>
      <c r="F78" s="6"/>
    </row>
    <row r="79" spans="1:16">
      <c r="B79" s="6"/>
      <c r="F79" s="6"/>
    </row>
    <row r="80" spans="1:1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</sheetData>
  <phoneticPr fontId="8" type="noConversion"/>
  <hyperlinks>
    <hyperlink ref="P36" r:id="rId1" display="http://www.bav-astro.de/sfs/BAVM_link.php?BAVMnr=132"/>
    <hyperlink ref="P37" r:id="rId2" display="http://www.bav-astro.de/sfs/BAVM_link.php?BAVMnr=132"/>
    <hyperlink ref="P63" r:id="rId3" display="http://var.astro.cz/oejv/issues/oejv0074.pdf"/>
    <hyperlink ref="P39" r:id="rId4" display="http://www.konkoly.hu/cgi-bin/IBVS?5583"/>
    <hyperlink ref="P40" r:id="rId5" display="http://www.konkoly.hu/cgi-bin/IBVS?5809"/>
    <hyperlink ref="P41" r:id="rId6" display="http://www.konkoly.hu/cgi-bin/IBVS?5809"/>
    <hyperlink ref="P42" r:id="rId7" display="http://var.astro.cz/oejv/issues/oejv0003.pdf"/>
    <hyperlink ref="P43" r:id="rId8" display="http://www.bav-astro.de/sfs/BAVM_link.php?BAVMnr=215"/>
    <hyperlink ref="P69" r:id="rId9" display="http://www.bav-astro.de/sfs/BAVM_link.php?BAVMnr=225"/>
    <hyperlink ref="P44" r:id="rId10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2024-01-23T02:34:53Z</dcterms:modified>
</cp:coreProperties>
</file>