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CB69EEB-38A3-4A9D-89B4-336CCF71E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54" i="1" l="1"/>
  <c r="F154" i="1" s="1"/>
  <c r="G154" i="1" s="1"/>
  <c r="Q154" i="1"/>
  <c r="E153" i="1"/>
  <c r="F153" i="1" s="1"/>
  <c r="G153" i="1" s="1"/>
  <c r="Q153" i="1"/>
  <c r="E152" i="1"/>
  <c r="F152" i="1" s="1"/>
  <c r="G152" i="1" s="1"/>
  <c r="Q152" i="1"/>
  <c r="E151" i="1"/>
  <c r="F151" i="1" s="1"/>
  <c r="G151" i="1" s="1"/>
  <c r="Q151" i="1"/>
  <c r="Q149" i="1"/>
  <c r="Q150" i="1"/>
  <c r="Q148" i="1"/>
  <c r="E149" i="1"/>
  <c r="F149" i="1" s="1"/>
  <c r="G149" i="1" s="1"/>
  <c r="E124" i="1"/>
  <c r="E145" i="1"/>
  <c r="F145" i="1" s="1"/>
  <c r="G145" i="1" s="1"/>
  <c r="E130" i="1"/>
  <c r="F130" i="1" s="1"/>
  <c r="G130" i="1" s="1"/>
  <c r="C13" i="1"/>
  <c r="C14" i="1"/>
  <c r="E118" i="1"/>
  <c r="F118" i="1" s="1"/>
  <c r="G118" i="1" s="1"/>
  <c r="E122" i="1"/>
  <c r="F122" i="1" s="1"/>
  <c r="G122" i="1" s="1"/>
  <c r="E119" i="1"/>
  <c r="F119" i="1" s="1"/>
  <c r="E126" i="1"/>
  <c r="F126" i="1" s="1"/>
  <c r="G126" i="1" s="1"/>
  <c r="E133" i="1"/>
  <c r="F133" i="1" s="1"/>
  <c r="G133" i="1" s="1"/>
  <c r="D14" i="1"/>
  <c r="D13" i="1"/>
  <c r="Q145" i="1"/>
  <c r="Q147" i="1"/>
  <c r="Q146" i="1"/>
  <c r="E60" i="1"/>
  <c r="F60" i="1" s="1"/>
  <c r="G60" i="1" s="1"/>
  <c r="E65" i="1"/>
  <c r="F65" i="1" s="1"/>
  <c r="G65" i="1" s="1"/>
  <c r="E66" i="1"/>
  <c r="F66" i="1" s="1"/>
  <c r="G66" i="1" s="1"/>
  <c r="E69" i="1"/>
  <c r="F69" i="1" s="1"/>
  <c r="G69" i="1" s="1"/>
  <c r="E70" i="1"/>
  <c r="F70" i="1" s="1"/>
  <c r="G70" i="1" s="1"/>
  <c r="E73" i="1"/>
  <c r="F73" i="1" s="1"/>
  <c r="G73" i="1" s="1"/>
  <c r="E77" i="1"/>
  <c r="F77" i="1" s="1"/>
  <c r="G77" i="1" s="1"/>
  <c r="E85" i="1"/>
  <c r="F85" i="1" s="1"/>
  <c r="G85" i="1" s="1"/>
  <c r="E86" i="1"/>
  <c r="F86" i="1" s="1"/>
  <c r="G86" i="1" s="1"/>
  <c r="E90" i="1"/>
  <c r="F90" i="1" s="1"/>
  <c r="G90" i="1" s="1"/>
  <c r="E94" i="1"/>
  <c r="F94" i="1" s="1"/>
  <c r="G94" i="1" s="1"/>
  <c r="E95" i="1"/>
  <c r="F95" i="1" s="1"/>
  <c r="G95" i="1" s="1"/>
  <c r="E104" i="1"/>
  <c r="F104" i="1" s="1"/>
  <c r="G104" i="1" s="1"/>
  <c r="C24" i="1"/>
  <c r="E24" i="1" s="1"/>
  <c r="F24" i="1" s="1"/>
  <c r="G24" i="1" s="1"/>
  <c r="E101" i="1"/>
  <c r="F101" i="1" s="1"/>
  <c r="G101" i="1" s="1"/>
  <c r="E99" i="1"/>
  <c r="E43" i="1"/>
  <c r="F43" i="1" s="1"/>
  <c r="G43" i="1" s="1"/>
  <c r="E51" i="1"/>
  <c r="F51" i="1" s="1"/>
  <c r="G51" i="1" s="1"/>
  <c r="E103" i="1"/>
  <c r="E52" i="2" s="1"/>
  <c r="E36" i="1"/>
  <c r="F36" i="1" s="1"/>
  <c r="G36" i="1" s="1"/>
  <c r="E45" i="1"/>
  <c r="F45" i="1" s="1"/>
  <c r="G45" i="1" s="1"/>
  <c r="E30" i="1"/>
  <c r="F30" i="1" s="1"/>
  <c r="G30" i="1" s="1"/>
  <c r="E38" i="1"/>
  <c r="F38" i="1" s="1"/>
  <c r="G38" i="1" s="1"/>
  <c r="E53" i="1"/>
  <c r="F53" i="1" s="1"/>
  <c r="G53" i="1" s="1"/>
  <c r="E29" i="1"/>
  <c r="F29" i="1" s="1"/>
  <c r="G29" i="1" s="1"/>
  <c r="S29" i="1" s="1"/>
  <c r="E25" i="1"/>
  <c r="F25" i="1" s="1"/>
  <c r="G25" i="1" s="1"/>
  <c r="J25" i="1" s="1"/>
  <c r="E21" i="1"/>
  <c r="F21" i="1" s="1"/>
  <c r="G21" i="1" s="1"/>
  <c r="F12" i="1"/>
  <c r="F13" i="1" s="1"/>
  <c r="Q25" i="1"/>
  <c r="Q26" i="1"/>
  <c r="Q27" i="1"/>
  <c r="Q29" i="1"/>
  <c r="Q30" i="1"/>
  <c r="Q31" i="1"/>
  <c r="Q32" i="1"/>
  <c r="Q35" i="1"/>
  <c r="Q38" i="1"/>
  <c r="Q41" i="1"/>
  <c r="Q46" i="1"/>
  <c r="Q54" i="1"/>
  <c r="Q56" i="1"/>
  <c r="Q68" i="1"/>
  <c r="Q108" i="1"/>
  <c r="Q114" i="1"/>
  <c r="Q119" i="1"/>
  <c r="Q129" i="1"/>
  <c r="Q131" i="1"/>
  <c r="Q138" i="1"/>
  <c r="Q22" i="1"/>
  <c r="Q137" i="1"/>
  <c r="Q130" i="1"/>
  <c r="Q128" i="1"/>
  <c r="Q121" i="1"/>
  <c r="Q120" i="1"/>
  <c r="Q116" i="1"/>
  <c r="Q107" i="1"/>
  <c r="Q106" i="1"/>
  <c r="Q104" i="1"/>
  <c r="Q91" i="1"/>
  <c r="Q84" i="1"/>
  <c r="Q82" i="1"/>
  <c r="Q78" i="1"/>
  <c r="Q71" i="1"/>
  <c r="Q60" i="1"/>
  <c r="Q59" i="1"/>
  <c r="Q57" i="1"/>
  <c r="Q55" i="1"/>
  <c r="Q53" i="1"/>
  <c r="Q52" i="1"/>
  <c r="Q45" i="1"/>
  <c r="Q44" i="1"/>
  <c r="Q42" i="1"/>
  <c r="Q39" i="1"/>
  <c r="Q37" i="1"/>
  <c r="Q36" i="1"/>
  <c r="Q34" i="1"/>
  <c r="Q33" i="1"/>
  <c r="Q28" i="1"/>
  <c r="Q23" i="1"/>
  <c r="Q21" i="1"/>
  <c r="G77" i="2"/>
  <c r="C77" i="2"/>
  <c r="G76" i="2"/>
  <c r="C76" i="2"/>
  <c r="G75" i="2"/>
  <c r="C75" i="2"/>
  <c r="G74" i="2"/>
  <c r="C74" i="2"/>
  <c r="G73" i="2"/>
  <c r="C73" i="2"/>
  <c r="G72" i="2"/>
  <c r="C72" i="2"/>
  <c r="G131" i="2"/>
  <c r="C131" i="2"/>
  <c r="G130" i="2"/>
  <c r="C130" i="2"/>
  <c r="G71" i="2"/>
  <c r="C71" i="2"/>
  <c r="G70" i="2"/>
  <c r="C70" i="2"/>
  <c r="G69" i="2"/>
  <c r="C69" i="2"/>
  <c r="G68" i="2"/>
  <c r="C68" i="2"/>
  <c r="G67" i="2"/>
  <c r="C67" i="2"/>
  <c r="G129" i="2"/>
  <c r="C129" i="2"/>
  <c r="G128" i="2"/>
  <c r="C128" i="2"/>
  <c r="G127" i="2"/>
  <c r="C127" i="2"/>
  <c r="G126" i="2"/>
  <c r="C126" i="2"/>
  <c r="G66" i="2"/>
  <c r="C66" i="2"/>
  <c r="G65" i="2"/>
  <c r="C65" i="2"/>
  <c r="G64" i="2"/>
  <c r="C64" i="2"/>
  <c r="G63" i="2"/>
  <c r="C63" i="2"/>
  <c r="G125" i="2"/>
  <c r="C125" i="2"/>
  <c r="G62" i="2"/>
  <c r="C62" i="2"/>
  <c r="G124" i="2"/>
  <c r="C124" i="2"/>
  <c r="G123" i="2"/>
  <c r="C123" i="2"/>
  <c r="G122" i="2"/>
  <c r="C122" i="2"/>
  <c r="G61" i="2"/>
  <c r="C61" i="2"/>
  <c r="G60" i="2"/>
  <c r="C60" i="2"/>
  <c r="G121" i="2"/>
  <c r="C121" i="2"/>
  <c r="G59" i="2"/>
  <c r="C59" i="2"/>
  <c r="G120" i="2"/>
  <c r="C120" i="2"/>
  <c r="G58" i="2"/>
  <c r="C58" i="2"/>
  <c r="G57" i="2"/>
  <c r="C57" i="2"/>
  <c r="G56" i="2"/>
  <c r="C56" i="2"/>
  <c r="G55" i="2"/>
  <c r="C55" i="2"/>
  <c r="G54" i="2"/>
  <c r="C54" i="2"/>
  <c r="G119" i="2"/>
  <c r="C119" i="2"/>
  <c r="G118" i="2"/>
  <c r="C118" i="2"/>
  <c r="G117" i="2"/>
  <c r="C117" i="2"/>
  <c r="G53" i="2"/>
  <c r="C53" i="2"/>
  <c r="G116" i="2"/>
  <c r="C116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115" i="2"/>
  <c r="C115" i="2"/>
  <c r="E115" i="2"/>
  <c r="G44" i="2"/>
  <c r="C44" i="2"/>
  <c r="G43" i="2"/>
  <c r="C43" i="2"/>
  <c r="G42" i="2"/>
  <c r="C42" i="2"/>
  <c r="G114" i="2"/>
  <c r="C114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113" i="2"/>
  <c r="C113" i="2"/>
  <c r="G34" i="2"/>
  <c r="C34" i="2"/>
  <c r="G112" i="2"/>
  <c r="C112" i="2"/>
  <c r="G33" i="2"/>
  <c r="C33" i="2"/>
  <c r="G32" i="2"/>
  <c r="C32" i="2"/>
  <c r="G31" i="2"/>
  <c r="C31" i="2"/>
  <c r="G111" i="2"/>
  <c r="C111" i="2"/>
  <c r="G30" i="2"/>
  <c r="C30" i="2"/>
  <c r="G29" i="2"/>
  <c r="C29" i="2"/>
  <c r="G28" i="2"/>
  <c r="C28" i="2"/>
  <c r="G27" i="2"/>
  <c r="C27" i="2"/>
  <c r="G26" i="2"/>
  <c r="C26" i="2"/>
  <c r="G110" i="2"/>
  <c r="C110" i="2"/>
  <c r="G25" i="2"/>
  <c r="C25" i="2"/>
  <c r="G24" i="2"/>
  <c r="C24" i="2"/>
  <c r="G109" i="2"/>
  <c r="C109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08" i="2"/>
  <c r="C108" i="2"/>
  <c r="G107" i="2"/>
  <c r="C107" i="2"/>
  <c r="G16" i="2"/>
  <c r="C16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5" i="2"/>
  <c r="C15" i="2"/>
  <c r="G14" i="2"/>
  <c r="C14" i="2"/>
  <c r="G13" i="2"/>
  <c r="C13" i="2"/>
  <c r="G100" i="2"/>
  <c r="C100" i="2"/>
  <c r="G99" i="2"/>
  <c r="C99" i="2"/>
  <c r="G98" i="2"/>
  <c r="C98" i="2"/>
  <c r="G12" i="2"/>
  <c r="C12" i="2"/>
  <c r="G97" i="2"/>
  <c r="C97" i="2"/>
  <c r="G96" i="2"/>
  <c r="C96" i="2"/>
  <c r="G11" i="2"/>
  <c r="C11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131" i="2"/>
  <c r="B131" i="2"/>
  <c r="D131" i="2"/>
  <c r="A131" i="2"/>
  <c r="H130" i="2"/>
  <c r="D130" i="2"/>
  <c r="B130" i="2"/>
  <c r="A130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125" i="2"/>
  <c r="D125" i="2"/>
  <c r="B125" i="2"/>
  <c r="A125" i="2"/>
  <c r="H62" i="2"/>
  <c r="B62" i="2"/>
  <c r="D62" i="2"/>
  <c r="A62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61" i="2"/>
  <c r="B61" i="2"/>
  <c r="D61" i="2"/>
  <c r="A61" i="2"/>
  <c r="H60" i="2"/>
  <c r="D60" i="2"/>
  <c r="B60" i="2"/>
  <c r="A60" i="2"/>
  <c r="H121" i="2"/>
  <c r="B121" i="2"/>
  <c r="D121" i="2"/>
  <c r="A121" i="2"/>
  <c r="H59" i="2"/>
  <c r="D59" i="2"/>
  <c r="B59" i="2"/>
  <c r="A59" i="2"/>
  <c r="H120" i="2"/>
  <c r="B120" i="2"/>
  <c r="D120" i="2"/>
  <c r="A120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53" i="2"/>
  <c r="D53" i="2"/>
  <c r="B53" i="2"/>
  <c r="A53" i="2"/>
  <c r="H116" i="2"/>
  <c r="B116" i="2"/>
  <c r="D116" i="2"/>
  <c r="A116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115" i="2"/>
  <c r="B115" i="2"/>
  <c r="F115" i="2"/>
  <c r="D115" i="2"/>
  <c r="A115" i="2"/>
  <c r="H44" i="2"/>
  <c r="B44" i="2"/>
  <c r="F44" i="2"/>
  <c r="D44" i="2"/>
  <c r="A44" i="2"/>
  <c r="H43" i="2"/>
  <c r="F43" i="2"/>
  <c r="D43" i="2"/>
  <c r="B43" i="2"/>
  <c r="A43" i="2"/>
  <c r="H42" i="2"/>
  <c r="F42" i="2"/>
  <c r="D42" i="2"/>
  <c r="B42" i="2"/>
  <c r="A42" i="2"/>
  <c r="H114" i="2"/>
  <c r="B114" i="2"/>
  <c r="F114" i="2"/>
  <c r="D114" i="2"/>
  <c r="A114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113" i="2"/>
  <c r="B113" i="2"/>
  <c r="D113" i="2"/>
  <c r="A113" i="2"/>
  <c r="H34" i="2"/>
  <c r="B34" i="2"/>
  <c r="D34" i="2"/>
  <c r="A34" i="2"/>
  <c r="H112" i="2"/>
  <c r="B112" i="2"/>
  <c r="D112" i="2"/>
  <c r="A112" i="2"/>
  <c r="H33" i="2"/>
  <c r="B33" i="2"/>
  <c r="D33" i="2"/>
  <c r="A33" i="2"/>
  <c r="H32" i="2"/>
  <c r="B32" i="2"/>
  <c r="D32" i="2"/>
  <c r="A32" i="2"/>
  <c r="H31" i="2"/>
  <c r="B31" i="2"/>
  <c r="D31" i="2"/>
  <c r="A31" i="2"/>
  <c r="H111" i="2"/>
  <c r="B111" i="2"/>
  <c r="D111" i="2"/>
  <c r="A11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110" i="2"/>
  <c r="B110" i="2"/>
  <c r="D110" i="2"/>
  <c r="A110" i="2"/>
  <c r="H25" i="2"/>
  <c r="B25" i="2"/>
  <c r="D25" i="2"/>
  <c r="A25" i="2"/>
  <c r="H24" i="2"/>
  <c r="B24" i="2"/>
  <c r="D24" i="2"/>
  <c r="A24" i="2"/>
  <c r="H109" i="2"/>
  <c r="B109" i="2"/>
  <c r="D109" i="2"/>
  <c r="A109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08" i="2"/>
  <c r="B108" i="2"/>
  <c r="D108" i="2"/>
  <c r="A108" i="2"/>
  <c r="H107" i="2"/>
  <c r="B107" i="2"/>
  <c r="D107" i="2"/>
  <c r="A107" i="2"/>
  <c r="H16" i="2"/>
  <c r="B16" i="2"/>
  <c r="D16" i="2"/>
  <c r="A16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5" i="2"/>
  <c r="B15" i="2"/>
  <c r="D15" i="2"/>
  <c r="A15" i="2"/>
  <c r="H14" i="2"/>
  <c r="B14" i="2"/>
  <c r="D14" i="2"/>
  <c r="A14" i="2"/>
  <c r="H13" i="2"/>
  <c r="B13" i="2"/>
  <c r="D13" i="2"/>
  <c r="A13" i="2"/>
  <c r="H100" i="2"/>
  <c r="B100" i="2"/>
  <c r="D100" i="2"/>
  <c r="A100" i="2"/>
  <c r="H99" i="2"/>
  <c r="B99" i="2"/>
  <c r="D99" i="2"/>
  <c r="A99" i="2"/>
  <c r="H98" i="2"/>
  <c r="B98" i="2"/>
  <c r="D98" i="2"/>
  <c r="A98" i="2"/>
  <c r="H12" i="2"/>
  <c r="B12" i="2"/>
  <c r="D12" i="2"/>
  <c r="A12" i="2"/>
  <c r="H97" i="2"/>
  <c r="B97" i="2"/>
  <c r="D97" i="2"/>
  <c r="A97" i="2"/>
  <c r="H96" i="2"/>
  <c r="B96" i="2"/>
  <c r="D96" i="2"/>
  <c r="A96" i="2"/>
  <c r="H11" i="2"/>
  <c r="B11" i="2"/>
  <c r="D11" i="2"/>
  <c r="A11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Q134" i="1"/>
  <c r="Q144" i="1"/>
  <c r="Q139" i="1"/>
  <c r="Q141" i="1"/>
  <c r="Q142" i="1"/>
  <c r="Q143" i="1"/>
  <c r="Q140" i="1"/>
  <c r="Q132" i="1"/>
  <c r="Q133" i="1"/>
  <c r="Q135" i="1"/>
  <c r="Q136" i="1"/>
  <c r="Q122" i="1"/>
  <c r="Q123" i="1"/>
  <c r="Q126" i="1"/>
  <c r="Q127" i="1"/>
  <c r="Q125" i="1"/>
  <c r="Q124" i="1"/>
  <c r="Q117" i="1"/>
  <c r="Q118" i="1"/>
  <c r="Q115" i="1"/>
  <c r="Q48" i="1"/>
  <c r="Q58" i="1"/>
  <c r="Q61" i="1"/>
  <c r="Q62" i="1"/>
  <c r="Q64" i="1"/>
  <c r="Q66" i="1"/>
  <c r="Q67" i="1"/>
  <c r="Q69" i="1"/>
  <c r="Q70" i="1"/>
  <c r="Q73" i="1"/>
  <c r="Q74" i="1"/>
  <c r="Q77" i="1"/>
  <c r="Q79" i="1"/>
  <c r="Q80" i="1"/>
  <c r="Q83" i="1"/>
  <c r="Q85" i="1"/>
  <c r="Q86" i="1"/>
  <c r="Q87" i="1"/>
  <c r="Q90" i="1"/>
  <c r="Q93" i="1"/>
  <c r="Q95" i="1"/>
  <c r="Q98" i="1"/>
  <c r="Q99" i="1"/>
  <c r="Q101" i="1"/>
  <c r="Q110" i="1"/>
  <c r="Q111" i="1"/>
  <c r="Q43" i="1"/>
  <c r="Q47" i="1"/>
  <c r="Q49" i="1"/>
  <c r="Q50" i="1"/>
  <c r="Q51" i="1"/>
  <c r="Q63" i="1"/>
  <c r="Q65" i="1"/>
  <c r="Q72" i="1"/>
  <c r="Q75" i="1"/>
  <c r="Q76" i="1"/>
  <c r="Q81" i="1"/>
  <c r="Q88" i="1"/>
  <c r="Q89" i="1"/>
  <c r="Q92" i="1"/>
  <c r="Q94" i="1"/>
  <c r="Q96" i="1"/>
  <c r="Q97" i="1"/>
  <c r="Q100" i="1"/>
  <c r="Q102" i="1"/>
  <c r="Q103" i="1"/>
  <c r="Q105" i="1"/>
  <c r="Q109" i="1"/>
  <c r="Q112" i="1"/>
  <c r="Q113" i="1"/>
  <c r="Q40" i="1"/>
  <c r="Q24" i="1"/>
  <c r="E137" i="1"/>
  <c r="F137" i="1" s="1"/>
  <c r="G137" i="1" s="1"/>
  <c r="E135" i="1"/>
  <c r="F135" i="1" s="1"/>
  <c r="G135" i="1" s="1"/>
  <c r="E147" i="1"/>
  <c r="F147" i="1" s="1"/>
  <c r="G147" i="1" s="1"/>
  <c r="K154" i="1" l="1"/>
  <c r="R154" i="1"/>
  <c r="K153" i="1"/>
  <c r="S153" i="1"/>
  <c r="K152" i="1"/>
  <c r="R152" i="1"/>
  <c r="E48" i="2"/>
  <c r="E62" i="2"/>
  <c r="E81" i="2"/>
  <c r="F103" i="1"/>
  <c r="G103" i="1" s="1"/>
  <c r="S103" i="1" s="1"/>
  <c r="E108" i="2"/>
  <c r="E12" i="2"/>
  <c r="E35" i="2"/>
  <c r="E125" i="2"/>
  <c r="E15" i="2"/>
  <c r="C17" i="1"/>
  <c r="E94" i="2"/>
  <c r="E25" i="2"/>
  <c r="F99" i="1"/>
  <c r="G99" i="1" s="1"/>
  <c r="R99" i="1" s="1"/>
  <c r="E41" i="2"/>
  <c r="K151" i="1"/>
  <c r="S151" i="1"/>
  <c r="J103" i="1"/>
  <c r="R101" i="1"/>
  <c r="J101" i="1"/>
  <c r="S126" i="1"/>
  <c r="K126" i="1"/>
  <c r="F124" i="1"/>
  <c r="G124" i="1" s="1"/>
  <c r="E63" i="2"/>
  <c r="I21" i="1"/>
  <c r="R21" i="1"/>
  <c r="R104" i="1"/>
  <c r="I104" i="1"/>
  <c r="S30" i="1"/>
  <c r="J30" i="1"/>
  <c r="J99" i="1"/>
  <c r="R95" i="1"/>
  <c r="I95" i="1"/>
  <c r="R90" i="1"/>
  <c r="I90" i="1"/>
  <c r="R135" i="1"/>
  <c r="J135" i="1"/>
  <c r="S43" i="1"/>
  <c r="J43" i="1"/>
  <c r="E140" i="1"/>
  <c r="F140" i="1" s="1"/>
  <c r="G140" i="1" s="1"/>
  <c r="J140" i="1" s="1"/>
  <c r="E27" i="1"/>
  <c r="E35" i="1"/>
  <c r="E34" i="1"/>
  <c r="E47" i="1"/>
  <c r="E93" i="1"/>
  <c r="F93" i="1" s="1"/>
  <c r="G93" i="1" s="1"/>
  <c r="E89" i="1"/>
  <c r="E80" i="1"/>
  <c r="E76" i="1"/>
  <c r="E59" i="1"/>
  <c r="E125" i="1"/>
  <c r="E117" i="1"/>
  <c r="E116" i="1"/>
  <c r="E142" i="1"/>
  <c r="E127" i="1"/>
  <c r="E22" i="1"/>
  <c r="E52" i="1"/>
  <c r="E44" i="1"/>
  <c r="E33" i="1"/>
  <c r="E40" i="1"/>
  <c r="F40" i="1" s="1"/>
  <c r="G40" i="1" s="1"/>
  <c r="R40" i="1" s="1"/>
  <c r="E48" i="1"/>
  <c r="E97" i="1"/>
  <c r="E82" i="1"/>
  <c r="E72" i="1"/>
  <c r="E68" i="1"/>
  <c r="E64" i="1"/>
  <c r="E55" i="1"/>
  <c r="E131" i="1"/>
  <c r="E114" i="1"/>
  <c r="E121" i="1"/>
  <c r="E115" i="1"/>
  <c r="F115" i="1" s="1"/>
  <c r="G115" i="1" s="1"/>
  <c r="R115" i="1" s="1"/>
  <c r="E144" i="1"/>
  <c r="E128" i="1"/>
  <c r="E86" i="2"/>
  <c r="E36" i="2"/>
  <c r="E43" i="2"/>
  <c r="E50" i="2"/>
  <c r="E61" i="2"/>
  <c r="E65" i="2"/>
  <c r="E26" i="1"/>
  <c r="E23" i="1"/>
  <c r="F23" i="1" s="1"/>
  <c r="G23" i="1" s="1"/>
  <c r="R23" i="1" s="1"/>
  <c r="E102" i="1"/>
  <c r="E50" i="1"/>
  <c r="F50" i="1" s="1"/>
  <c r="G50" i="1" s="1"/>
  <c r="E98" i="1"/>
  <c r="E107" i="1"/>
  <c r="F107" i="1" s="1"/>
  <c r="G107" i="1" s="1"/>
  <c r="I107" i="1" s="1"/>
  <c r="E92" i="1"/>
  <c r="E88" i="1"/>
  <c r="E84" i="1"/>
  <c r="E58" i="1"/>
  <c r="E54" i="1"/>
  <c r="F54" i="1" s="1"/>
  <c r="G54" i="1" s="1"/>
  <c r="S54" i="1" s="1"/>
  <c r="E113" i="1"/>
  <c r="E138" i="1"/>
  <c r="E141" i="1"/>
  <c r="E143" i="1"/>
  <c r="E70" i="2"/>
  <c r="E132" i="1"/>
  <c r="F132" i="1" s="1"/>
  <c r="G132" i="1" s="1"/>
  <c r="J132" i="1" s="1"/>
  <c r="E78" i="2"/>
  <c r="E116" i="2"/>
  <c r="E32" i="1"/>
  <c r="E42" i="1"/>
  <c r="E108" i="1"/>
  <c r="E106" i="1"/>
  <c r="E96" i="1"/>
  <c r="E79" i="1"/>
  <c r="E63" i="1"/>
  <c r="E57" i="1"/>
  <c r="E123" i="1"/>
  <c r="F123" i="1" s="1"/>
  <c r="G123" i="1" s="1"/>
  <c r="E112" i="1"/>
  <c r="E111" i="1"/>
  <c r="E150" i="1"/>
  <c r="F150" i="1" s="1"/>
  <c r="G150" i="1" s="1"/>
  <c r="E85" i="2"/>
  <c r="E21" i="2"/>
  <c r="E130" i="2"/>
  <c r="E146" i="1"/>
  <c r="F146" i="1" s="1"/>
  <c r="G146" i="1" s="1"/>
  <c r="R146" i="1" s="1"/>
  <c r="E92" i="2"/>
  <c r="E28" i="1"/>
  <c r="E31" i="1"/>
  <c r="E46" i="1"/>
  <c r="E39" i="1"/>
  <c r="E105" i="1"/>
  <c r="E49" i="1"/>
  <c r="F49" i="1" s="1"/>
  <c r="G49" i="1" s="1"/>
  <c r="S49" i="1" s="1"/>
  <c r="E91" i="1"/>
  <c r="E81" i="1"/>
  <c r="E75" i="1"/>
  <c r="E71" i="1"/>
  <c r="E62" i="1"/>
  <c r="E129" i="1"/>
  <c r="G119" i="1"/>
  <c r="E109" i="1"/>
  <c r="E120" i="1"/>
  <c r="E110" i="1"/>
  <c r="F110" i="1" s="1"/>
  <c r="G110" i="1" s="1"/>
  <c r="J110" i="1" s="1"/>
  <c r="E139" i="1"/>
  <c r="E148" i="1"/>
  <c r="F148" i="1" s="1"/>
  <c r="G148" i="1" s="1"/>
  <c r="S148" i="1" s="1"/>
  <c r="E99" i="2"/>
  <c r="E44" i="2"/>
  <c r="E122" i="2"/>
  <c r="E128" i="2"/>
  <c r="E68" i="2"/>
  <c r="E41" i="1"/>
  <c r="F41" i="1" s="1"/>
  <c r="G41" i="1" s="1"/>
  <c r="S41" i="1" s="1"/>
  <c r="E37" i="1"/>
  <c r="E100" i="1"/>
  <c r="E87" i="1"/>
  <c r="E83" i="1"/>
  <c r="E78" i="1"/>
  <c r="E74" i="1"/>
  <c r="E67" i="1"/>
  <c r="E61" i="1"/>
  <c r="E56" i="1"/>
  <c r="E134" i="1"/>
  <c r="E136" i="1"/>
  <c r="H24" i="1"/>
  <c r="R24" i="1"/>
  <c r="J93" i="1"/>
  <c r="R93" i="1"/>
  <c r="R132" i="1"/>
  <c r="J40" i="1"/>
  <c r="K148" i="1"/>
  <c r="J70" i="1"/>
  <c r="R70" i="1"/>
  <c r="J124" i="1"/>
  <c r="R124" i="1"/>
  <c r="R118" i="1"/>
  <c r="J118" i="1"/>
  <c r="R147" i="1"/>
  <c r="J147" i="1"/>
  <c r="S38" i="1"/>
  <c r="J38" i="1"/>
  <c r="R36" i="1"/>
  <c r="J36" i="1"/>
  <c r="J51" i="1"/>
  <c r="S51" i="1"/>
  <c r="R86" i="1"/>
  <c r="J86" i="1"/>
  <c r="R77" i="1"/>
  <c r="J77" i="1"/>
  <c r="J73" i="1"/>
  <c r="R73" i="1"/>
  <c r="R66" i="1"/>
  <c r="I66" i="1"/>
  <c r="R60" i="1"/>
  <c r="J60" i="1"/>
  <c r="J133" i="1"/>
  <c r="S133" i="1"/>
  <c r="R122" i="1"/>
  <c r="K122" i="1"/>
  <c r="R130" i="1"/>
  <c r="K130" i="1"/>
  <c r="J145" i="1"/>
  <c r="R145" i="1"/>
  <c r="K137" i="1"/>
  <c r="R137" i="1"/>
  <c r="R53" i="1"/>
  <c r="I53" i="1"/>
  <c r="R45" i="1"/>
  <c r="J45" i="1"/>
  <c r="S94" i="1"/>
  <c r="I94" i="1"/>
  <c r="I85" i="1"/>
  <c r="R85" i="1"/>
  <c r="R69" i="1"/>
  <c r="J69" i="1"/>
  <c r="S65" i="1"/>
  <c r="J65" i="1"/>
  <c r="E30" i="2"/>
  <c r="S25" i="1"/>
  <c r="E11" i="2"/>
  <c r="E22" i="2"/>
  <c r="E102" i="2"/>
  <c r="E24" i="2"/>
  <c r="I29" i="1"/>
  <c r="E118" i="2"/>
  <c r="E59" i="2"/>
  <c r="E55" i="2"/>
  <c r="K150" i="1"/>
  <c r="R150" i="1"/>
  <c r="K149" i="1"/>
  <c r="R149" i="1"/>
  <c r="E80" i="2" l="1"/>
  <c r="J41" i="1"/>
  <c r="E96" i="2"/>
  <c r="R140" i="1"/>
  <c r="R110" i="1"/>
  <c r="J23" i="1"/>
  <c r="E73" i="2"/>
  <c r="I54" i="1"/>
  <c r="E103" i="2"/>
  <c r="R107" i="1"/>
  <c r="E67" i="2"/>
  <c r="S123" i="1"/>
  <c r="K123" i="1"/>
  <c r="E23" i="2"/>
  <c r="F67" i="1"/>
  <c r="G67" i="1" s="1"/>
  <c r="F120" i="1"/>
  <c r="G120" i="1" s="1"/>
  <c r="E123" i="2"/>
  <c r="E114" i="2"/>
  <c r="F91" i="1"/>
  <c r="G91" i="1" s="1"/>
  <c r="E97" i="2"/>
  <c r="F42" i="1"/>
  <c r="G42" i="1" s="1"/>
  <c r="E131" i="2"/>
  <c r="F138" i="1"/>
  <c r="G138" i="1" s="1"/>
  <c r="E39" i="2"/>
  <c r="F88" i="1"/>
  <c r="G88" i="1" s="1"/>
  <c r="E38" i="2"/>
  <c r="E26" i="2"/>
  <c r="F72" i="1"/>
  <c r="G72" i="1" s="1"/>
  <c r="E79" i="2"/>
  <c r="F22" i="1"/>
  <c r="G22" i="1" s="1"/>
  <c r="F80" i="1"/>
  <c r="G80" i="1" s="1"/>
  <c r="E32" i="2"/>
  <c r="F74" i="1"/>
  <c r="G74" i="1" s="1"/>
  <c r="E27" i="2"/>
  <c r="F109" i="1"/>
  <c r="E54" i="2"/>
  <c r="F32" i="1"/>
  <c r="G32" i="1" s="1"/>
  <c r="E88" i="2"/>
  <c r="E42" i="2"/>
  <c r="F92" i="1"/>
  <c r="G92" i="1" s="1"/>
  <c r="E124" i="2"/>
  <c r="F121" i="1"/>
  <c r="G121" i="1" s="1"/>
  <c r="E112" i="2"/>
  <c r="F82" i="1"/>
  <c r="G82" i="1" s="1"/>
  <c r="E66" i="2"/>
  <c r="F127" i="1"/>
  <c r="G127" i="1" s="1"/>
  <c r="F89" i="1"/>
  <c r="E40" i="2"/>
  <c r="J115" i="1"/>
  <c r="F78" i="1"/>
  <c r="G78" i="1" s="1"/>
  <c r="E111" i="2"/>
  <c r="K119" i="1"/>
  <c r="S119" i="1"/>
  <c r="F105" i="1"/>
  <c r="G105" i="1" s="1"/>
  <c r="E53" i="2"/>
  <c r="F57" i="1"/>
  <c r="G57" i="1" s="1"/>
  <c r="E106" i="2"/>
  <c r="F113" i="1"/>
  <c r="G113" i="1" s="1"/>
  <c r="E58" i="2"/>
  <c r="F114" i="1"/>
  <c r="G114" i="1" s="1"/>
  <c r="E120" i="2"/>
  <c r="E46" i="2"/>
  <c r="F97" i="1"/>
  <c r="G97" i="1" s="1"/>
  <c r="E75" i="2"/>
  <c r="F142" i="1"/>
  <c r="G142" i="1" s="1"/>
  <c r="F83" i="1"/>
  <c r="G83" i="1" s="1"/>
  <c r="E34" i="2"/>
  <c r="F129" i="1"/>
  <c r="G129" i="1" s="1"/>
  <c r="E127" i="2"/>
  <c r="F39" i="1"/>
  <c r="G39" i="1" s="1"/>
  <c r="E95" i="2"/>
  <c r="E19" i="2"/>
  <c r="F63" i="1"/>
  <c r="G63" i="1" s="1"/>
  <c r="E47" i="2"/>
  <c r="F98" i="1"/>
  <c r="G98" i="1" s="1"/>
  <c r="E14" i="2"/>
  <c r="F48" i="1"/>
  <c r="G48" i="1" s="1"/>
  <c r="E121" i="2"/>
  <c r="F116" i="1"/>
  <c r="G116" i="1" s="1"/>
  <c r="F47" i="1"/>
  <c r="E13" i="2"/>
  <c r="J146" i="1"/>
  <c r="J49" i="1"/>
  <c r="F136" i="1"/>
  <c r="G136" i="1" s="1"/>
  <c r="E71" i="2"/>
  <c r="E37" i="2"/>
  <c r="F87" i="1"/>
  <c r="G87" i="1" s="1"/>
  <c r="F62" i="1"/>
  <c r="G62" i="1" s="1"/>
  <c r="E18" i="2"/>
  <c r="F46" i="1"/>
  <c r="G46" i="1" s="1"/>
  <c r="E100" i="2"/>
  <c r="E31" i="2"/>
  <c r="F79" i="1"/>
  <c r="G79" i="1" s="1"/>
  <c r="S50" i="1"/>
  <c r="J50" i="1"/>
  <c r="F131" i="1"/>
  <c r="G131" i="1" s="1"/>
  <c r="E129" i="2"/>
  <c r="F117" i="1"/>
  <c r="G117" i="1" s="1"/>
  <c r="E60" i="2"/>
  <c r="E90" i="2"/>
  <c r="F34" i="1"/>
  <c r="G34" i="1" s="1"/>
  <c r="F134" i="1"/>
  <c r="G134" i="1" s="1"/>
  <c r="E69" i="2"/>
  <c r="F100" i="1"/>
  <c r="G100" i="1" s="1"/>
  <c r="E49" i="2"/>
  <c r="F71" i="1"/>
  <c r="G71" i="1" s="1"/>
  <c r="E110" i="2"/>
  <c r="E87" i="2"/>
  <c r="F31" i="1"/>
  <c r="G31" i="1" s="1"/>
  <c r="E45" i="2"/>
  <c r="F96" i="1"/>
  <c r="G96" i="1" s="1"/>
  <c r="E51" i="2"/>
  <c r="F102" i="1"/>
  <c r="G102" i="1" s="1"/>
  <c r="E104" i="2"/>
  <c r="F55" i="1"/>
  <c r="G55" i="1" s="1"/>
  <c r="F33" i="1"/>
  <c r="G33" i="1" s="1"/>
  <c r="E89" i="2"/>
  <c r="F125" i="1"/>
  <c r="G125" i="1" s="1"/>
  <c r="E64" i="2"/>
  <c r="F35" i="1"/>
  <c r="G35" i="1" s="1"/>
  <c r="E91" i="2"/>
  <c r="F56" i="1"/>
  <c r="G56" i="1" s="1"/>
  <c r="E105" i="2"/>
  <c r="F37" i="1"/>
  <c r="G37" i="1" s="1"/>
  <c r="E93" i="2"/>
  <c r="E72" i="2"/>
  <c r="F139" i="1"/>
  <c r="G139" i="1" s="1"/>
  <c r="F75" i="1"/>
  <c r="G75" i="1" s="1"/>
  <c r="E28" i="2"/>
  <c r="E84" i="2"/>
  <c r="F28" i="1"/>
  <c r="G28" i="1" s="1"/>
  <c r="E56" i="2"/>
  <c r="F111" i="1"/>
  <c r="G111" i="1" s="1"/>
  <c r="F106" i="1"/>
  <c r="G106" i="1" s="1"/>
  <c r="E117" i="2"/>
  <c r="F143" i="1"/>
  <c r="G143" i="1" s="1"/>
  <c r="E76" i="2"/>
  <c r="E16" i="2"/>
  <c r="F58" i="1"/>
  <c r="G58" i="1" s="1"/>
  <c r="F128" i="1"/>
  <c r="G128" i="1" s="1"/>
  <c r="E126" i="2"/>
  <c r="F64" i="1"/>
  <c r="G64" i="1" s="1"/>
  <c r="E20" i="2"/>
  <c r="E98" i="2"/>
  <c r="F44" i="1"/>
  <c r="G44" i="1" s="1"/>
  <c r="F59" i="1"/>
  <c r="G59" i="1" s="1"/>
  <c r="E107" i="2"/>
  <c r="F27" i="1"/>
  <c r="G27" i="1" s="1"/>
  <c r="E83" i="2"/>
  <c r="F61" i="1"/>
  <c r="G61" i="1" s="1"/>
  <c r="E17" i="2"/>
  <c r="F81" i="1"/>
  <c r="G81" i="1" s="1"/>
  <c r="E33" i="2"/>
  <c r="F112" i="1"/>
  <c r="G112" i="1" s="1"/>
  <c r="E57" i="2"/>
  <c r="F108" i="1"/>
  <c r="G108" i="1" s="1"/>
  <c r="E119" i="2"/>
  <c r="F141" i="1"/>
  <c r="G141" i="1" s="1"/>
  <c r="E74" i="2"/>
  <c r="E113" i="2"/>
  <c r="F84" i="1"/>
  <c r="G84" i="1" s="1"/>
  <c r="E82" i="2"/>
  <c r="F26" i="1"/>
  <c r="G26" i="1" s="1"/>
  <c r="F144" i="1"/>
  <c r="G144" i="1" s="1"/>
  <c r="E77" i="2"/>
  <c r="E109" i="2"/>
  <c r="F68" i="1"/>
  <c r="G68" i="1" s="1"/>
  <c r="E101" i="2"/>
  <c r="F52" i="1"/>
  <c r="G52" i="1" s="1"/>
  <c r="E29" i="2"/>
  <c r="F76" i="1"/>
  <c r="G76" i="1" s="1"/>
  <c r="S76" i="1" l="1"/>
  <c r="J76" i="1"/>
  <c r="S26" i="1"/>
  <c r="I26" i="1"/>
  <c r="R58" i="1"/>
  <c r="I58" i="1"/>
  <c r="I28" i="1"/>
  <c r="R28" i="1"/>
  <c r="I55" i="1"/>
  <c r="R55" i="1"/>
  <c r="R98" i="1"/>
  <c r="J98" i="1"/>
  <c r="G109" i="1"/>
  <c r="R91" i="1"/>
  <c r="K91" i="1"/>
  <c r="J112" i="1"/>
  <c r="S112" i="1"/>
  <c r="I59" i="1"/>
  <c r="R59" i="1"/>
  <c r="S56" i="1"/>
  <c r="I56" i="1"/>
  <c r="R71" i="1"/>
  <c r="J71" i="1"/>
  <c r="S117" i="1"/>
  <c r="J117" i="1"/>
  <c r="J46" i="1"/>
  <c r="S46" i="1"/>
  <c r="R83" i="1"/>
  <c r="I83" i="1"/>
  <c r="S113" i="1"/>
  <c r="J113" i="1"/>
  <c r="R78" i="1"/>
  <c r="J78" i="1"/>
  <c r="K121" i="1"/>
  <c r="R121" i="1"/>
  <c r="R52" i="1"/>
  <c r="I52" i="1"/>
  <c r="R84" i="1"/>
  <c r="J84" i="1"/>
  <c r="R44" i="1"/>
  <c r="J44" i="1"/>
  <c r="S102" i="1"/>
  <c r="J102" i="1"/>
  <c r="S63" i="1"/>
  <c r="J63" i="1"/>
  <c r="S142" i="1"/>
  <c r="J142" i="1"/>
  <c r="R74" i="1"/>
  <c r="J74" i="1"/>
  <c r="I88" i="1"/>
  <c r="S88" i="1"/>
  <c r="S81" i="1"/>
  <c r="J81" i="1"/>
  <c r="R143" i="1"/>
  <c r="J143" i="1"/>
  <c r="S75" i="1"/>
  <c r="I75" i="1"/>
  <c r="S35" i="1"/>
  <c r="J35" i="1"/>
  <c r="J100" i="1"/>
  <c r="S100" i="1"/>
  <c r="S131" i="1"/>
  <c r="K131" i="1"/>
  <c r="R62" i="1"/>
  <c r="I62" i="1"/>
  <c r="I57" i="1"/>
  <c r="R57" i="1"/>
  <c r="J92" i="1"/>
  <c r="S92" i="1"/>
  <c r="R120" i="1"/>
  <c r="K120" i="1"/>
  <c r="S68" i="1"/>
  <c r="J68" i="1"/>
  <c r="R139" i="1"/>
  <c r="K139" i="1"/>
  <c r="S96" i="1"/>
  <c r="J96" i="1"/>
  <c r="R87" i="1"/>
  <c r="J87" i="1"/>
  <c r="K116" i="1"/>
  <c r="R116" i="1"/>
  <c r="J97" i="1"/>
  <c r="S97" i="1"/>
  <c r="R80" i="1"/>
  <c r="J80" i="1"/>
  <c r="S138" i="1"/>
  <c r="K138" i="1"/>
  <c r="R67" i="1"/>
  <c r="I67" i="1"/>
  <c r="J141" i="1"/>
  <c r="R141" i="1"/>
  <c r="J61" i="1"/>
  <c r="R61" i="1"/>
  <c r="J64" i="1"/>
  <c r="R64" i="1"/>
  <c r="R106" i="1"/>
  <c r="I106" i="1"/>
  <c r="J125" i="1"/>
  <c r="S125" i="1"/>
  <c r="S134" i="1"/>
  <c r="J134" i="1"/>
  <c r="J39" i="1"/>
  <c r="R39" i="1"/>
  <c r="K105" i="1"/>
  <c r="S105" i="1"/>
  <c r="R127" i="1"/>
  <c r="K127" i="1"/>
  <c r="J22" i="1"/>
  <c r="S22" i="1"/>
  <c r="R111" i="1"/>
  <c r="J111" i="1"/>
  <c r="S31" i="1"/>
  <c r="I31" i="1"/>
  <c r="J34" i="1"/>
  <c r="R34" i="1"/>
  <c r="R79" i="1"/>
  <c r="I79" i="1"/>
  <c r="R48" i="1"/>
  <c r="I48" i="1"/>
  <c r="S32" i="1"/>
  <c r="J32" i="1"/>
  <c r="R42" i="1"/>
  <c r="J42" i="1"/>
  <c r="S144" i="1"/>
  <c r="J144" i="1"/>
  <c r="I108" i="1"/>
  <c r="S108" i="1"/>
  <c r="S27" i="1"/>
  <c r="I27" i="1"/>
  <c r="K128" i="1"/>
  <c r="R128" i="1"/>
  <c r="R37" i="1"/>
  <c r="J37" i="1"/>
  <c r="R33" i="1"/>
  <c r="J33" i="1"/>
  <c r="K136" i="1"/>
  <c r="R136" i="1"/>
  <c r="S129" i="1"/>
  <c r="K129" i="1"/>
  <c r="K114" i="1"/>
  <c r="S114" i="1"/>
  <c r="J82" i="1"/>
  <c r="R82" i="1"/>
  <c r="S72" i="1"/>
  <c r="I72" i="1"/>
  <c r="C12" i="1"/>
  <c r="C11" i="1"/>
  <c r="O154" i="1" l="1"/>
  <c r="O153" i="1"/>
  <c r="O152" i="1"/>
  <c r="O151" i="1"/>
  <c r="O149" i="1"/>
  <c r="O72" i="1"/>
  <c r="O117" i="1"/>
  <c r="O77" i="1"/>
  <c r="O89" i="1"/>
  <c r="O69" i="1"/>
  <c r="O65" i="1"/>
  <c r="O78" i="1"/>
  <c r="O105" i="1"/>
  <c r="O93" i="1"/>
  <c r="O54" i="1"/>
  <c r="O144" i="1"/>
  <c r="O124" i="1"/>
  <c r="O79" i="1"/>
  <c r="O58" i="1"/>
  <c r="O130" i="1"/>
  <c r="O104" i="1"/>
  <c r="O135" i="1"/>
  <c r="O111" i="1"/>
  <c r="O108" i="1"/>
  <c r="O76" i="1"/>
  <c r="O121" i="1"/>
  <c r="O71" i="1"/>
  <c r="O101" i="1"/>
  <c r="O66" i="1"/>
  <c r="O75" i="1"/>
  <c r="O143" i="1"/>
  <c r="O140" i="1"/>
  <c r="O56" i="1"/>
  <c r="O118" i="1"/>
  <c r="O59" i="1"/>
  <c r="O141" i="1"/>
  <c r="O52" i="1"/>
  <c r="O61" i="1"/>
  <c r="O128" i="1"/>
  <c r="O99" i="1"/>
  <c r="O73" i="1"/>
  <c r="O55" i="1"/>
  <c r="O103" i="1"/>
  <c r="O82" i="1"/>
  <c r="O91" i="1"/>
  <c r="O147" i="1"/>
  <c r="O102" i="1"/>
  <c r="C15" i="1"/>
  <c r="O90" i="1"/>
  <c r="O84" i="1"/>
  <c r="O70" i="1"/>
  <c r="O113" i="1"/>
  <c r="O96" i="1"/>
  <c r="O126" i="1"/>
  <c r="O83" i="1"/>
  <c r="O109" i="1"/>
  <c r="O87" i="1"/>
  <c r="O112" i="1"/>
  <c r="O133" i="1"/>
  <c r="O129" i="1"/>
  <c r="O139" i="1"/>
  <c r="O148" i="1"/>
  <c r="O85" i="1"/>
  <c r="O94" i="1"/>
  <c r="O57" i="1"/>
  <c r="O97" i="1"/>
  <c r="O53" i="1"/>
  <c r="O127" i="1"/>
  <c r="O137" i="1"/>
  <c r="O125" i="1"/>
  <c r="O98" i="1"/>
  <c r="O123" i="1"/>
  <c r="O138" i="1"/>
  <c r="O60" i="1"/>
  <c r="O100" i="1"/>
  <c r="O80" i="1"/>
  <c r="O134" i="1"/>
  <c r="O132" i="1"/>
  <c r="O146" i="1"/>
  <c r="O86" i="1"/>
  <c r="O136" i="1"/>
  <c r="O150" i="1"/>
  <c r="O106" i="1"/>
  <c r="O67" i="1"/>
  <c r="O88" i="1"/>
  <c r="O110" i="1"/>
  <c r="O142" i="1"/>
  <c r="O81" i="1"/>
  <c r="O114" i="1"/>
  <c r="O115" i="1"/>
  <c r="O62" i="1"/>
  <c r="O120" i="1"/>
  <c r="O116" i="1"/>
  <c r="O95" i="1"/>
  <c r="O74" i="1"/>
  <c r="O131" i="1"/>
  <c r="O68" i="1"/>
  <c r="O64" i="1"/>
  <c r="O145" i="1"/>
  <c r="O122" i="1"/>
  <c r="O92" i="1"/>
  <c r="O119" i="1"/>
  <c r="O63" i="1"/>
  <c r="O107" i="1"/>
  <c r="C16" i="1"/>
  <c r="D18" i="1" s="1"/>
  <c r="R19" i="1"/>
  <c r="E18" i="1" s="1"/>
  <c r="J109" i="1"/>
  <c r="S109" i="1"/>
  <c r="D11" i="1"/>
  <c r="D12" i="1"/>
  <c r="P154" i="1" l="1"/>
  <c r="P153" i="1"/>
  <c r="P152" i="1"/>
  <c r="P151" i="1"/>
  <c r="P150" i="1"/>
  <c r="P98" i="1"/>
  <c r="P92" i="1"/>
  <c r="P111" i="1"/>
  <c r="P145" i="1"/>
  <c r="P127" i="1"/>
  <c r="P81" i="1"/>
  <c r="P77" i="1"/>
  <c r="P135" i="1"/>
  <c r="P128" i="1"/>
  <c r="P82" i="1"/>
  <c r="P60" i="1"/>
  <c r="P79" i="1"/>
  <c r="P83" i="1"/>
  <c r="P84" i="1"/>
  <c r="P91" i="1"/>
  <c r="P58" i="1"/>
  <c r="P130" i="1"/>
  <c r="P78" i="1"/>
  <c r="P90" i="1"/>
  <c r="P104" i="1"/>
  <c r="D15" i="1"/>
  <c r="C19" i="1" s="1"/>
  <c r="P129" i="1"/>
  <c r="P131" i="1"/>
  <c r="P59" i="1"/>
  <c r="P102" i="1"/>
  <c r="P144" i="1"/>
  <c r="P97" i="1"/>
  <c r="P147" i="1"/>
  <c r="P112" i="1"/>
  <c r="P88" i="1"/>
  <c r="P57" i="1"/>
  <c r="P69" i="1"/>
  <c r="P116" i="1"/>
  <c r="P89" i="1"/>
  <c r="P139" i="1"/>
  <c r="P103" i="1"/>
  <c r="P71" i="1"/>
  <c r="P115" i="1"/>
  <c r="P76" i="1"/>
  <c r="P95" i="1"/>
  <c r="P101" i="1"/>
  <c r="P107" i="1"/>
  <c r="P70" i="1"/>
  <c r="P113" i="1"/>
  <c r="P109" i="1"/>
  <c r="P137" i="1"/>
  <c r="P126" i="1"/>
  <c r="P148" i="1"/>
  <c r="P63" i="1"/>
  <c r="P100" i="1"/>
  <c r="P75" i="1"/>
  <c r="P117" i="1"/>
  <c r="P96" i="1"/>
  <c r="P66" i="1"/>
  <c r="P114" i="1"/>
  <c r="P61" i="1"/>
  <c r="P121" i="1"/>
  <c r="P56" i="1"/>
  <c r="P93" i="1"/>
  <c r="P110" i="1"/>
  <c r="P125" i="1"/>
  <c r="P64" i="1"/>
  <c r="P87" i="1"/>
  <c r="P122" i="1"/>
  <c r="P53" i="1"/>
  <c r="P62" i="1"/>
  <c r="P74" i="1"/>
  <c r="P123" i="1"/>
  <c r="P94" i="1"/>
  <c r="P120" i="1"/>
  <c r="P124" i="1"/>
  <c r="P55" i="1"/>
  <c r="P118" i="1"/>
  <c r="P136" i="1"/>
  <c r="P143" i="1"/>
  <c r="P52" i="1"/>
  <c r="P72" i="1"/>
  <c r="P119" i="1"/>
  <c r="P138" i="1"/>
  <c r="P134" i="1"/>
  <c r="P73" i="1"/>
  <c r="P85" i="1"/>
  <c r="P146" i="1"/>
  <c r="P140" i="1"/>
  <c r="P67" i="1"/>
  <c r="P68" i="1"/>
  <c r="P149" i="1"/>
  <c r="P80" i="1"/>
  <c r="P105" i="1"/>
  <c r="P54" i="1"/>
  <c r="P133" i="1"/>
  <c r="P142" i="1"/>
  <c r="P86" i="1"/>
  <c r="P132" i="1"/>
  <c r="P141" i="1"/>
  <c r="P106" i="1"/>
  <c r="P108" i="1"/>
  <c r="P99" i="1"/>
  <c r="P65" i="1"/>
  <c r="D16" i="1"/>
  <c r="D19" i="1" s="1"/>
  <c r="S19" i="1"/>
  <c r="E19" i="1" s="1"/>
  <c r="C18" i="1"/>
  <c r="F14" i="1"/>
  <c r="F15" i="1" s="1"/>
</calcChain>
</file>

<file path=xl/sharedStrings.xml><?xml version="1.0" encoding="utf-8"?>
<sst xmlns="http://schemas.openxmlformats.org/spreadsheetml/2006/main" count="1323" uniqueCount="589">
  <si>
    <t>IBVS 6193</t>
  </si>
  <si>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</si>
  <si>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</si>
  <si>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</si>
  <si>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</si>
  <si>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</si>
  <si>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</si>
  <si>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</si>
  <si>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</si>
  <si>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</si>
  <si>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</si>
  <si>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</si>
  <si>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</si>
  <si>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</si>
  <si>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</si>
  <si>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</si>
  <si>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</si>
  <si>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</si>
  <si>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</si>
  <si>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</si>
  <si>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</si>
  <si>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Sum diff² =</t>
  </si>
  <si>
    <t>System Type:</t>
  </si>
  <si>
    <t>I</t>
  </si>
  <si>
    <t>Primary</t>
  </si>
  <si>
    <t>Secondary</t>
  </si>
  <si>
    <t>Gimenez 1987</t>
  </si>
  <si>
    <t>BBSAG Bull.17</t>
  </si>
  <si>
    <t>BBSAG Bull.39</t>
  </si>
  <si>
    <t>BBSAG Bull.57</t>
  </si>
  <si>
    <t>A AP 241,98</t>
  </si>
  <si>
    <t>BBSAG Bull.69</t>
  </si>
  <si>
    <t>BAAVSS 63,19</t>
  </si>
  <si>
    <t>BAAVSS 66,32</t>
  </si>
  <si>
    <t>BBSAG Bull.89</t>
  </si>
  <si>
    <t>BAAVSS 72,22</t>
  </si>
  <si>
    <t>BAV-M 56</t>
  </si>
  <si>
    <t>C BBSAG Bull.94</t>
  </si>
  <si>
    <t>IBVS 4263</t>
  </si>
  <si>
    <t>IBVS 3900</t>
  </si>
  <si>
    <t>MVS 12,141</t>
  </si>
  <si>
    <t>BAA 81</t>
  </si>
  <si>
    <t>BAV-M 68</t>
  </si>
  <si>
    <t>IBVS 4382</t>
  </si>
  <si>
    <t>IBVS 4300</t>
  </si>
  <si>
    <t>IBVS 5154</t>
  </si>
  <si>
    <t>II</t>
  </si>
  <si>
    <t>BBSAG Bull.11</t>
  </si>
  <si>
    <t>IBVS 1119</t>
  </si>
  <si>
    <t>BAV-M 60</t>
  </si>
  <si>
    <t>BBSAG Bull.102</t>
  </si>
  <si>
    <t>BAV-M 62</t>
  </si>
  <si>
    <t>BBSAG Bull.106</t>
  </si>
  <si>
    <t>BAAVSS 84</t>
  </si>
  <si>
    <t>IBVS 4472</t>
  </si>
  <si>
    <t>IBVS 4967</t>
  </si>
  <si>
    <t>IBVS 5296</t>
  </si>
  <si>
    <t>IBVS 5484</t>
  </si>
  <si>
    <t>Apsidal motion</t>
  </si>
  <si>
    <t>EA</t>
  </si>
  <si>
    <t>Prim. Fit</t>
  </si>
  <si>
    <t>Sec. Fit</t>
  </si>
  <si>
    <t>bad?</t>
  </si>
  <si>
    <t>IBVS 5643</t>
  </si>
  <si>
    <t>IBVS 5657</t>
  </si>
  <si>
    <t>Count</t>
  </si>
  <si>
    <t>Prim. Ephemeris =</t>
  </si>
  <si>
    <t>Sec. Ephemeris =</t>
  </si>
  <si>
    <t>IBVS 5761</t>
  </si>
  <si>
    <t>IBVS 5893</t>
  </si>
  <si>
    <t>OEJV 0094</t>
  </si>
  <si>
    <t>IBVS 5917</t>
  </si>
  <si>
    <t>IBVS 5959</t>
  </si>
  <si>
    <t>IBVS 6010</t>
  </si>
  <si>
    <t>IBVS 6011</t>
  </si>
  <si>
    <t>IBVS 6070</t>
  </si>
  <si>
    <t>IBVS 6114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</si>
  <si>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</si>
  <si>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</si>
  <si>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</si>
  <si>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</si>
  <si>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</si>
  <si>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</si>
  <si>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</si>
  <si>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</si>
  <si>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</si>
  <si>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</si>
  <si>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</si>
  <si>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</si>
  <si>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</si>
  <si>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</si>
  <si>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</si>
  <si>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</si>
  <si>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2427289.750 </t>
  </si>
  <si>
    <t> 05.08.1933 06:00 </t>
  </si>
  <si>
    <t> 0.013 </t>
  </si>
  <si>
    <t> S.Gaposchkin </t>
  </si>
  <si>
    <t> PZ 7.34 </t>
  </si>
  <si>
    <t>2435369.3678 </t>
  </si>
  <si>
    <t> 18.09.1955 20:49 </t>
  </si>
  <si>
    <t> -0.0026 </t>
  </si>
  <si>
    <t>E </t>
  </si>
  <si>
    <t>?</t>
  </si>
  <si>
    <t> Abrami &amp; Cester </t>
  </si>
  <si>
    <t> POAT 300.1 </t>
  </si>
  <si>
    <t>2435373.4370 </t>
  </si>
  <si>
    <t> 22.09.1955 22:29 </t>
  </si>
  <si>
    <t> -0.0126 </t>
  </si>
  <si>
    <t>2435732.3382 </t>
  </si>
  <si>
    <t> 15.09.1956 20:07 </t>
  </si>
  <si>
    <t> -0.0078 </t>
  </si>
  <si>
    <t>2437484.371 </t>
  </si>
  <si>
    <t> 03.07.1961 20:54 </t>
  </si>
  <si>
    <t> -0.083 </t>
  </si>
  <si>
    <t>V </t>
  </si>
  <si>
    <t> M.E.Kiperman </t>
  </si>
  <si>
    <t> PZ 15.219 </t>
  </si>
  <si>
    <t>2438289.361 </t>
  </si>
  <si>
    <t> 16.09.1963 20:39 </t>
  </si>
  <si>
    <t> -0.189 </t>
  </si>
  <si>
    <t> S.S.Vikhristjuk </t>
  </si>
  <si>
    <t>2438296.332 </t>
  </si>
  <si>
    <t> 23.09.1963 19:58 </t>
  </si>
  <si>
    <t> -0.027 </t>
  </si>
  <si>
    <t>2439056.381 </t>
  </si>
  <si>
    <t> 22.10.1965 21:08 </t>
  </si>
  <si>
    <t> -0.057 </t>
  </si>
  <si>
    <t>P </t>
  </si>
  <si>
    <t> T.Berthold </t>
  </si>
  <si>
    <t> HABZ 71 </t>
  </si>
  <si>
    <t>2439064.5894 </t>
  </si>
  <si>
    <t> 31.10.1965 02:08 </t>
  </si>
  <si>
    <t> -0.0365 </t>
  </si>
  <si>
    <t> A.J.Harris </t>
  </si>
  <si>
    <t> AJ 80.232 </t>
  </si>
  <si>
    <t>2439389.405 </t>
  </si>
  <si>
    <t> 20.09.1966 21:43 </t>
  </si>
  <si>
    <t> 0.011 </t>
  </si>
  <si>
    <t>2439405.7283 </t>
  </si>
  <si>
    <t> 07.10.1966 05:28 </t>
  </si>
  <si>
    <t> -0.0401 </t>
  </si>
  <si>
    <t> I.S.Nha </t>
  </si>
  <si>
    <t>2439442.6204 </t>
  </si>
  <si>
    <t> 13.11.1966 02:53 </t>
  </si>
  <si>
    <t> 0.0231 </t>
  </si>
  <si>
    <t> Sievers </t>
  </si>
  <si>
    <t>2439783.7618 </t>
  </si>
  <si>
    <t> 20.10.1967 06:16 </t>
  </si>
  <si>
    <t> 0.0220 </t>
  </si>
  <si>
    <t>2440505.5710 </t>
  </si>
  <si>
    <t> 11.10.1969 01:42 </t>
  </si>
  <si>
    <t> -0.0408 </t>
  </si>
  <si>
    <t>2440509.7157 </t>
  </si>
  <si>
    <t> 15.10.1969 05:10 </t>
  </si>
  <si>
    <t> 0.0246 </t>
  </si>
  <si>
    <t>2440520.6316 </t>
  </si>
  <si>
    <t> 26.10.1969 03:09 </t>
  </si>
  <si>
    <t> 0.0240 </t>
  </si>
  <si>
    <t>2440524.6750 </t>
  </si>
  <si>
    <t> 30.10.1969 04:12 </t>
  </si>
  <si>
    <t>2440861.7714 </t>
  </si>
  <si>
    <t> 02.10.1970 06:30 </t>
  </si>
  <si>
    <t> 0.0213 </t>
  </si>
  <si>
    <t>2440984.5832 </t>
  </si>
  <si>
    <t> 02.02.1971 01:59 </t>
  </si>
  <si>
    <t> 0.0218 </t>
  </si>
  <si>
    <t> S.Söderhjelm </t>
  </si>
  <si>
    <t> MN 224.545 </t>
  </si>
  <si>
    <t>2441054.128 </t>
  </si>
  <si>
    <t> 12.04.1971 15:04 </t>
  </si>
  <si>
    <t> -0.041 </t>
  </si>
  <si>
    <t> S.Sobieski </t>
  </si>
  <si>
    <t>2441058.270 </t>
  </si>
  <si>
    <t> 16.04.1971 18:28 </t>
  </si>
  <si>
    <t> 0.022 </t>
  </si>
  <si>
    <t>2441250.6240 </t>
  </si>
  <si>
    <t> 26.10.1971 02:58 </t>
  </si>
  <si>
    <t> -0.0431 </t>
  </si>
  <si>
    <t>2441639.575 </t>
  </si>
  <si>
    <t> 18.11.1972 01:48 </t>
  </si>
  <si>
    <t> 0.020 </t>
  </si>
  <si>
    <t>2441669.5953 </t>
  </si>
  <si>
    <t> 18.12.1972 02:17 </t>
  </si>
  <si>
    <t> 0.0197 </t>
  </si>
  <si>
    <t>2441695.4825 </t>
  </si>
  <si>
    <t> 12.01.1973 23:34 </t>
  </si>
  <si>
    <t> -0.0344 </t>
  </si>
  <si>
    <t>2441938.318 </t>
  </si>
  <si>
    <t> 12.09.1973 19:37 </t>
  </si>
  <si>
    <t> -0.092 </t>
  </si>
  <si>
    <t> R.Diethelm </t>
  </si>
  <si>
    <t> BBS 11 </t>
  </si>
  <si>
    <t>2442275.364 </t>
  </si>
  <si>
    <t> 15.08.1974 20:44 </t>
  </si>
  <si>
    <t> -0.081 </t>
  </si>
  <si>
    <t> BBS 17 </t>
  </si>
  <si>
    <t>2442653.4117 </t>
  </si>
  <si>
    <t> 28.08.1975 21:52 </t>
  </si>
  <si>
    <t> -0.0333 </t>
  </si>
  <si>
    <t> J.M.Kreiner </t>
  </si>
  <si>
    <t>IBVS 1119 </t>
  </si>
  <si>
    <t>2443173.29 </t>
  </si>
  <si>
    <t> 29.01.1977 18:57 </t>
  </si>
  <si>
    <t> -0.04 </t>
  </si>
  <si>
    <t> M.Penna </t>
  </si>
  <si>
    <t> GEOS 13 </t>
  </si>
  <si>
    <t>2443293.40 </t>
  </si>
  <si>
    <t> 29.05.1977 21:36 </t>
  </si>
  <si>
    <t> -0.01 </t>
  </si>
  <si>
    <t>2443308.38 </t>
  </si>
  <si>
    <t> 13.06.1977 21:07 </t>
  </si>
  <si>
    <t> -0.06 </t>
  </si>
  <si>
    <t>2443342.54 </t>
  </si>
  <si>
    <t> 18.07.1977 00:57 </t>
  </si>
  <si>
    <t> 0.00 </t>
  </si>
  <si>
    <t>2443420.28 </t>
  </si>
  <si>
    <t> 03.10.1977 18:43 </t>
  </si>
  <si>
    <t> -0.05 </t>
  </si>
  <si>
    <t>2443495.33 </t>
  </si>
  <si>
    <t> 17.12.1977 19:55 </t>
  </si>
  <si>
    <t> E.Poretti </t>
  </si>
  <si>
    <t>2443795.548 </t>
  </si>
  <si>
    <t> 14.10.1978 01:09 </t>
  </si>
  <si>
    <t> -0.028 </t>
  </si>
  <si>
    <t> BBS 39 </t>
  </si>
  <si>
    <t>2444835.37 </t>
  </si>
  <si>
    <t> 18.08.1981 20:52 </t>
  </si>
  <si>
    <t> P.Matagne </t>
  </si>
  <si>
    <t>2444876.3102 </t>
  </si>
  <si>
    <t> 28.09.1981 19:26 </t>
  </si>
  <si>
    <t> -0.0049 </t>
  </si>
  <si>
    <t>  </t>
  </si>
  <si>
    <t> SAC 60.101 </t>
  </si>
  <si>
    <t>2444909.0580 </t>
  </si>
  <si>
    <t> 31.10.1981 13:23 </t>
  </si>
  <si>
    <t> -0.0068 </t>
  </si>
  <si>
    <t> C.-H.Kim </t>
  </si>
  <si>
    <t>2444925.419 </t>
  </si>
  <si>
    <t> 16.11.1981 22:03 </t>
  </si>
  <si>
    <t> -0.021 </t>
  </si>
  <si>
    <t> BBS 57 </t>
  </si>
  <si>
    <t>2445161.5094 </t>
  </si>
  <si>
    <t> 11.07.1982 00:13 </t>
  </si>
  <si>
    <t> -0.0153 </t>
  </si>
  <si>
    <t> J.M.Garcia </t>
  </si>
  <si>
    <t>2445613.1685 </t>
  </si>
  <si>
    <t> 05.10.1983 16:02 </t>
  </si>
  <si>
    <t> -0.0144 </t>
  </si>
  <si>
    <t>2445617.2770 </t>
  </si>
  <si>
    <t> 09.10.1983 18:38 </t>
  </si>
  <si>
    <t> -0.0141 </t>
  </si>
  <si>
    <t> Won-Yong Han </t>
  </si>
  <si>
    <t>2445618.6270 </t>
  </si>
  <si>
    <t> 11.10.1983 03:02 </t>
  </si>
  <si>
    <t> -0.0142 </t>
  </si>
  <si>
    <t> Clausen &amp; Gimenez </t>
  </si>
  <si>
    <t> AAP 241.99 </t>
  </si>
  <si>
    <t>2445621.308 </t>
  </si>
  <si>
    <t> 13.10.1983 19:23 </t>
  </si>
  <si>
    <t> -0.062 </t>
  </si>
  <si>
    <t> BBS 69 </t>
  </si>
  <si>
    <t>2445647.2991 </t>
  </si>
  <si>
    <t> 08.11.1983 19:10 </t>
  </si>
  <si>
    <t> -0.0125 </t>
  </si>
  <si>
    <t>2445665.0221 </t>
  </si>
  <si>
    <t> 26.11.1983 12:31 </t>
  </si>
  <si>
    <t>2445665.0242 </t>
  </si>
  <si>
    <t> 26.11.1983 12:34 </t>
  </si>
  <si>
    <t> -0.0123 </t>
  </si>
  <si>
    <t>2445673.2076 </t>
  </si>
  <si>
    <t> 04.12.1983 16:58 </t>
  </si>
  <si>
    <t> -0.0164 </t>
  </si>
  <si>
    <t>2446007.5480 </t>
  </si>
  <si>
    <t> 03.11.1984 01:09 </t>
  </si>
  <si>
    <t> -0.0101 </t>
  </si>
  <si>
    <t>2446336.3852 </t>
  </si>
  <si>
    <t> 27.09.1985 21:14 </t>
  </si>
  <si>
    <t> -0.0198 </t>
  </si>
  <si>
    <t> J.Ells </t>
  </si>
  <si>
    <t> VSSC 66.36 </t>
  </si>
  <si>
    <t>2446351.4230 </t>
  </si>
  <si>
    <t> 12.10.1985 22:09 </t>
  </si>
  <si>
    <t> -0.0067 </t>
  </si>
  <si>
    <t>2446482.4197 </t>
  </si>
  <si>
    <t> 20.02.1986 22:04 </t>
  </si>
  <si>
    <t> -0.0087 </t>
  </si>
  <si>
    <t>2446688.4402 </t>
  </si>
  <si>
    <t> 14.09.1986 22:33 </t>
  </si>
  <si>
    <t> -0.0238 </t>
  </si>
  <si>
    <t>2447062.3329 </t>
  </si>
  <si>
    <t> 23.09.1987 19:59 </t>
  </si>
  <si>
    <t> -0.0233 </t>
  </si>
  <si>
    <t>2447362.535 </t>
  </si>
  <si>
    <t> 20.07.1988 00:50 </t>
  </si>
  <si>
    <t> BBS 89 </t>
  </si>
  <si>
    <t>2447463.5122 </t>
  </si>
  <si>
    <t> 29.10.1988 00:17 </t>
  </si>
  <si>
    <t> -0.0276 </t>
  </si>
  <si>
    <t> VSSC 72.25 </t>
  </si>
  <si>
    <t>2447478.5605 </t>
  </si>
  <si>
    <t> 13.11.1988 01:27 </t>
  </si>
  <si>
    <t> -0.0040 </t>
  </si>
  <si>
    <t>2447545.3854 </t>
  </si>
  <si>
    <t> 18.01.1989 21:14 </t>
  </si>
  <si>
    <t> -0.0286 </t>
  </si>
  <si>
    <t> VSSC 73 </t>
  </si>
  <si>
    <t>2447564.500 </t>
  </si>
  <si>
    <t> 07.02.1989 00:00 </t>
  </si>
  <si>
    <t> -0.018 </t>
  </si>
  <si>
    <t> P.Frank </t>
  </si>
  <si>
    <t>BAVM 56 </t>
  </si>
  <si>
    <t>2447766.472 </t>
  </si>
  <si>
    <t> 27.08.1989 23:19 </t>
  </si>
  <si>
    <t> -0.002 </t>
  </si>
  <si>
    <t> P.J.Wheeler </t>
  </si>
  <si>
    <t>2447777.367 </t>
  </si>
  <si>
    <t> 07.09.1989 20:48 </t>
  </si>
  <si>
    <t> -0.024 </t>
  </si>
  <si>
    <t> C.Friedlingstein </t>
  </si>
  <si>
    <t> BBS 94 </t>
  </si>
  <si>
    <t>2447897.4465 </t>
  </si>
  <si>
    <t> 05.01.1990 22:42 </t>
  </si>
  <si>
    <t> -0.0266 </t>
  </si>
  <si>
    <t>G</t>
  </si>
  <si>
    <t> G.Pajdosz </t>
  </si>
  <si>
    <t>IBVS 4263 </t>
  </si>
  <si>
    <t>2448197.6535 </t>
  </si>
  <si>
    <t> 02.11.1990 03:41 </t>
  </si>
  <si>
    <t> -0.0250 </t>
  </si>
  <si>
    <t> Caton &amp; Burns </t>
  </si>
  <si>
    <t>IBVS 3900 </t>
  </si>
  <si>
    <t>2448537.479 </t>
  </si>
  <si>
    <t> 07.10.1991 23:29 </t>
  </si>
  <si>
    <t> 0.008 </t>
  </si>
  <si>
    <t>B;V</t>
  </si>
  <si>
    <t> F.Agerer </t>
  </si>
  <si>
    <t>BAVM 60 </t>
  </si>
  <si>
    <t>B</t>
  </si>
  <si>
    <t>2448616.754 </t>
  </si>
  <si>
    <t> 26.12.1991 06:05 </t>
  </si>
  <si>
    <t> 0.138 </t>
  </si>
  <si>
    <t> P.Enskonatus </t>
  </si>
  <si>
    <t> MVS 12.141 </t>
  </si>
  <si>
    <t>2448617.942 </t>
  </si>
  <si>
    <t> 27.12.1991 10:36 </t>
  </si>
  <si>
    <t>2448688.891 </t>
  </si>
  <si>
    <t> 07.03.1992 09:23 </t>
  </si>
  <si>
    <t> -0.033 </t>
  </si>
  <si>
    <t> H.Wolf et al. </t>
  </si>
  <si>
    <t> AAP 456;1077-1083 </t>
  </si>
  <si>
    <t>2448859.5181 </t>
  </si>
  <si>
    <t> 25.08.1992 00:26 </t>
  </si>
  <si>
    <t> 0.0087 </t>
  </si>
  <si>
    <t> BBS 102 </t>
  </si>
  <si>
    <t>2448952.29 </t>
  </si>
  <si>
    <t> 25.11.1992 18:57 </t>
  </si>
  <si>
    <t>BAVM 62 </t>
  </si>
  <si>
    <t>2449177.4116 </t>
  </si>
  <si>
    <t> 08.07.1993 21:52 </t>
  </si>
  <si>
    <t> -0.0281 </t>
  </si>
  <si>
    <t>BAVM 68 </t>
  </si>
  <si>
    <t>2449177.4117 </t>
  </si>
  <si>
    <t> -0.0280 </t>
  </si>
  <si>
    <t>2449375.3155 </t>
  </si>
  <si>
    <t> 22.01.1994 19:34 </t>
  </si>
  <si>
    <t> -0.0013 </t>
  </si>
  <si>
    <t> BBS 106 </t>
  </si>
  <si>
    <t>2449544.5324 </t>
  </si>
  <si>
    <t> 11.07.1994 00:46 </t>
  </si>
  <si>
    <t> 0.0089 </t>
  </si>
  <si>
    <t> R.Pickard </t>
  </si>
  <si>
    <t> JBAA 107.321 </t>
  </si>
  <si>
    <t>2449952.4872 </t>
  </si>
  <si>
    <t> 22.08.1995 23:41 </t>
  </si>
  <si>
    <t> -0.0283 </t>
  </si>
  <si>
    <t>BAVM 90 </t>
  </si>
  <si>
    <t>2449952.4884 </t>
  </si>
  <si>
    <t> 22.08.1995 23:43 </t>
  </si>
  <si>
    <t> -0.0271 </t>
  </si>
  <si>
    <t>2449978.4665 </t>
  </si>
  <si>
    <t> 17.09.1995 23:11 </t>
  </si>
  <si>
    <t> 0.0097 </t>
  </si>
  <si>
    <t>2450045.2793 </t>
  </si>
  <si>
    <t> 23.11.1995 18:42 </t>
  </si>
  <si>
    <t> -0.0269 </t>
  </si>
  <si>
    <t> C.Jordi et al. </t>
  </si>
  <si>
    <t>IBVS 4300 </t>
  </si>
  <si>
    <t>2450300.5001 </t>
  </si>
  <si>
    <t> 05.08.1996 00:00 </t>
  </si>
  <si>
    <t> 0.0048 </t>
  </si>
  <si>
    <t>BAVM 99 </t>
  </si>
  <si>
    <t>2450300.5013 </t>
  </si>
  <si>
    <t> 05.08.1996 00:01 </t>
  </si>
  <si>
    <t> 0.0060 </t>
  </si>
  <si>
    <t>2451243.348 </t>
  </si>
  <si>
    <t> 05.03.1999 20:21 </t>
  </si>
  <si>
    <t> -0.051 </t>
  </si>
  <si>
    <t> R.Meyer </t>
  </si>
  <si>
    <t>BAVM 122 </t>
  </si>
  <si>
    <t>2451449.469 </t>
  </si>
  <si>
    <t> 27.09.1999 23:15 </t>
  </si>
  <si>
    <t> 0.006 </t>
  </si>
  <si>
    <t> T.Borkovits </t>
  </si>
  <si>
    <t>IBVS 4967 </t>
  </si>
  <si>
    <t>2451494.434 </t>
  </si>
  <si>
    <t> 11.11.1999 22:24 </t>
  </si>
  <si>
    <t> -0.046 </t>
  </si>
  <si>
    <t>BAVM 131 </t>
  </si>
  <si>
    <t>2451535.375 </t>
  </si>
  <si>
    <t> 22.12.1999 21:00 </t>
  </si>
  <si>
    <t> -0.042 </t>
  </si>
  <si>
    <t>2451591.374 </t>
  </si>
  <si>
    <t> 16.02.2000 20:58 </t>
  </si>
  <si>
    <t> -0.005 </t>
  </si>
  <si>
    <t>BAVM 143 </t>
  </si>
  <si>
    <t>2451771.4959 </t>
  </si>
  <si>
    <t> 14.08.2000 23:54 </t>
  </si>
  <si>
    <t> -0.0059 </t>
  </si>
  <si>
    <t>BAVM 152 </t>
  </si>
  <si>
    <t>2451786.4812 </t>
  </si>
  <si>
    <t> 29.08.2000 23:32 </t>
  </si>
  <si>
    <t> E.Soydugan et al. </t>
  </si>
  <si>
    <t>IBVS 5154 </t>
  </si>
  <si>
    <t>2451797.3977 </t>
  </si>
  <si>
    <t> 09.09.2000 21:32 </t>
  </si>
  <si>
    <t>2451831.5383 </t>
  </si>
  <si>
    <t> 14.10.2000 00:55 </t>
  </si>
  <si>
    <t> -0.0045 </t>
  </si>
  <si>
    <t>2452549.2981 </t>
  </si>
  <si>
    <t> 01.10.2002 19:09 </t>
  </si>
  <si>
    <t> -0.0086 </t>
  </si>
  <si>
    <t> G.Monninger </t>
  </si>
  <si>
    <t>BAVM 158 </t>
  </si>
  <si>
    <t>2452568.398 </t>
  </si>
  <si>
    <t> 20.10.2002 21:33 </t>
  </si>
  <si>
    <t> -0.013 </t>
  </si>
  <si>
    <t>2452901.3528 </t>
  </si>
  <si>
    <t> 18.09.2003 20:28 </t>
  </si>
  <si>
    <t> -0.0129 </t>
  </si>
  <si>
    <t>o</t>
  </si>
  <si>
    <t> H.Jungbluth </t>
  </si>
  <si>
    <t>BAVM 172 </t>
  </si>
  <si>
    <t>2452976.394 </t>
  </si>
  <si>
    <t> 02.12.2003 21:27 </t>
  </si>
  <si>
    <t> -0.009 </t>
  </si>
  <si>
    <t>2452983.2240 </t>
  </si>
  <si>
    <t> 09.12.2003 17:22 </t>
  </si>
  <si>
    <t> -0.0159 </t>
  </si>
  <si>
    <t>BAVM 173 </t>
  </si>
  <si>
    <t>2453227.4800 </t>
  </si>
  <si>
    <t> 09.08.2004 23:31 </t>
  </si>
  <si>
    <t> -0.0035 </t>
  </si>
  <si>
    <t>2453504.4873 </t>
  </si>
  <si>
    <t> 13.05.2005 23:41 </t>
  </si>
  <si>
    <t> -0.0184 </t>
  </si>
  <si>
    <t>2453519.4994 </t>
  </si>
  <si>
    <t> 28.05.2005 23:59 </t>
  </si>
  <si>
    <t> -0.0021 </t>
  </si>
  <si>
    <t>2453609.560 </t>
  </si>
  <si>
    <t> 27.08.2005 01:26 </t>
  </si>
  <si>
    <t>2453972.542 </t>
  </si>
  <si>
    <t> 25.08.2006 01:00 </t>
  </si>
  <si>
    <t> 0.003 </t>
  </si>
  <si>
    <t>C </t>
  </si>
  <si>
    <t>ns</t>
  </si>
  <si>
    <t> G.Marino et al. </t>
  </si>
  <si>
    <t>IBVS 5917 </t>
  </si>
  <si>
    <t>2454020.2848 </t>
  </si>
  <si>
    <t> 11.10.2006 18:50 </t>
  </si>
  <si>
    <t>R</t>
  </si>
  <si>
    <t> P.Svoboda </t>
  </si>
  <si>
    <t>OEJV 0094 </t>
  </si>
  <si>
    <t>2454024.3951 </t>
  </si>
  <si>
    <t> 15.10.2006 21:28 </t>
  </si>
  <si>
    <t> 0.0027 </t>
  </si>
  <si>
    <t>BAVM 183 </t>
  </si>
  <si>
    <t>2454039.3938 </t>
  </si>
  <si>
    <t> 30.10.2006 21:27 </t>
  </si>
  <si>
    <t>2454331.4020 </t>
  </si>
  <si>
    <t> 18.08.2007 21:38 </t>
  </si>
  <si>
    <t> -0.0331 </t>
  </si>
  <si>
    <t>m</t>
  </si>
  <si>
    <t> S.Dogru et al. </t>
  </si>
  <si>
    <t>IBVS 5893 </t>
  </si>
  <si>
    <t>2454357.3533 </t>
  </si>
  <si>
    <t> 13.09.2007 20:28 </t>
  </si>
  <si>
    <t> 0.0059 </t>
  </si>
  <si>
    <t>2454387.3616 </t>
  </si>
  <si>
    <t> 13.10.2007 20:40 </t>
  </si>
  <si>
    <t> -0.0064 </t>
  </si>
  <si>
    <t>-I</t>
  </si>
  <si>
    <t>BAVM 193 </t>
  </si>
  <si>
    <t>2454432.3890 </t>
  </si>
  <si>
    <t> 27.11.2007 21:20 </t>
  </si>
  <si>
    <t>6983.5</t>
  </si>
  <si>
    <t> -0.0243 </t>
  </si>
  <si>
    <t>2454750.3458 </t>
  </si>
  <si>
    <t> 10.10.2008 20:17 </t>
  </si>
  <si>
    <t>7100</t>
  </si>
  <si>
    <t> 0.0022 </t>
  </si>
  <si>
    <t>BAVM 203 </t>
  </si>
  <si>
    <t>2454765.3332 </t>
  </si>
  <si>
    <t> 25.10.2008 19:59 </t>
  </si>
  <si>
    <t>7105.5</t>
  </si>
  <si>
    <t> -0.0351 </t>
  </si>
  <si>
    <t>2455353.5002 </t>
  </si>
  <si>
    <t> 06.06.2010 00:00 </t>
  </si>
  <si>
    <t>7321</t>
  </si>
  <si>
    <t> 0.0167 </t>
  </si>
  <si>
    <t> L.Pagel </t>
  </si>
  <si>
    <t>BAVM 214 </t>
  </si>
  <si>
    <t>2455398.4932 </t>
  </si>
  <si>
    <t> 20.07.2010 23:50 </t>
  </si>
  <si>
    <t>7337.5</t>
  </si>
  <si>
    <t> -0.0356 </t>
  </si>
  <si>
    <t>2455480.3673 </t>
  </si>
  <si>
    <t> 10.10.2010 20:48 </t>
  </si>
  <si>
    <t>7367.5</t>
  </si>
  <si>
    <t> -0.0357 </t>
  </si>
  <si>
    <t>BAVM 215 </t>
  </si>
  <si>
    <t>2455645.5235 </t>
  </si>
  <si>
    <t> 25.03.2011 00:33 </t>
  </si>
  <si>
    <t>7428</t>
  </si>
  <si>
    <t>BAVM 220 </t>
  </si>
  <si>
    <t>2455844.7439 </t>
  </si>
  <si>
    <t> 10.10.2011 05:51 </t>
  </si>
  <si>
    <t>7501</t>
  </si>
  <si>
    <t> 0.0152 </t>
  </si>
  <si>
    <t>IBVS 6011 </t>
  </si>
  <si>
    <t>2455858.3854 </t>
  </si>
  <si>
    <t> 23.10.2011 21:14 </t>
  </si>
  <si>
    <t>7506</t>
  </si>
  <si>
    <t> 0.0110 </t>
  </si>
  <si>
    <t>BAVM 225 </t>
  </si>
  <si>
    <t>2455873.3583 </t>
  </si>
  <si>
    <t> 07.11.2011 20:35 </t>
  </si>
  <si>
    <t>7511.5</t>
  </si>
  <si>
    <t> -0.0409 </t>
  </si>
  <si>
    <t>2456038.50913 </t>
  </si>
  <si>
    <t> 21.04.2012 00:13 </t>
  </si>
  <si>
    <t>7572</t>
  </si>
  <si>
    <t> 0.01145 </t>
  </si>
  <si>
    <t> R.Uhlar </t>
  </si>
  <si>
    <t>IBVS 6114 </t>
  </si>
  <si>
    <t>2456180.4323 </t>
  </si>
  <si>
    <t> 09.09.2012 22:22 </t>
  </si>
  <si>
    <t>7624</t>
  </si>
  <si>
    <t> 0.0193 </t>
  </si>
  <si>
    <t>BAVM 231 </t>
  </si>
  <si>
    <t>2456584.3425 </t>
  </si>
  <si>
    <t> 18.10.2013 20:13 </t>
  </si>
  <si>
    <t>7772</t>
  </si>
  <si>
    <t> 0.0168 </t>
  </si>
  <si>
    <t>BAVM 234 </t>
  </si>
  <si>
    <t>2456629.3261 </t>
  </si>
  <si>
    <t> 02.12.2013 19:49 </t>
  </si>
  <si>
    <t>7788.5</t>
  </si>
  <si>
    <t> -0.0449 </t>
  </si>
  <si>
    <t>2456644.3857 </t>
  </si>
  <si>
    <t> 17.12.2013 21:15 </t>
  </si>
  <si>
    <t>7794</t>
  </si>
  <si>
    <t> 0.0189 </t>
  </si>
  <si>
    <t>2456940.4460 </t>
  </si>
  <si>
    <t> 09.10.2014 22:42 </t>
  </si>
  <si>
    <t>7902.5</t>
  </si>
  <si>
    <t> -0.0469 </t>
  </si>
  <si>
    <t>BAVM 239 </t>
  </si>
  <si>
    <t>My time zone &gt;&gt;&gt;&gt;&gt;</t>
  </si>
  <si>
    <t>(PST=8, PDT=MDT=7, MDT=CST=6, etc.)</t>
  </si>
  <si>
    <t>Start of Lin fit (row)</t>
  </si>
  <si>
    <t>Add cycle</t>
  </si>
  <si>
    <t>JD today</t>
  </si>
  <si>
    <t>Old Cycle</t>
  </si>
  <si>
    <t>New Cycle</t>
  </si>
  <si>
    <t>Next ToM</t>
  </si>
  <si>
    <t>Local time</t>
  </si>
  <si>
    <t>s5</t>
  </si>
  <si>
    <t>s6</t>
  </si>
  <si>
    <t>s7</t>
  </si>
  <si>
    <t>BAD?</t>
  </si>
  <si>
    <t>See Wolf et al. 2006, A+A 456, 1077</t>
  </si>
  <si>
    <t xml:space="preserve">CW Cep / GSC 4282-0419 / WDS J23040+6324AB </t>
  </si>
  <si>
    <t>OEJV 0205</t>
  </si>
  <si>
    <t>JAVSO, 48, 87</t>
  </si>
  <si>
    <t>JBAV, 60</t>
  </si>
  <si>
    <t>BAAVSSC195</t>
  </si>
  <si>
    <t>JAAVSO 51, 138</t>
  </si>
  <si>
    <t>JBAV, 79</t>
  </si>
  <si>
    <t>VSSC211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</si>
</sst>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11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>
      <alignment vertical="top"/>
    </xf>
    <xf numFmtId="0" fontId="0" fillId="0" borderId="5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9" fillId="0" borderId="5" xfId="0" applyFont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5" xfId="0" applyBorder="1" applyAlignment="1">
      <alignment horizontal="left" vertical="top"/>
    </xf>
    <xf numFmtId="0" fontId="11" fillId="0" borderId="5" xfId="0" applyFont="1" applyBorder="1">
      <alignment vertical="top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6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24" borderId="23" xfId="0" applyFont="1" applyFill="1" applyBorder="1" applyAlignment="1">
      <alignment horizontal="left" vertical="top" wrapText="1" indent="1"/>
    </xf>
    <xf numFmtId="0" fontId="5" fillId="24" borderId="23" xfId="0" applyFont="1" applyFill="1" applyBorder="1" applyAlignment="1">
      <alignment horizontal="center" vertical="top" wrapText="1"/>
    </xf>
    <xf numFmtId="0" fontId="5" fillId="24" borderId="23" xfId="0" applyFont="1" applyFill="1" applyBorder="1" applyAlignment="1">
      <alignment horizontal="right" vertical="top" wrapText="1"/>
    </xf>
    <xf numFmtId="0" fontId="16" fillId="24" borderId="23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5" xfId="0" applyFont="1" applyBorder="1" applyAlignment="1"/>
    <xf numFmtId="0" fontId="17" fillId="0" borderId="24" xfId="0" applyFont="1" applyBorder="1" applyAlignment="1"/>
    <xf numFmtId="0" fontId="17" fillId="0" borderId="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17" fillId="0" borderId="24" xfId="0" applyFont="1" applyBorder="1" applyAlignment="1">
      <alignment horizontal="left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>
      <alignment vertical="top"/>
    </xf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20" fillId="0" borderId="8" xfId="0" applyFont="1" applyBorder="1" applyAlignment="1">
      <alignment horizontal="center"/>
    </xf>
    <xf numFmtId="0" fontId="19" fillId="0" borderId="0" xfId="0" applyFont="1" applyAlignment="1"/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43" fontId="38" fillId="0" borderId="0" xfId="48" applyFont="1" applyBorder="1"/>
    <xf numFmtId="166" fontId="17" fillId="0" borderId="24" xfId="0" applyNumberFormat="1" applyFont="1" applyBorder="1" applyAlignment="1">
      <alignment horizontal="left"/>
    </xf>
    <xf numFmtId="166" fontId="17" fillId="0" borderId="5" xfId="0" applyNumberFormat="1" applyFont="1" applyBorder="1" applyAlignment="1">
      <alignment horizontal="left"/>
    </xf>
    <xf numFmtId="166" fontId="11" fillId="0" borderId="5" xfId="0" applyNumberFormat="1" applyFont="1" applyBorder="1" applyAlignment="1">
      <alignment horizontal="left" vertical="top"/>
    </xf>
    <xf numFmtId="166" fontId="0" fillId="0" borderId="5" xfId="0" applyNumberFormat="1" applyBorder="1" applyAlignment="1">
      <alignment horizontal="left" vertical="top"/>
    </xf>
    <xf numFmtId="166" fontId="17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 vertical="top"/>
    </xf>
    <xf numFmtId="166" fontId="0" fillId="0" borderId="0" xfId="0" applyNumberFormat="1" applyAlignment="1">
      <alignment horizontal="left" vertical="top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left" vertical="center" wrapText="1"/>
    </xf>
    <xf numFmtId="166" fontId="13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left" wrapText="1"/>
    </xf>
    <xf numFmtId="166" fontId="5" fillId="0" borderId="0" xfId="42" applyNumberFormat="1" applyFont="1" applyAlignment="1">
      <alignment horizontal="left" wrapText="1"/>
    </xf>
    <xf numFmtId="166" fontId="36" fillId="0" borderId="0" xfId="42" applyNumberFormat="1" applyFont="1" applyAlignment="1">
      <alignment horizontal="left"/>
    </xf>
    <xf numFmtId="166" fontId="38" fillId="0" borderId="0" xfId="0" applyNumberFormat="1" applyFont="1" applyAlignment="1">
      <alignment horizontal="left" vertical="center" wrapText="1"/>
    </xf>
    <xf numFmtId="166" fontId="38" fillId="0" borderId="0" xfId="0" applyNumberFormat="1" applyFont="1" applyAlignment="1" applyProtection="1">
      <alignment horizontal="left" vertical="center" wrapText="1"/>
      <protection locked="0"/>
    </xf>
    <xf numFmtId="165" fontId="38" fillId="0" borderId="0" xfId="0" applyNumberFormat="1" applyFont="1" applyAlignment="1" applyProtection="1">
      <alignment horizontal="left" vertical="center" wrapText="1"/>
      <protection locked="0"/>
    </xf>
    <xf numFmtId="165" fontId="38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43" fontId="38" fillId="0" borderId="0" xfId="48" applyFont="1" applyBorder="1" applyAlignment="1">
      <alignment horizontal="center"/>
    </xf>
    <xf numFmtId="0" fontId="5" fillId="0" borderId="0" xfId="42" applyNumberFormat="1" applyFont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O-C Diagr.</a:t>
            </a:r>
          </a:p>
        </c:rich>
      </c:tx>
      <c:layout>
        <c:manualLayout>
          <c:xMode val="edge"/>
          <c:yMode val="edge"/>
          <c:x val="0.372580645161290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96774193548387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  <c:pt idx="130">
                    <c:v>59912.490199999884</c:v>
                  </c:pt>
                  <c:pt idx="131">
                    <c:v>59220.677799999998</c:v>
                  </c:pt>
                  <c:pt idx="132">
                    <c:v>59871.546999999788</c:v>
                  </c:pt>
                  <c:pt idx="133">
                    <c:v>60230.464200000002</c:v>
                  </c:pt>
                </c:numCache>
              </c:numRef>
            </c:plus>
            <c:minus>
              <c:numRef>
                <c:f>'Active 1'!$C$21:$C$1964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  <c:pt idx="130">
                    <c:v>59912.490199999884</c:v>
                  </c:pt>
                  <c:pt idx="131">
                    <c:v>59220.677799999998</c:v>
                  </c:pt>
                  <c:pt idx="132">
                    <c:v>59871.546999999788</c:v>
                  </c:pt>
                  <c:pt idx="133">
                    <c:v>60230.464200000002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1'!$H$21:$H$963</c:f>
              <c:numCache>
                <c:formatCode>General</c:formatCode>
                <c:ptCount val="943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D2-43E4-ADC3-14A376D299BA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1'!$I$21:$I$963</c:f>
              <c:numCache>
                <c:formatCode>General</c:formatCode>
                <c:ptCount val="943"/>
                <c:pt idx="0">
                  <c:v>1.3080000000627479E-2</c:v>
                </c:pt>
                <c:pt idx="5">
                  <c:v>-6.8390000000363216E-2</c:v>
                </c:pt>
                <c:pt idx="6">
                  <c:v>-0.17468999999982771</c:v>
                </c:pt>
                <c:pt idx="7">
                  <c:v>-2.6539999998931307E-2</c:v>
                </c:pt>
                <c:pt idx="8">
                  <c:v>-4.3030000000726432E-2</c:v>
                </c:pt>
                <c:pt idx="10">
                  <c:v>2.5889999997161794E-2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3">
                  <c:v>-4.4150000001536682E-2</c:v>
                </c:pt>
                <c:pt idx="34">
                  <c:v>1.6000000032363459E-3</c:v>
                </c:pt>
                <c:pt idx="35">
                  <c:v>-3.8890000003448222E-2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41">
                  <c:v>-2.0599999996193219E-2</c:v>
                </c:pt>
                <c:pt idx="45">
                  <c:v>-1.4159999998810235E-2</c:v>
                </c:pt>
                <c:pt idx="46">
                  <c:v>-6.2300000005052425E-2</c:v>
                </c:pt>
                <c:pt idx="51">
                  <c:v>4.390000001876615E-3</c:v>
                </c:pt>
                <c:pt idx="54">
                  <c:v>7.7500000043073669E-3</c:v>
                </c:pt>
                <c:pt idx="58">
                  <c:v>-2.6619999996910337E-2</c:v>
                </c:pt>
                <c:pt idx="62">
                  <c:v>-1.7980000004172325E-2</c:v>
                </c:pt>
                <c:pt idx="64">
                  <c:v>-2.3900000000139698E-2</c:v>
                </c:pt>
                <c:pt idx="67">
                  <c:v>2.260999999998603E-2</c:v>
                </c:pt>
                <c:pt idx="69">
                  <c:v>-2.4019999997108243E-2</c:v>
                </c:pt>
                <c:pt idx="73">
                  <c:v>4.3300000033923425E-3</c:v>
                </c:pt>
                <c:pt idx="74">
                  <c:v>-2.8120000002672896E-2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7">
                  <c:v>9.9499999996623956E-3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D2-43E4-ADC3-14A376D299B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'Active 1'!$D$21:$D$35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1'!$J$21:$J$963</c:f>
              <c:numCache>
                <c:formatCode>General</c:formatCode>
                <c:ptCount val="943"/>
                <c:pt idx="1">
                  <c:v>1.1910000001080334E-2</c:v>
                </c:pt>
                <c:pt idx="2">
                  <c:v>-1.2600000001839362E-2</c:v>
                </c:pt>
                <c:pt idx="4">
                  <c:v>6.6900000019813888E-3</c:v>
                </c:pt>
                <c:pt idx="9">
                  <c:v>-2.2049999999580905E-2</c:v>
                </c:pt>
                <c:pt idx="11">
                  <c:v>-2.5649999995948747E-2</c:v>
                </c:pt>
                <c:pt idx="12">
                  <c:v>2.305999999953201E-2</c:v>
                </c:pt>
                <c:pt idx="13">
                  <c:v>2.1959999998216517E-2</c:v>
                </c:pt>
                <c:pt idx="14">
                  <c:v>-2.636999999958789E-2</c:v>
                </c:pt>
                <c:pt idx="15">
                  <c:v>2.4619999996502884E-2</c:v>
                </c:pt>
                <c:pt idx="16">
                  <c:v>2.3959999998623971E-2</c:v>
                </c:pt>
                <c:pt idx="17">
                  <c:v>-2.6350000000093132E-2</c:v>
                </c:pt>
                <c:pt idx="18">
                  <c:v>2.1259999994072132E-2</c:v>
                </c:pt>
                <c:pt idx="19">
                  <c:v>2.1760000003268942E-2</c:v>
                </c:pt>
                <c:pt idx="20">
                  <c:v>-2.651000000332715E-2</c:v>
                </c:pt>
                <c:pt idx="21">
                  <c:v>2.1779999995487742E-2</c:v>
                </c:pt>
                <c:pt idx="22">
                  <c:v>-2.8589999994437676E-2</c:v>
                </c:pt>
                <c:pt idx="23">
                  <c:v>1.9959999997809064E-2</c:v>
                </c:pt>
                <c:pt idx="24">
                  <c:v>1.9719999996596016E-2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9">
                  <c:v>-4.8800000004121102E-3</c:v>
                </c:pt>
                <c:pt idx="40">
                  <c:v>-6.7600000038510188E-3</c:v>
                </c:pt>
                <c:pt idx="42">
                  <c:v>-8.0999999772757292E-4</c:v>
                </c:pt>
                <c:pt idx="43">
                  <c:v>-1.4380000000528526E-2</c:v>
                </c:pt>
                <c:pt idx="44">
                  <c:v>4.1000000055646524E-4</c:v>
                </c:pt>
                <c:pt idx="47">
                  <c:v>1.9699999975273386E-3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5">
                  <c:v>5.7299999971291982E-3</c:v>
                </c:pt>
                <c:pt idx="56">
                  <c:v>-2.3840000001655426E-2</c:v>
                </c:pt>
                <c:pt idx="57">
                  <c:v>-2.3320000000239816E-2</c:v>
                </c:pt>
                <c:pt idx="59">
                  <c:v>-2.7600000001257285E-2</c:v>
                </c:pt>
                <c:pt idx="60">
                  <c:v>1.0430000002088491E-2</c:v>
                </c:pt>
                <c:pt idx="61">
                  <c:v>-2.8600000005098991E-2</c:v>
                </c:pt>
                <c:pt idx="63">
                  <c:v>-2.3399999990942888E-3</c:v>
                </c:pt>
                <c:pt idx="65">
                  <c:v>-2.6560000005702022E-2</c:v>
                </c:pt>
                <c:pt idx="66">
                  <c:v>-2.4960000002465677E-2</c:v>
                </c:pt>
                <c:pt idx="71">
                  <c:v>2.3189999999885913E-2</c:v>
                </c:pt>
                <c:pt idx="72">
                  <c:v>-2.6539999998931307E-2</c:v>
                </c:pt>
                <c:pt idx="75">
                  <c:v>1.3129999992088415E-2</c:v>
                </c:pt>
                <c:pt idx="76">
                  <c:v>2.3349999995843973E-2</c:v>
                </c:pt>
                <c:pt idx="77">
                  <c:v>-2.8279999998630956E-2</c:v>
                </c:pt>
                <c:pt idx="78">
                  <c:v>-2.7079999999841675E-2</c:v>
                </c:pt>
                <c:pt idx="79">
                  <c:v>2.4190000003727619E-2</c:v>
                </c:pt>
                <c:pt idx="80">
                  <c:v>-2.6939999996102415E-2</c:v>
                </c:pt>
                <c:pt idx="81">
                  <c:v>1.9269999997050036E-2</c:v>
                </c:pt>
                <c:pt idx="82">
                  <c:v>2.0470000003115274E-2</c:v>
                </c:pt>
                <c:pt idx="88">
                  <c:v>8.6099999971338548E-3</c:v>
                </c:pt>
                <c:pt idx="89">
                  <c:v>-1.6360000001441222E-2</c:v>
                </c:pt>
                <c:pt idx="90">
                  <c:v>-1.6419999999925494E-2</c:v>
                </c:pt>
                <c:pt idx="91">
                  <c:v>9.9300000001676381E-3</c:v>
                </c:pt>
                <c:pt idx="92">
                  <c:v>5.9099999998579733E-3</c:v>
                </c:pt>
                <c:pt idx="94">
                  <c:v>1.5500000008614734E-3</c:v>
                </c:pt>
                <c:pt idx="96">
                  <c:v>-1.4499999961117283E-3</c:v>
                </c:pt>
                <c:pt idx="97">
                  <c:v>-3.4799999921233393E-3</c:v>
                </c:pt>
                <c:pt idx="103">
                  <c:v>2.7400000035413541E-3</c:v>
                </c:pt>
                <c:pt idx="104">
                  <c:v>-8.8299999988521449E-3</c:v>
                </c:pt>
                <c:pt idx="111">
                  <c:v>1.6660000001138542E-2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4">
                  <c:v>2.1979999997711275E-2</c:v>
                </c:pt>
                <c:pt idx="119">
                  <c:v>1.9339999998919666E-2</c:v>
                </c:pt>
                <c:pt idx="120">
                  <c:v>1.6819999997096602E-2</c:v>
                </c:pt>
                <c:pt idx="121">
                  <c:v>-3.0390000007173512E-2</c:v>
                </c:pt>
                <c:pt idx="122">
                  <c:v>1.8939999994472601E-2</c:v>
                </c:pt>
                <c:pt idx="123">
                  <c:v>-3.2449999998789281E-2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D2-43E4-ADC3-14A376D299B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1'!$K$21:$K$963</c:f>
              <c:numCache>
                <c:formatCode>General</c:formatCode>
                <c:ptCount val="943"/>
                <c:pt idx="70">
                  <c:v>-3.2659999997122213E-2</c:v>
                </c:pt>
                <c:pt idx="84">
                  <c:v>2.0229999994626269E-2</c:v>
                </c:pt>
                <c:pt idx="93">
                  <c:v>1.830000001064036E-3</c:v>
                </c:pt>
                <c:pt idx="95">
                  <c:v>-8.6000000010244548E-3</c:v>
                </c:pt>
                <c:pt idx="98">
                  <c:v>-3.8899999999557622E-3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2">
                  <c:v>-1.38200000001234E-2</c:v>
                </c:pt>
                <c:pt idx="105">
                  <c:v>-1.8609999999171123E-2</c:v>
                </c:pt>
                <c:pt idx="106">
                  <c:v>5.8600000047590584E-3</c:v>
                </c:pt>
                <c:pt idx="107">
                  <c:v>-6.3799999988987111E-3</c:v>
                </c:pt>
                <c:pt idx="108">
                  <c:v>-9.7899999964283779E-3</c:v>
                </c:pt>
                <c:pt idx="109">
                  <c:v>2.2000000026309863E-3</c:v>
                </c:pt>
                <c:pt idx="110">
                  <c:v>-2.0669999998062849E-2</c:v>
                </c:pt>
                <c:pt idx="115">
                  <c:v>1.5159999995375983E-2</c:v>
                </c:pt>
                <c:pt idx="116">
                  <c:v>1.0959999999613501E-2</c:v>
                </c:pt>
                <c:pt idx="117">
                  <c:v>-2.6409999998577405E-2</c:v>
                </c:pt>
                <c:pt idx="118">
                  <c:v>1.1449999998148996E-2</c:v>
                </c:pt>
                <c:pt idx="127">
                  <c:v>-3.1350000004749745E-2</c:v>
                </c:pt>
                <c:pt idx="128">
                  <c:v>4.7199999971780926E-3</c:v>
                </c:pt>
                <c:pt idx="129">
                  <c:v>1.4719999999215361E-2</c:v>
                </c:pt>
                <c:pt idx="130">
                  <c:v>-2.1710000117309391E-2</c:v>
                </c:pt>
                <c:pt idx="131">
                  <c:v>2.879999992728699E-3</c:v>
                </c:pt>
                <c:pt idx="132">
                  <c:v>-2.7810000217868946E-2</c:v>
                </c:pt>
                <c:pt idx="133">
                  <c:v>7.4800000002142042E-3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D2-43E4-ADC3-14A376D299B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1'!$L$21:$L$963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D2-43E4-ADC3-14A376D299B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1'!$M$21:$M$963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D2-43E4-ADC3-14A376D299B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1'!$N$21:$N$963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D2-43E4-ADC3-14A376D299B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1'!$O$21:$O$963</c:f>
              <c:numCache>
                <c:formatCode>General</c:formatCode>
                <c:ptCount val="943"/>
                <c:pt idx="31">
                  <c:v>-3.3353625390549493E-2</c:v>
                </c:pt>
                <c:pt idx="32">
                  <c:v>-3.2964169097539561E-2</c:v>
                </c:pt>
                <c:pt idx="33">
                  <c:v>-3.2915487060913323E-2</c:v>
                </c:pt>
                <c:pt idx="34">
                  <c:v>-3.2804846068580952E-2</c:v>
                </c:pt>
                <c:pt idx="35">
                  <c:v>-3.2552584606063154E-2</c:v>
                </c:pt>
                <c:pt idx="36">
                  <c:v>-3.2309174422931942E-2</c:v>
                </c:pt>
                <c:pt idx="37">
                  <c:v>-3.1335533690407105E-2</c:v>
                </c:pt>
                <c:pt idx="38">
                  <c:v>-2.7963196244116528E-2</c:v>
                </c:pt>
                <c:pt idx="39">
                  <c:v>-2.7830427053317685E-2</c:v>
                </c:pt>
                <c:pt idx="40">
                  <c:v>-2.7724211700678614E-2</c:v>
                </c:pt>
                <c:pt idx="41">
                  <c:v>-2.7671104024359076E-2</c:v>
                </c:pt>
                <c:pt idx="42">
                  <c:v>-2.6905468357419089E-2</c:v>
                </c:pt>
                <c:pt idx="43">
                  <c:v>-2.5440581618938536E-2</c:v>
                </c:pt>
                <c:pt idx="44">
                  <c:v>-2.5427304699858655E-2</c:v>
                </c:pt>
                <c:pt idx="45">
                  <c:v>-2.5422879060165361E-2</c:v>
                </c:pt>
                <c:pt idx="46">
                  <c:v>-2.5414027780778767E-2</c:v>
                </c:pt>
                <c:pt idx="47">
                  <c:v>-2.5329940626606172E-2</c:v>
                </c:pt>
                <c:pt idx="48">
                  <c:v>-2.5272407310593339E-2</c:v>
                </c:pt>
                <c:pt idx="49">
                  <c:v>-2.5272407310593339E-2</c:v>
                </c:pt>
                <c:pt idx="50">
                  <c:v>-2.524585347243357E-2</c:v>
                </c:pt>
                <c:pt idx="51">
                  <c:v>-2.4161571747576362E-2</c:v>
                </c:pt>
                <c:pt idx="52">
                  <c:v>-2.3094992581492335E-2</c:v>
                </c:pt>
                <c:pt idx="53">
                  <c:v>-2.3094992581492335E-2</c:v>
                </c:pt>
                <c:pt idx="54">
                  <c:v>-2.3046310544866097E-2</c:v>
                </c:pt>
                <c:pt idx="55">
                  <c:v>-2.2621449134309801E-2</c:v>
                </c:pt>
                <c:pt idx="56">
                  <c:v>-2.1953177540622301E-2</c:v>
                </c:pt>
                <c:pt idx="57">
                  <c:v>-2.0740552264659547E-2</c:v>
                </c:pt>
                <c:pt idx="58">
                  <c:v>-1.9766911532134709E-2</c:v>
                </c:pt>
                <c:pt idx="59">
                  <c:v>-1.9439414194830897E-2</c:v>
                </c:pt>
                <c:pt idx="60">
                  <c:v>-1.9390732158204659E-2</c:v>
                </c:pt>
                <c:pt idx="61">
                  <c:v>-1.9173875813233217E-2</c:v>
                </c:pt>
                <c:pt idx="62">
                  <c:v>-1.9111916857527091E-2</c:v>
                </c:pt>
                <c:pt idx="63">
                  <c:v>-1.8456922182919472E-2</c:v>
                </c:pt>
                <c:pt idx="64">
                  <c:v>-1.8421517065373115E-2</c:v>
                </c:pt>
                <c:pt idx="65">
                  <c:v>-1.8032060772363183E-2</c:v>
                </c:pt>
                <c:pt idx="66">
                  <c:v>-1.7058420039838339E-2</c:v>
                </c:pt>
                <c:pt idx="67">
                  <c:v>-1.5956435756207955E-2</c:v>
                </c:pt>
                <c:pt idx="68">
                  <c:v>-1.5699748653996863E-2</c:v>
                </c:pt>
                <c:pt idx="69">
                  <c:v>-1.5695323014303569E-2</c:v>
                </c:pt>
                <c:pt idx="70">
                  <c:v>-1.546518975025224E-2</c:v>
                </c:pt>
                <c:pt idx="71">
                  <c:v>-1.4911984788590404E-2</c:v>
                </c:pt>
                <c:pt idx="72">
                  <c:v>-1.4695128443618963E-2</c:v>
                </c:pt>
                <c:pt idx="73">
                  <c:v>-1.4611041289446361E-2</c:v>
                </c:pt>
                <c:pt idx="74">
                  <c:v>-1.3880810740052735E-2</c:v>
                </c:pt>
                <c:pt idx="75">
                  <c:v>-1.3239092984524997E-2</c:v>
                </c:pt>
                <c:pt idx="76">
                  <c:v>-1.2690313662556456E-2</c:v>
                </c:pt>
                <c:pt idx="77">
                  <c:v>-1.136704739426133E-2</c:v>
                </c:pt>
                <c:pt idx="78">
                  <c:v>-1.136704739426133E-2</c:v>
                </c:pt>
                <c:pt idx="79">
                  <c:v>-1.1282960240088735E-2</c:v>
                </c:pt>
                <c:pt idx="80">
                  <c:v>-1.1066103895117294E-2</c:v>
                </c:pt>
                <c:pt idx="81">
                  <c:v>-1.0238509272471177E-2</c:v>
                </c:pt>
                <c:pt idx="82">
                  <c:v>-1.0238509272471177E-2</c:v>
                </c:pt>
                <c:pt idx="83">
                  <c:v>-7.1803922444045321E-3</c:v>
                </c:pt>
                <c:pt idx="84">
                  <c:v>-6.5121206507170251E-3</c:v>
                </c:pt>
                <c:pt idx="85">
                  <c:v>-6.366074540838304E-3</c:v>
                </c:pt>
                <c:pt idx="86">
                  <c:v>-6.2333053500394572E-3</c:v>
                </c:pt>
                <c:pt idx="87">
                  <c:v>-6.0518541226143793E-3</c:v>
                </c:pt>
                <c:pt idx="88">
                  <c:v>-5.4676696830994742E-3</c:v>
                </c:pt>
                <c:pt idx="89">
                  <c:v>-5.4189876464732292E-3</c:v>
                </c:pt>
                <c:pt idx="90">
                  <c:v>-5.3835825289268724E-3</c:v>
                </c:pt>
                <c:pt idx="91">
                  <c:v>-5.2729415365945081E-3</c:v>
                </c:pt>
                <c:pt idx="92">
                  <c:v>-2.9450550579214821E-3</c:v>
                </c:pt>
                <c:pt idx="93">
                  <c:v>-2.8830961022153559E-3</c:v>
                </c:pt>
                <c:pt idx="94">
                  <c:v>-1.8032400170514482E-3</c:v>
                </c:pt>
                <c:pt idx="95">
                  <c:v>-1.5598298339202371E-3</c:v>
                </c:pt>
                <c:pt idx="96">
                  <c:v>-1.5377016354537615E-3</c:v>
                </c:pt>
                <c:pt idx="97">
                  <c:v>-7.4551213035400909E-4</c:v>
                </c:pt>
                <c:pt idx="98">
                  <c:v>1.5289272738482074E-4</c:v>
                </c:pt>
                <c:pt idx="99">
                  <c:v>2.0157476401105878E-4</c:v>
                </c:pt>
                <c:pt idx="100">
                  <c:v>4.9366698376851481E-4</c:v>
                </c:pt>
                <c:pt idx="101">
                  <c:v>1.6708871421849056E-3</c:v>
                </c:pt>
                <c:pt idx="102">
                  <c:v>1.8257845314502211E-3</c:v>
                </c:pt>
                <c:pt idx="103">
                  <c:v>1.8390614505301092E-3</c:v>
                </c:pt>
                <c:pt idx="104">
                  <c:v>1.8877434871563473E-3</c:v>
                </c:pt>
                <c:pt idx="105">
                  <c:v>2.8348303815214221E-3</c:v>
                </c:pt>
                <c:pt idx="106">
                  <c:v>2.918917535694017E-3</c:v>
                </c:pt>
                <c:pt idx="107">
                  <c:v>3.0162816089465E-3</c:v>
                </c:pt>
                <c:pt idx="108">
                  <c:v>3.162327718825228E-3</c:v>
                </c:pt>
                <c:pt idx="109">
                  <c:v>4.1935017673629046E-3</c:v>
                </c:pt>
                <c:pt idx="110">
                  <c:v>4.2421838039891427E-3</c:v>
                </c:pt>
                <c:pt idx="111">
                  <c:v>6.1496345117991666E-3</c:v>
                </c:pt>
                <c:pt idx="112">
                  <c:v>6.2956806216778946E-3</c:v>
                </c:pt>
                <c:pt idx="113">
                  <c:v>6.5612190032755743E-3</c:v>
                </c:pt>
                <c:pt idx="114">
                  <c:v>7.0967214061642345E-3</c:v>
                </c:pt>
                <c:pt idx="115">
                  <c:v>7.7428648013852588E-3</c:v>
                </c:pt>
                <c:pt idx="116">
                  <c:v>7.7871211983182101E-3</c:v>
                </c:pt>
                <c:pt idx="117">
                  <c:v>7.8358032349444481E-3</c:v>
                </c:pt>
                <c:pt idx="118">
                  <c:v>8.3713056378331083E-3</c:v>
                </c:pt>
                <c:pt idx="119">
                  <c:v>8.8315721659357679E-3</c:v>
                </c:pt>
                <c:pt idx="120">
                  <c:v>1.0141561515151006E-2</c:v>
                </c:pt>
                <c:pt idx="121">
                  <c:v>1.028760762502972E-2</c:v>
                </c:pt>
                <c:pt idx="122">
                  <c:v>1.0336289661655972E-2</c:v>
                </c:pt>
                <c:pt idx="123">
                  <c:v>1.1296653475100928E-2</c:v>
                </c:pt>
                <c:pt idx="124">
                  <c:v>1.1478104702526006E-2</c:v>
                </c:pt>
                <c:pt idx="125">
                  <c:v>1.2292422406092234E-2</c:v>
                </c:pt>
                <c:pt idx="126">
                  <c:v>1.2460596714437437E-2</c:v>
                </c:pt>
                <c:pt idx="127">
                  <c:v>1.6244518652204422E-2</c:v>
                </c:pt>
                <c:pt idx="128">
                  <c:v>1.7089815833623713E-2</c:v>
                </c:pt>
                <c:pt idx="129">
                  <c:v>1.8240482153880334E-2</c:v>
                </c:pt>
                <c:pt idx="130">
                  <c:v>2.0935696727096824E-2</c:v>
                </c:pt>
                <c:pt idx="131">
                  <c:v>1.8691897402596393E-2</c:v>
                </c:pt>
                <c:pt idx="132">
                  <c:v>2.080292753629797E-2</c:v>
                </c:pt>
                <c:pt idx="133">
                  <c:v>2.1966870775634494E-2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D2-43E4-ADC3-14A376D299BA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1'!$U$21:$U$963</c:f>
              <c:numCache>
                <c:formatCode>General</c:formatCode>
                <c:ptCount val="943"/>
                <c:pt idx="26">
                  <c:v>-7.7870000000984874E-2</c:v>
                </c:pt>
                <c:pt idx="68">
                  <c:v>0.15254999999888241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D2-43E4-ADC3-14A376D29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633856"/>
        <c:axId val="1"/>
      </c:scatterChart>
      <c:valAx>
        <c:axId val="77663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63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4921861831491"/>
          <c:w val="0.770967741935483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Prim. O-C Diagr.</a:t>
            </a:r>
          </a:p>
        </c:rich>
      </c:tx>
      <c:layout>
        <c:manualLayout>
          <c:xMode val="edge"/>
          <c:yMode val="edge"/>
          <c:x val="0.290187891440501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2776617954071"/>
          <c:y val="0.14723926380368099"/>
          <c:w val="0.76200417536534448"/>
          <c:h val="0.62883435582822089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1'!$R$21:$R$963</c:f>
              <c:numCache>
                <c:formatCode>General</c:formatCode>
                <c:ptCount val="943"/>
                <c:pt idx="0">
                  <c:v>1.3080000000627479E-2</c:v>
                </c:pt>
                <c:pt idx="2">
                  <c:v>-1.2600000001839362E-2</c:v>
                </c:pt>
                <c:pt idx="3">
                  <c:v>0</c:v>
                </c:pt>
                <c:pt idx="7">
                  <c:v>-2.6539999998931307E-2</c:v>
                </c:pt>
                <c:pt idx="12">
                  <c:v>2.305999999953201E-2</c:v>
                </c:pt>
                <c:pt idx="13">
                  <c:v>2.1959999998216517E-2</c:v>
                </c:pt>
                <c:pt idx="15">
                  <c:v>2.4619999996502884E-2</c:v>
                </c:pt>
                <c:pt idx="16">
                  <c:v>2.3959999998623971E-2</c:v>
                </c:pt>
                <c:pt idx="18">
                  <c:v>2.1259999994072132E-2</c:v>
                </c:pt>
                <c:pt idx="19">
                  <c:v>2.1760000003268942E-2</c:v>
                </c:pt>
                <c:pt idx="21">
                  <c:v>2.1779999995487742E-2</c:v>
                </c:pt>
                <c:pt idx="23">
                  <c:v>1.9959999997809064E-2</c:v>
                </c:pt>
                <c:pt idx="24">
                  <c:v>1.9719999996596016E-2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4">
                  <c:v>1.6000000032363459E-3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39">
                  <c:v>-4.8800000004121102E-3</c:v>
                </c:pt>
                <c:pt idx="40">
                  <c:v>-6.7600000038510188E-3</c:v>
                </c:pt>
                <c:pt idx="41">
                  <c:v>-2.0599999996193219E-2</c:v>
                </c:pt>
                <c:pt idx="43">
                  <c:v>-1.4380000000528526E-2</c:v>
                </c:pt>
                <c:pt idx="45">
                  <c:v>-1.4159999998810235E-2</c:v>
                </c:pt>
                <c:pt idx="46">
                  <c:v>-6.2300000005052425E-2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6">
                  <c:v>-2.3840000001655426E-2</c:v>
                </c:pt>
                <c:pt idx="57">
                  <c:v>-2.3320000000239816E-2</c:v>
                </c:pt>
                <c:pt idx="58">
                  <c:v>-2.6619999996910337E-2</c:v>
                </c:pt>
                <c:pt idx="59">
                  <c:v>-2.7600000001257285E-2</c:v>
                </c:pt>
                <c:pt idx="61">
                  <c:v>-2.8600000005098991E-2</c:v>
                </c:pt>
                <c:pt idx="62">
                  <c:v>-1.7980000004172325E-2</c:v>
                </c:pt>
                <c:pt idx="63">
                  <c:v>-2.3399999990942888E-3</c:v>
                </c:pt>
                <c:pt idx="64">
                  <c:v>-2.3900000000139698E-2</c:v>
                </c:pt>
                <c:pt idx="65">
                  <c:v>-2.6560000005702022E-2</c:v>
                </c:pt>
                <c:pt idx="66">
                  <c:v>-2.4960000002465677E-2</c:v>
                </c:pt>
                <c:pt idx="69">
                  <c:v>-2.4019999997108243E-2</c:v>
                </c:pt>
                <c:pt idx="70">
                  <c:v>-3.2659999997122213E-2</c:v>
                </c:pt>
                <c:pt idx="72">
                  <c:v>-2.6539999998931307E-2</c:v>
                </c:pt>
                <c:pt idx="74">
                  <c:v>-2.8120000002672896E-2</c:v>
                </c:pt>
                <c:pt idx="77">
                  <c:v>-2.8279999998630956E-2</c:v>
                </c:pt>
                <c:pt idx="78">
                  <c:v>-2.7079999999841675E-2</c:v>
                </c:pt>
                <c:pt idx="80">
                  <c:v>-2.6939999996102415E-2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9">
                  <c:v>-1.6360000001441222E-2</c:v>
                </c:pt>
                <c:pt idx="90">
                  <c:v>-1.6419999999925494E-2</c:v>
                </c:pt>
                <c:pt idx="94">
                  <c:v>1.5500000008614734E-3</c:v>
                </c:pt>
                <c:pt idx="95">
                  <c:v>-8.6000000010244548E-3</c:v>
                </c:pt>
                <c:pt idx="97">
                  <c:v>-3.4799999921233393E-3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3">
                  <c:v>2.7400000035413541E-3</c:v>
                </c:pt>
                <c:pt idx="106">
                  <c:v>5.8600000047590584E-3</c:v>
                </c:pt>
                <c:pt idx="107">
                  <c:v>-6.3799999988987111E-3</c:v>
                </c:pt>
                <c:pt idx="109">
                  <c:v>2.2000000026309863E-3</c:v>
                </c:pt>
                <c:pt idx="111">
                  <c:v>1.6660000001138542E-2</c:v>
                </c:pt>
                <c:pt idx="114">
                  <c:v>2.1979999997711275E-2</c:v>
                </c:pt>
                <c:pt idx="115">
                  <c:v>1.5159999995375983E-2</c:v>
                </c:pt>
                <c:pt idx="116">
                  <c:v>1.0959999999613501E-2</c:v>
                </c:pt>
                <c:pt idx="118">
                  <c:v>1.1449999998148996E-2</c:v>
                </c:pt>
                <c:pt idx="119">
                  <c:v>1.9339999998919666E-2</c:v>
                </c:pt>
                <c:pt idx="120">
                  <c:v>1.6819999997096602E-2</c:v>
                </c:pt>
                <c:pt idx="122">
                  <c:v>1.8939999994472601E-2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  <c:pt idx="128">
                  <c:v>4.7199999971780926E-3</c:v>
                </c:pt>
                <c:pt idx="129">
                  <c:v>1.4719999999215361E-2</c:v>
                </c:pt>
                <c:pt idx="131">
                  <c:v>2.879999992728699E-3</c:v>
                </c:pt>
                <c:pt idx="133">
                  <c:v>7.4800000002142042E-3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89-40E4-8EBD-650BFCCDF9E6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1'!$O$21:$O$963</c:f>
              <c:numCache>
                <c:formatCode>General</c:formatCode>
                <c:ptCount val="943"/>
                <c:pt idx="31">
                  <c:v>-3.3353625390549493E-2</c:v>
                </c:pt>
                <c:pt idx="32">
                  <c:v>-3.2964169097539561E-2</c:v>
                </c:pt>
                <c:pt idx="33">
                  <c:v>-3.2915487060913323E-2</c:v>
                </c:pt>
                <c:pt idx="34">
                  <c:v>-3.2804846068580952E-2</c:v>
                </c:pt>
                <c:pt idx="35">
                  <c:v>-3.2552584606063154E-2</c:v>
                </c:pt>
                <c:pt idx="36">
                  <c:v>-3.2309174422931942E-2</c:v>
                </c:pt>
                <c:pt idx="37">
                  <c:v>-3.1335533690407105E-2</c:v>
                </c:pt>
                <c:pt idx="38">
                  <c:v>-2.7963196244116528E-2</c:v>
                </c:pt>
                <c:pt idx="39">
                  <c:v>-2.7830427053317685E-2</c:v>
                </c:pt>
                <c:pt idx="40">
                  <c:v>-2.7724211700678614E-2</c:v>
                </c:pt>
                <c:pt idx="41">
                  <c:v>-2.7671104024359076E-2</c:v>
                </c:pt>
                <c:pt idx="42">
                  <c:v>-2.6905468357419089E-2</c:v>
                </c:pt>
                <c:pt idx="43">
                  <c:v>-2.5440581618938536E-2</c:v>
                </c:pt>
                <c:pt idx="44">
                  <c:v>-2.5427304699858655E-2</c:v>
                </c:pt>
                <c:pt idx="45">
                  <c:v>-2.5422879060165361E-2</c:v>
                </c:pt>
                <c:pt idx="46">
                  <c:v>-2.5414027780778767E-2</c:v>
                </c:pt>
                <c:pt idx="47">
                  <c:v>-2.5329940626606172E-2</c:v>
                </c:pt>
                <c:pt idx="48">
                  <c:v>-2.5272407310593339E-2</c:v>
                </c:pt>
                <c:pt idx="49">
                  <c:v>-2.5272407310593339E-2</c:v>
                </c:pt>
                <c:pt idx="50">
                  <c:v>-2.524585347243357E-2</c:v>
                </c:pt>
                <c:pt idx="51">
                  <c:v>-2.4161571747576362E-2</c:v>
                </c:pt>
                <c:pt idx="52">
                  <c:v>-2.3094992581492335E-2</c:v>
                </c:pt>
                <c:pt idx="53">
                  <c:v>-2.3094992581492335E-2</c:v>
                </c:pt>
                <c:pt idx="54">
                  <c:v>-2.3046310544866097E-2</c:v>
                </c:pt>
                <c:pt idx="55">
                  <c:v>-2.2621449134309801E-2</c:v>
                </c:pt>
                <c:pt idx="56">
                  <c:v>-2.1953177540622301E-2</c:v>
                </c:pt>
                <c:pt idx="57">
                  <c:v>-2.0740552264659547E-2</c:v>
                </c:pt>
                <c:pt idx="58">
                  <c:v>-1.9766911532134709E-2</c:v>
                </c:pt>
                <c:pt idx="59">
                  <c:v>-1.9439414194830897E-2</c:v>
                </c:pt>
                <c:pt idx="60">
                  <c:v>-1.9390732158204659E-2</c:v>
                </c:pt>
                <c:pt idx="61">
                  <c:v>-1.9173875813233217E-2</c:v>
                </c:pt>
                <c:pt idx="62">
                  <c:v>-1.9111916857527091E-2</c:v>
                </c:pt>
                <c:pt idx="63">
                  <c:v>-1.8456922182919472E-2</c:v>
                </c:pt>
                <c:pt idx="64">
                  <c:v>-1.8421517065373115E-2</c:v>
                </c:pt>
                <c:pt idx="65">
                  <c:v>-1.8032060772363183E-2</c:v>
                </c:pt>
                <c:pt idx="66">
                  <c:v>-1.7058420039838339E-2</c:v>
                </c:pt>
                <c:pt idx="67">
                  <c:v>-1.5956435756207955E-2</c:v>
                </c:pt>
                <c:pt idx="68">
                  <c:v>-1.5699748653996863E-2</c:v>
                </c:pt>
                <c:pt idx="69">
                  <c:v>-1.5695323014303569E-2</c:v>
                </c:pt>
                <c:pt idx="70">
                  <c:v>-1.546518975025224E-2</c:v>
                </c:pt>
                <c:pt idx="71">
                  <c:v>-1.4911984788590404E-2</c:v>
                </c:pt>
                <c:pt idx="72">
                  <c:v>-1.4695128443618963E-2</c:v>
                </c:pt>
                <c:pt idx="73">
                  <c:v>-1.4611041289446361E-2</c:v>
                </c:pt>
                <c:pt idx="74">
                  <c:v>-1.3880810740052735E-2</c:v>
                </c:pt>
                <c:pt idx="75">
                  <c:v>-1.3239092984524997E-2</c:v>
                </c:pt>
                <c:pt idx="76">
                  <c:v>-1.2690313662556456E-2</c:v>
                </c:pt>
                <c:pt idx="77">
                  <c:v>-1.136704739426133E-2</c:v>
                </c:pt>
                <c:pt idx="78">
                  <c:v>-1.136704739426133E-2</c:v>
                </c:pt>
                <c:pt idx="79">
                  <c:v>-1.1282960240088735E-2</c:v>
                </c:pt>
                <c:pt idx="80">
                  <c:v>-1.1066103895117294E-2</c:v>
                </c:pt>
                <c:pt idx="81">
                  <c:v>-1.0238509272471177E-2</c:v>
                </c:pt>
                <c:pt idx="82">
                  <c:v>-1.0238509272471177E-2</c:v>
                </c:pt>
                <c:pt idx="83">
                  <c:v>-7.1803922444045321E-3</c:v>
                </c:pt>
                <c:pt idx="84">
                  <c:v>-6.5121206507170251E-3</c:v>
                </c:pt>
                <c:pt idx="85">
                  <c:v>-6.366074540838304E-3</c:v>
                </c:pt>
                <c:pt idx="86">
                  <c:v>-6.2333053500394572E-3</c:v>
                </c:pt>
                <c:pt idx="87">
                  <c:v>-6.0518541226143793E-3</c:v>
                </c:pt>
                <c:pt idx="88">
                  <c:v>-5.4676696830994742E-3</c:v>
                </c:pt>
                <c:pt idx="89">
                  <c:v>-5.4189876464732292E-3</c:v>
                </c:pt>
                <c:pt idx="90">
                  <c:v>-5.3835825289268724E-3</c:v>
                </c:pt>
                <c:pt idx="91">
                  <c:v>-5.2729415365945081E-3</c:v>
                </c:pt>
                <c:pt idx="92">
                  <c:v>-2.9450550579214821E-3</c:v>
                </c:pt>
                <c:pt idx="93">
                  <c:v>-2.8830961022153559E-3</c:v>
                </c:pt>
                <c:pt idx="94">
                  <c:v>-1.8032400170514482E-3</c:v>
                </c:pt>
                <c:pt idx="95">
                  <c:v>-1.5598298339202371E-3</c:v>
                </c:pt>
                <c:pt idx="96">
                  <c:v>-1.5377016354537615E-3</c:v>
                </c:pt>
                <c:pt idx="97">
                  <c:v>-7.4551213035400909E-4</c:v>
                </c:pt>
                <c:pt idx="98">
                  <c:v>1.5289272738482074E-4</c:v>
                </c:pt>
                <c:pt idx="99">
                  <c:v>2.0157476401105878E-4</c:v>
                </c:pt>
                <c:pt idx="100">
                  <c:v>4.9366698376851481E-4</c:v>
                </c:pt>
                <c:pt idx="101">
                  <c:v>1.6708871421849056E-3</c:v>
                </c:pt>
                <c:pt idx="102">
                  <c:v>1.8257845314502211E-3</c:v>
                </c:pt>
                <c:pt idx="103">
                  <c:v>1.8390614505301092E-3</c:v>
                </c:pt>
                <c:pt idx="104">
                  <c:v>1.8877434871563473E-3</c:v>
                </c:pt>
                <c:pt idx="105">
                  <c:v>2.8348303815214221E-3</c:v>
                </c:pt>
                <c:pt idx="106">
                  <c:v>2.918917535694017E-3</c:v>
                </c:pt>
                <c:pt idx="107">
                  <c:v>3.0162816089465E-3</c:v>
                </c:pt>
                <c:pt idx="108">
                  <c:v>3.162327718825228E-3</c:v>
                </c:pt>
                <c:pt idx="109">
                  <c:v>4.1935017673629046E-3</c:v>
                </c:pt>
                <c:pt idx="110">
                  <c:v>4.2421838039891427E-3</c:v>
                </c:pt>
                <c:pt idx="111">
                  <c:v>6.1496345117991666E-3</c:v>
                </c:pt>
                <c:pt idx="112">
                  <c:v>6.2956806216778946E-3</c:v>
                </c:pt>
                <c:pt idx="113">
                  <c:v>6.5612190032755743E-3</c:v>
                </c:pt>
                <c:pt idx="114">
                  <c:v>7.0967214061642345E-3</c:v>
                </c:pt>
                <c:pt idx="115">
                  <c:v>7.7428648013852588E-3</c:v>
                </c:pt>
                <c:pt idx="116">
                  <c:v>7.7871211983182101E-3</c:v>
                </c:pt>
                <c:pt idx="117">
                  <c:v>7.8358032349444481E-3</c:v>
                </c:pt>
                <c:pt idx="118">
                  <c:v>8.3713056378331083E-3</c:v>
                </c:pt>
                <c:pt idx="119">
                  <c:v>8.8315721659357679E-3</c:v>
                </c:pt>
                <c:pt idx="120">
                  <c:v>1.0141561515151006E-2</c:v>
                </c:pt>
                <c:pt idx="121">
                  <c:v>1.028760762502972E-2</c:v>
                </c:pt>
                <c:pt idx="122">
                  <c:v>1.0336289661655972E-2</c:v>
                </c:pt>
                <c:pt idx="123">
                  <c:v>1.1296653475100928E-2</c:v>
                </c:pt>
                <c:pt idx="124">
                  <c:v>1.1478104702526006E-2</c:v>
                </c:pt>
                <c:pt idx="125">
                  <c:v>1.2292422406092234E-2</c:v>
                </c:pt>
                <c:pt idx="126">
                  <c:v>1.2460596714437437E-2</c:v>
                </c:pt>
                <c:pt idx="127">
                  <c:v>1.6244518652204422E-2</c:v>
                </c:pt>
                <c:pt idx="128">
                  <c:v>1.7089815833623713E-2</c:v>
                </c:pt>
                <c:pt idx="129">
                  <c:v>1.8240482153880334E-2</c:v>
                </c:pt>
                <c:pt idx="130">
                  <c:v>2.0935696727096824E-2</c:v>
                </c:pt>
                <c:pt idx="131">
                  <c:v>1.8691897402596393E-2</c:v>
                </c:pt>
                <c:pt idx="132">
                  <c:v>2.080292753629797E-2</c:v>
                </c:pt>
                <c:pt idx="133">
                  <c:v>2.1966870775634494E-2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89-40E4-8EBD-650BFCCDF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794912"/>
        <c:axId val="1"/>
      </c:scatterChart>
      <c:valAx>
        <c:axId val="46479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083507306889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743215031315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794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83507306889354"/>
          <c:y val="0.92024539877300615"/>
          <c:w val="0.3048016701461377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Sec. O-C Diagr.</a:t>
            </a:r>
          </a:p>
        </c:rich>
      </c:tx>
      <c:layout>
        <c:manualLayout>
          <c:xMode val="edge"/>
          <c:yMode val="edge"/>
          <c:x val="0.2716630093369476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03769032412993"/>
          <c:y val="0.1458966565349544"/>
          <c:w val="0.735363838558253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1'!$S$21:$S$963</c:f>
              <c:numCache>
                <c:formatCode>General</c:formatCode>
                <c:ptCount val="943"/>
                <c:pt idx="1">
                  <c:v>1.1910000001080334E-2</c:v>
                </c:pt>
                <c:pt idx="4">
                  <c:v>6.6900000019813888E-3</c:v>
                </c:pt>
                <c:pt idx="5">
                  <c:v>-6.8390000000363216E-2</c:v>
                </c:pt>
                <c:pt idx="6">
                  <c:v>-0.17468999999982771</c:v>
                </c:pt>
                <c:pt idx="8">
                  <c:v>-4.3030000000726432E-2</c:v>
                </c:pt>
                <c:pt idx="9">
                  <c:v>-2.2049999999580905E-2</c:v>
                </c:pt>
                <c:pt idx="10">
                  <c:v>2.5889999997161794E-2</c:v>
                </c:pt>
                <c:pt idx="11">
                  <c:v>-2.5649999995948747E-2</c:v>
                </c:pt>
                <c:pt idx="14">
                  <c:v>-2.636999999958789E-2</c:v>
                </c:pt>
                <c:pt idx="17">
                  <c:v>-2.6350000000093132E-2</c:v>
                </c:pt>
                <c:pt idx="20">
                  <c:v>-2.651000000332715E-2</c:v>
                </c:pt>
                <c:pt idx="22">
                  <c:v>-2.8589999994437676E-2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3">
                  <c:v>-4.4150000001536682E-2</c:v>
                </c:pt>
                <c:pt idx="35">
                  <c:v>-3.8890000003448222E-2</c:v>
                </c:pt>
                <c:pt idx="42">
                  <c:v>-8.0999999772757292E-4</c:v>
                </c:pt>
                <c:pt idx="44">
                  <c:v>4.1000000055646524E-4</c:v>
                </c:pt>
                <c:pt idx="47">
                  <c:v>1.9699999975273386E-3</c:v>
                </c:pt>
                <c:pt idx="51">
                  <c:v>4.390000001876615E-3</c:v>
                </c:pt>
                <c:pt idx="54">
                  <c:v>7.7500000043073669E-3</c:v>
                </c:pt>
                <c:pt idx="55">
                  <c:v>5.7299999971291982E-3</c:v>
                </c:pt>
                <c:pt idx="60">
                  <c:v>1.0430000002088491E-2</c:v>
                </c:pt>
                <c:pt idx="67">
                  <c:v>2.260999999998603E-2</c:v>
                </c:pt>
                <c:pt idx="71">
                  <c:v>2.3189999999885913E-2</c:v>
                </c:pt>
                <c:pt idx="73">
                  <c:v>4.3300000033923425E-3</c:v>
                </c:pt>
                <c:pt idx="75">
                  <c:v>1.3129999992088415E-2</c:v>
                </c:pt>
                <c:pt idx="76">
                  <c:v>2.3349999995843973E-2</c:v>
                </c:pt>
                <c:pt idx="79">
                  <c:v>2.4190000003727619E-2</c:v>
                </c:pt>
                <c:pt idx="81">
                  <c:v>1.9269999997050036E-2</c:v>
                </c:pt>
                <c:pt idx="82">
                  <c:v>2.0470000003115274E-2</c:v>
                </c:pt>
                <c:pt idx="84">
                  <c:v>2.0229999994626269E-2</c:v>
                </c:pt>
                <c:pt idx="87">
                  <c:v>9.9499999996623956E-3</c:v>
                </c:pt>
                <c:pt idx="88">
                  <c:v>8.6099999971338548E-3</c:v>
                </c:pt>
                <c:pt idx="91">
                  <c:v>9.9300000001676381E-3</c:v>
                </c:pt>
                <c:pt idx="92">
                  <c:v>5.9099999998579733E-3</c:v>
                </c:pt>
                <c:pt idx="93">
                  <c:v>1.830000001064036E-3</c:v>
                </c:pt>
                <c:pt idx="96">
                  <c:v>-1.4499999961117283E-3</c:v>
                </c:pt>
                <c:pt idx="98">
                  <c:v>-3.8899999999557622E-3</c:v>
                </c:pt>
                <c:pt idx="102">
                  <c:v>-1.38200000001234E-2</c:v>
                </c:pt>
                <c:pt idx="104">
                  <c:v>-8.8299999988521449E-3</c:v>
                </c:pt>
                <c:pt idx="105">
                  <c:v>-1.8609999999171123E-2</c:v>
                </c:pt>
                <c:pt idx="108">
                  <c:v>-9.7899999964283779E-3</c:v>
                </c:pt>
                <c:pt idx="110">
                  <c:v>-2.0669999998062849E-2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7">
                  <c:v>-2.6409999998577405E-2</c:v>
                </c:pt>
                <c:pt idx="121">
                  <c:v>-3.0390000007173512E-2</c:v>
                </c:pt>
                <c:pt idx="123">
                  <c:v>-3.2449999998789281E-2</c:v>
                </c:pt>
                <c:pt idx="127">
                  <c:v>-3.1350000004749745E-2</c:v>
                </c:pt>
                <c:pt idx="130">
                  <c:v>-2.1710000117309391E-2</c:v>
                </c:pt>
                <c:pt idx="132">
                  <c:v>-2.7810000217868946E-2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27-4D7B-9DC7-9EFD6A7BDE24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</c:numCache>
            </c:numRef>
          </c:xVal>
          <c:yVal>
            <c:numRef>
              <c:f>'Active 1'!$P$21:$P$963</c:f>
              <c:numCache>
                <c:formatCode>General</c:formatCode>
                <c:ptCount val="943"/>
                <c:pt idx="31">
                  <c:v>4.3223891446486931E-2</c:v>
                </c:pt>
                <c:pt idx="32">
                  <c:v>4.2645262789747902E-2</c:v>
                </c:pt>
                <c:pt idx="33">
                  <c:v>4.2572934207655524E-2</c:v>
                </c:pt>
                <c:pt idx="34">
                  <c:v>4.240855106653648E-2</c:v>
                </c:pt>
                <c:pt idx="35">
                  <c:v>4.2033757504785066E-2</c:v>
                </c:pt>
                <c:pt idx="36">
                  <c:v>4.167211459432317E-2</c:v>
                </c:pt>
                <c:pt idx="37">
                  <c:v>4.0225542952475594E-2</c:v>
                </c:pt>
                <c:pt idx="38">
                  <c:v>3.5215144811167179E-2</c:v>
                </c:pt>
                <c:pt idx="39">
                  <c:v>3.5017885041824327E-2</c:v>
                </c:pt>
                <c:pt idx="40">
                  <c:v>3.4860077226350046E-2</c:v>
                </c:pt>
                <c:pt idx="41">
                  <c:v>3.4781173318612905E-2</c:v>
                </c:pt>
                <c:pt idx="42">
                  <c:v>3.3643641982069136E-2</c:v>
                </c:pt>
                <c:pt idx="43">
                  <c:v>3.1467209193653013E-2</c:v>
                </c:pt>
                <c:pt idx="44">
                  <c:v>3.1447483216718725E-2</c:v>
                </c:pt>
                <c:pt idx="45">
                  <c:v>3.1440907891073962E-2</c:v>
                </c:pt>
                <c:pt idx="46">
                  <c:v>3.1427757239784443E-2</c:v>
                </c:pt>
                <c:pt idx="47">
                  <c:v>3.1302826052533969E-2</c:v>
                </c:pt>
                <c:pt idx="48">
                  <c:v>3.1217346819152066E-2</c:v>
                </c:pt>
                <c:pt idx="49">
                  <c:v>3.1217346819152066E-2</c:v>
                </c:pt>
                <c:pt idx="50">
                  <c:v>3.1177894865283495E-2</c:v>
                </c:pt>
                <c:pt idx="51">
                  <c:v>2.9566940082316882E-2</c:v>
                </c:pt>
                <c:pt idx="52">
                  <c:v>2.7982286601929307E-2</c:v>
                </c:pt>
                <c:pt idx="53">
                  <c:v>2.7982286601929307E-2</c:v>
                </c:pt>
                <c:pt idx="54">
                  <c:v>2.7909958019836929E-2</c:v>
                </c:pt>
                <c:pt idx="55">
                  <c:v>2.7278726757939804E-2</c:v>
                </c:pt>
                <c:pt idx="56">
                  <c:v>2.6285852585580791E-2</c:v>
                </c:pt>
                <c:pt idx="57">
                  <c:v>2.4484213358916082E-2</c:v>
                </c:pt>
                <c:pt idx="58">
                  <c:v>2.3037641717068506E-2</c:v>
                </c:pt>
                <c:pt idx="59">
                  <c:v>2.2551067619356144E-2</c:v>
                </c:pt>
                <c:pt idx="60">
                  <c:v>2.2478739037263766E-2</c:v>
                </c:pt>
                <c:pt idx="61">
                  <c:v>2.2156548080670441E-2</c:v>
                </c:pt>
                <c:pt idx="62">
                  <c:v>2.2064493521643774E-2</c:v>
                </c:pt>
                <c:pt idx="63">
                  <c:v>2.1091345326219042E-2</c:v>
                </c:pt>
                <c:pt idx="64">
                  <c:v>2.1038742721060953E-2</c:v>
                </c:pt>
                <c:pt idx="65">
                  <c:v>2.0460114064321924E-2</c:v>
                </c:pt>
                <c:pt idx="66">
                  <c:v>1.9013542422474349E-2</c:v>
                </c:pt>
                <c:pt idx="67">
                  <c:v>1.7376286336928684E-2</c:v>
                </c:pt>
                <c:pt idx="68">
                  <c:v>1.6994917449532507E-2</c:v>
                </c:pt>
                <c:pt idx="69">
                  <c:v>1.6988342123887737E-2</c:v>
                </c:pt>
                <c:pt idx="70">
                  <c:v>1.6646425190360137E-2</c:v>
                </c:pt>
                <c:pt idx="71">
                  <c:v>1.5824509484764923E-2</c:v>
                </c:pt>
                <c:pt idx="72">
                  <c:v>1.5502318528171605E-2</c:v>
                </c:pt>
                <c:pt idx="73">
                  <c:v>1.5377387340921131E-2</c:v>
                </c:pt>
                <c:pt idx="74">
                  <c:v>1.4292458609535444E-2</c:v>
                </c:pt>
                <c:pt idx="75">
                  <c:v>1.3339036391045E-2</c:v>
                </c:pt>
                <c:pt idx="76">
                  <c:v>1.2523696011094543E-2</c:v>
                </c:pt>
                <c:pt idx="77">
                  <c:v>1.0557673643310797E-2</c:v>
                </c:pt>
                <c:pt idx="78">
                  <c:v>1.0557673643310797E-2</c:v>
                </c:pt>
                <c:pt idx="79">
                  <c:v>1.0432742456060323E-2</c:v>
                </c:pt>
                <c:pt idx="80">
                  <c:v>1.0110551499467005E-2</c:v>
                </c:pt>
                <c:pt idx="81">
                  <c:v>8.8809656038965623E-3</c:v>
                </c:pt>
                <c:pt idx="82">
                  <c:v>8.8809656038965623E-3</c:v>
                </c:pt>
                <c:pt idx="83">
                  <c:v>4.3374155833662276E-3</c:v>
                </c:pt>
                <c:pt idx="84">
                  <c:v>3.3445414110072069E-3</c:v>
                </c:pt>
                <c:pt idx="85">
                  <c:v>3.1275556647300806E-3</c:v>
                </c:pt>
                <c:pt idx="86">
                  <c:v>2.9302958953872221E-3</c:v>
                </c:pt>
                <c:pt idx="87">
                  <c:v>2.6607075439519928E-3</c:v>
                </c:pt>
                <c:pt idx="88">
                  <c:v>1.792764558843446E-3</c:v>
                </c:pt>
                <c:pt idx="89">
                  <c:v>1.7204359767510752E-3</c:v>
                </c:pt>
                <c:pt idx="90">
                  <c:v>1.6678333715929722E-3</c:v>
                </c:pt>
                <c:pt idx="91">
                  <c:v>1.503450230473935E-3</c:v>
                </c:pt>
                <c:pt idx="92">
                  <c:v>-1.9551710586707127E-3</c:v>
                </c:pt>
                <c:pt idx="93">
                  <c:v>-2.0472256176973791E-3</c:v>
                </c:pt>
                <c:pt idx="94">
                  <c:v>-3.651605075019243E-3</c:v>
                </c:pt>
                <c:pt idx="95">
                  <c:v>-4.0132479854811387E-3</c:v>
                </c:pt>
                <c:pt idx="96">
                  <c:v>-4.0461246137049461E-3</c:v>
                </c:pt>
                <c:pt idx="97">
                  <c:v>-5.2231079041172856E-3</c:v>
                </c:pt>
                <c:pt idx="98">
                  <c:v>-6.5578990100039064E-3</c:v>
                </c:pt>
                <c:pt idx="99">
                  <c:v>-6.6302275920962911E-3</c:v>
                </c:pt>
                <c:pt idx="100">
                  <c:v>-7.0641990846505576E-3</c:v>
                </c:pt>
                <c:pt idx="101">
                  <c:v>-8.813235706157177E-3</c:v>
                </c:pt>
                <c:pt idx="102">
                  <c:v>-9.043372103723829E-3</c:v>
                </c:pt>
                <c:pt idx="103">
                  <c:v>-9.0630980806581246E-3</c:v>
                </c:pt>
                <c:pt idx="104">
                  <c:v>-9.1354266627504954E-3</c:v>
                </c:pt>
                <c:pt idx="105">
                  <c:v>-1.0542546350729501E-2</c:v>
                </c:pt>
                <c:pt idx="106">
                  <c:v>-1.0667477537979975E-2</c:v>
                </c:pt>
                <c:pt idx="107">
                  <c:v>-1.081213470216473E-2</c:v>
                </c:pt>
                <c:pt idx="108">
                  <c:v>-1.102912044844187E-2</c:v>
                </c:pt>
                <c:pt idx="109">
                  <c:v>-1.256117132367135E-2</c:v>
                </c:pt>
                <c:pt idx="110">
                  <c:v>-1.263349990576372E-2</c:v>
                </c:pt>
                <c:pt idx="111">
                  <c:v>-1.5467465258656013E-2</c:v>
                </c:pt>
                <c:pt idx="112">
                  <c:v>-1.5684451004933153E-2</c:v>
                </c:pt>
                <c:pt idx="113">
                  <c:v>-1.6078970543618856E-2</c:v>
                </c:pt>
                <c:pt idx="114">
                  <c:v>-1.6874584946635018E-2</c:v>
                </c:pt>
                <c:pt idx="115">
                  <c:v>-1.7834582490770232E-2</c:v>
                </c:pt>
                <c:pt idx="116">
                  <c:v>-1.7900335747217846E-2</c:v>
                </c:pt>
                <c:pt idx="117">
                  <c:v>-1.7972664329310231E-2</c:v>
                </c:pt>
                <c:pt idx="118">
                  <c:v>-1.8768278732326393E-2</c:v>
                </c:pt>
                <c:pt idx="119">
                  <c:v>-1.9452112599381607E-2</c:v>
                </c:pt>
                <c:pt idx="120">
                  <c:v>-2.1398408990231071E-2</c:v>
                </c:pt>
                <c:pt idx="121">
                  <c:v>-2.1615394736508212E-2</c:v>
                </c:pt>
                <c:pt idx="122">
                  <c:v>-2.1687723318600582E-2</c:v>
                </c:pt>
                <c:pt idx="123">
                  <c:v>-2.311456898351387E-2</c:v>
                </c:pt>
                <c:pt idx="124">
                  <c:v>-2.3384157334949099E-2</c:v>
                </c:pt>
                <c:pt idx="125">
                  <c:v>-2.459401725358526E-2</c:v>
                </c:pt>
                <c:pt idx="126">
                  <c:v>-2.4843879628086207E-2</c:v>
                </c:pt>
                <c:pt idx="127">
                  <c:v>-3.0465783054357459E-2</c:v>
                </c:pt>
                <c:pt idx="128">
                  <c:v>-3.1721670252506939E-2</c:v>
                </c:pt>
                <c:pt idx="129">
                  <c:v>-3.3431254920144982E-2</c:v>
                </c:pt>
                <c:pt idx="130">
                  <c:v>-3.7435628237804858E-2</c:v>
                </c:pt>
                <c:pt idx="131">
                  <c:v>-3.4101938135910684E-2</c:v>
                </c:pt>
                <c:pt idx="132">
                  <c:v>-3.7238368468462013E-2</c:v>
                </c:pt>
                <c:pt idx="133">
                  <c:v>-3.8967679113034337E-2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27-4D7B-9DC7-9EFD6A7B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938072"/>
        <c:axId val="1"/>
      </c:scatterChart>
      <c:valAx>
        <c:axId val="77893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6556762371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889929742388757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9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002391094555803"/>
          <c:y val="0.92097264437689974"/>
          <c:w val="0.379391592444386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57151</xdr:rowOff>
    </xdr:from>
    <xdr:to>
      <xdr:col>21</xdr:col>
      <xdr:colOff>381000</xdr:colOff>
      <xdr:row>18</xdr:row>
      <xdr:rowOff>95251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C0B508D-39E9-ED7D-53FA-6A5EB5E87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28574</xdr:rowOff>
    </xdr:from>
    <xdr:to>
      <xdr:col>14</xdr:col>
      <xdr:colOff>0</xdr:colOff>
      <xdr:row>21</xdr:row>
      <xdr:rowOff>142874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64722FF-BED5-BC53-ABAD-F1012FEFB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23</xdr:row>
      <xdr:rowOff>9525</xdr:rowOff>
    </xdr:from>
    <xdr:to>
      <xdr:col>14</xdr:col>
      <xdr:colOff>0</xdr:colOff>
      <xdr:row>43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C642AB-6700-161D-A16A-92B6373283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300" TargetMode="External"/><Relationship Id="rId18" Type="http://schemas.openxmlformats.org/officeDocument/2006/relationships/hyperlink" Target="http://www.bav-astro.de/sfs/BAVM_link.php?BAVMnr=131" TargetMode="External"/><Relationship Id="rId26" Type="http://schemas.openxmlformats.org/officeDocument/2006/relationships/hyperlink" Target="http://www.bav-astro.de/sfs/BAVM_link.php?BAVMnr=172" TargetMode="External"/><Relationship Id="rId39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konkoly.hu/cgi-bin/IBVS?426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5893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www.bav-astro.de/sfs/BAVM_link.php?BAVMnr=231" TargetMode="External"/><Relationship Id="rId50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62" TargetMode="External"/><Relationship Id="rId12" Type="http://schemas.openxmlformats.org/officeDocument/2006/relationships/hyperlink" Target="http://www.bav-astro.de/sfs/BAVM_link.php?BAVMnr=90" TargetMode="External"/><Relationship Id="rId17" Type="http://schemas.openxmlformats.org/officeDocument/2006/relationships/hyperlink" Target="http://www.konkoly.hu/cgi-bin/IBVS?4967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893" TargetMode="External"/><Relationship Id="rId38" Type="http://schemas.openxmlformats.org/officeDocument/2006/relationships/hyperlink" Target="http://www.bav-astro.de/sfs/BAVM_link.php?BAVMnr=203" TargetMode="External"/><Relationship Id="rId46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22" TargetMode="External"/><Relationship Id="rId20" Type="http://schemas.openxmlformats.org/officeDocument/2006/relationships/hyperlink" Target="http://www.bav-astro.de/sfs/BAVM_link.php?BAVMnr=143" TargetMode="External"/><Relationship Id="rId29" Type="http://schemas.openxmlformats.org/officeDocument/2006/relationships/hyperlink" Target="http://www.konkoly.hu/cgi-bin/IBVS?5917" TargetMode="External"/><Relationship Id="rId41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konkoly.hu/cgi-bin/IBVS?1119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bav-astro.de/sfs/BAVM_link.php?BAVMnr=90" TargetMode="External"/><Relationship Id="rId24" Type="http://schemas.openxmlformats.org/officeDocument/2006/relationships/hyperlink" Target="http://www.konkoly.hu/cgi-bin/IBVS?5154" TargetMode="External"/><Relationship Id="rId32" Type="http://schemas.openxmlformats.org/officeDocument/2006/relationships/hyperlink" Target="http://www.bav-astro.de/sfs/BAVM_link.php?BAVMnr=183" TargetMode="External"/><Relationship Id="rId37" Type="http://schemas.openxmlformats.org/officeDocument/2006/relationships/hyperlink" Target="http://www.bav-astro.de/sfs/BAVM_link.php?BAVMnr=203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60" TargetMode="External"/><Relationship Id="rId15" Type="http://schemas.openxmlformats.org/officeDocument/2006/relationships/hyperlink" Target="http://www.bav-astro.de/sfs/BAVM_link.php?BAVMnr=99" TargetMode="External"/><Relationship Id="rId23" Type="http://schemas.openxmlformats.org/officeDocument/2006/relationships/hyperlink" Target="http://www.konkoly.hu/cgi-bin/IBVS?5154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193" TargetMode="External"/><Relationship Id="rId49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bav-astro.de/sfs/BAVM_link.php?BAVMnr=90" TargetMode="External"/><Relationship Id="rId19" Type="http://schemas.openxmlformats.org/officeDocument/2006/relationships/hyperlink" Target="http://www.bav-astro.de/sfs/BAVM_link.php?BAVMnr=131" TargetMode="External"/><Relationship Id="rId31" Type="http://schemas.openxmlformats.org/officeDocument/2006/relationships/hyperlink" Target="http://www.bav-astro.de/sfs/BAVM_link.php?BAVMnr=183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3900" TargetMode="External"/><Relationship Id="rId9" Type="http://schemas.openxmlformats.org/officeDocument/2006/relationships/hyperlink" Target="http://www.bav-astro.de/sfs/BAVM_link.php?BAVMnr=68" TargetMode="External"/><Relationship Id="rId14" Type="http://schemas.openxmlformats.org/officeDocument/2006/relationships/hyperlink" Target="http://www.bav-astro.de/sfs/BAVM_link.php?BAVMnr=99" TargetMode="External"/><Relationship Id="rId22" Type="http://schemas.openxmlformats.org/officeDocument/2006/relationships/hyperlink" Target="http://www.konkoly.hu/cgi-bin/IBVS?5154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www.bav-astro.de/sfs/BAVM_link.php?BAVMnr=193" TargetMode="External"/><Relationship Id="rId43" Type="http://schemas.openxmlformats.org/officeDocument/2006/relationships/hyperlink" Target="http://www.konkoly.hu/cgi-bin/IBVS?6011" TargetMode="External"/><Relationship Id="rId48" Type="http://schemas.openxmlformats.org/officeDocument/2006/relationships/hyperlink" Target="http://www.bav-astro.de/sfs/BAVM_link.php?BAVMnr=234" TargetMode="External"/><Relationship Id="rId8" Type="http://schemas.openxmlformats.org/officeDocument/2006/relationships/hyperlink" Target="http://www.bav-astro.de/sfs/BAVM_link.php?BAVMnr=68" TargetMode="External"/><Relationship Id="rId5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9"/>
  <sheetViews>
    <sheetView tabSelected="1" workbookViewId="0">
      <pane xSplit="14" ySplit="22" topLeftCell="O13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6.140625" customWidth="1"/>
    <col min="4" max="4" width="9.42578125" customWidth="1"/>
    <col min="5" max="5" width="9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581</v>
      </c>
      <c r="B1" s="10"/>
      <c r="D1" s="9"/>
    </row>
    <row r="2" spans="1:6" x14ac:dyDescent="0.2">
      <c r="A2" t="s">
        <v>22</v>
      </c>
      <c r="B2" s="10" t="s">
        <v>59</v>
      </c>
      <c r="D2" s="79" t="s">
        <v>580</v>
      </c>
    </row>
    <row r="3" spans="1:6" ht="13.5" thickBot="1" x14ac:dyDescent="0.25">
      <c r="B3" s="10"/>
      <c r="C3" s="15" t="s">
        <v>58</v>
      </c>
      <c r="D3" s="11"/>
    </row>
    <row r="4" spans="1:6" ht="13.5" thickBot="1" x14ac:dyDescent="0.25">
      <c r="A4" s="6" t="s">
        <v>2</v>
      </c>
      <c r="B4" s="12"/>
      <c r="C4" s="13">
        <v>35373.4496</v>
      </c>
      <c r="D4" s="14">
        <v>2.7291400000000001</v>
      </c>
    </row>
    <row r="5" spans="1:6" x14ac:dyDescent="0.2">
      <c r="A5" s="68" t="s">
        <v>567</v>
      </c>
      <c r="B5" s="44"/>
      <c r="C5" s="69">
        <v>-9.5</v>
      </c>
      <c r="D5" s="44" t="s">
        <v>568</v>
      </c>
    </row>
    <row r="6" spans="1:6" x14ac:dyDescent="0.2">
      <c r="A6" s="6" t="s">
        <v>3</v>
      </c>
    </row>
    <row r="7" spans="1:6" x14ac:dyDescent="0.2">
      <c r="A7" t="s">
        <v>4</v>
      </c>
      <c r="C7">
        <v>35373.4496</v>
      </c>
    </row>
    <row r="8" spans="1:6" x14ac:dyDescent="0.2">
      <c r="A8" t="s">
        <v>5</v>
      </c>
      <c r="C8">
        <v>2.7291400000000001</v>
      </c>
    </row>
    <row r="9" spans="1:6" x14ac:dyDescent="0.2">
      <c r="A9" s="70" t="s">
        <v>569</v>
      </c>
      <c r="B9" s="70"/>
      <c r="C9" s="71">
        <v>109</v>
      </c>
      <c r="D9" s="71">
        <v>109</v>
      </c>
    </row>
    <row r="10" spans="1:6" ht="13.5" thickBot="1" x14ac:dyDescent="0.25">
      <c r="C10" s="5" t="s">
        <v>24</v>
      </c>
      <c r="D10" s="5" t="s">
        <v>25</v>
      </c>
    </row>
    <row r="11" spans="1:6" x14ac:dyDescent="0.2">
      <c r="A11" t="s">
        <v>17</v>
      </c>
      <c r="C11" s="72">
        <f ca="1">INTERCEPT(INDIRECT(C14):R$932,INDIRECT(C13):$F$932)</f>
        <v>-5.8650581877422107E-2</v>
      </c>
      <c r="D11" s="72">
        <f ca="1">INTERCEPT(INDIRECT(D14):S$932,INDIRECT(D13):$F$932)</f>
        <v>8.0808452831944821E-2</v>
      </c>
      <c r="E11" s="70" t="s">
        <v>570</v>
      </c>
      <c r="F11">
        <v>1</v>
      </c>
    </row>
    <row r="12" spans="1:6" x14ac:dyDescent="0.2">
      <c r="A12" t="s">
        <v>18</v>
      </c>
      <c r="C12" s="72">
        <f ca="1">SLOPE(INDIRECT(C14):R$932,INDIRECT(C13):$F$932)</f>
        <v>8.8512793865894374E-6</v>
      </c>
      <c r="D12" s="72">
        <f ca="1">SLOPE(INDIRECT(D14):S$932,INDIRECT(D13):$F$932)</f>
        <v>-1.3150651289523404E-5</v>
      </c>
      <c r="E12" s="70" t="s">
        <v>571</v>
      </c>
      <c r="F12" s="75">
        <f ca="1">NOW()+15018.5+$C$5/24</f>
        <v>60332.652881249996</v>
      </c>
    </row>
    <row r="13" spans="1:6" x14ac:dyDescent="0.2">
      <c r="A13" t="s">
        <v>20</v>
      </c>
      <c r="C13" s="71" t="str">
        <f>"F"&amp;C9</f>
        <v>F109</v>
      </c>
      <c r="D13" s="71" t="str">
        <f>"F"&amp;D9</f>
        <v>F109</v>
      </c>
      <c r="E13" s="70" t="s">
        <v>572</v>
      </c>
      <c r="F13" s="75">
        <f ca="1">ROUND(2*(F12-$C$7)/$C$8,0)/2+F11</f>
        <v>9146.5</v>
      </c>
    </row>
    <row r="14" spans="1:6" x14ac:dyDescent="0.2">
      <c r="A14" t="s">
        <v>21</v>
      </c>
      <c r="C14" s="71" t="str">
        <f>"R"&amp;C9</f>
        <v>R109</v>
      </c>
      <c r="D14" s="71" t="str">
        <f>"S"&amp;D9</f>
        <v>S109</v>
      </c>
      <c r="E14" s="70" t="s">
        <v>573</v>
      </c>
      <c r="F14" s="16">
        <f ca="1">ROUND(2*(F12-$C$15)/$C$16,0)/2+F11</f>
        <v>38.5</v>
      </c>
    </row>
    <row r="15" spans="1:6" x14ac:dyDescent="0.2">
      <c r="A15" s="3" t="s">
        <v>19</v>
      </c>
      <c r="C15" s="73">
        <f ca="1">($C7+C11)+($C8+C12)*INT(MAX($F21:$F3530))</f>
        <v>60230.478686870774</v>
      </c>
      <c r="D15" s="73">
        <f ca="1">($C7+D11)+($C8+D12)*INT(MAX($F21:$F3530))</f>
        <v>60230.417752320885</v>
      </c>
      <c r="E15" s="70" t="s">
        <v>574</v>
      </c>
      <c r="F15" s="76">
        <f ca="1">+$C$15+$C$16*F14-15018.5-$C$5/24</f>
        <v>45317.446750978364</v>
      </c>
    </row>
    <row r="16" spans="1:6" x14ac:dyDescent="0.2">
      <c r="A16" s="6" t="s">
        <v>6</v>
      </c>
      <c r="C16" s="74">
        <f ca="1">+$C8+C12</f>
        <v>2.7291488512793869</v>
      </c>
      <c r="D16" s="72">
        <f ca="1">+$C8+D12</f>
        <v>2.7291268493487104</v>
      </c>
      <c r="E16" s="77"/>
      <c r="F16" s="77" t="s">
        <v>575</v>
      </c>
    </row>
    <row r="17" spans="1:21" ht="13.5" thickBot="1" x14ac:dyDescent="0.25">
      <c r="A17" t="s">
        <v>65</v>
      </c>
      <c r="C17">
        <f>COUNT(C21:C1244)</f>
        <v>134</v>
      </c>
    </row>
    <row r="18" spans="1:21" ht="14.25" thickTop="1" thickBot="1" x14ac:dyDescent="0.25">
      <c r="A18" s="6" t="s">
        <v>66</v>
      </c>
      <c r="C18" s="18">
        <f ca="1">+C15</f>
        <v>60230.478686870774</v>
      </c>
      <c r="D18" s="19">
        <f ca="1">+C16</f>
        <v>2.7291488512793869</v>
      </c>
      <c r="E18" s="42">
        <f>R19</f>
        <v>78</v>
      </c>
    </row>
    <row r="19" spans="1:21" ht="13.5" thickBot="1" x14ac:dyDescent="0.25">
      <c r="A19" s="6" t="s">
        <v>67</v>
      </c>
      <c r="C19" s="20">
        <f ca="1">D15</f>
        <v>60230.417752320885</v>
      </c>
      <c r="D19" s="21">
        <f ca="1">D16</f>
        <v>2.7291268493487104</v>
      </c>
      <c r="E19" s="42">
        <f>S19</f>
        <v>54</v>
      </c>
      <c r="R19">
        <f>COUNT(R21:R1780)</f>
        <v>78</v>
      </c>
      <c r="S19">
        <f>COUNT(S21:S1780)</f>
        <v>54</v>
      </c>
    </row>
    <row r="20" spans="1:21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87</v>
      </c>
      <c r="I20" s="8" t="s">
        <v>90</v>
      </c>
      <c r="J20" s="8" t="s">
        <v>84</v>
      </c>
      <c r="K20" s="8" t="s">
        <v>82</v>
      </c>
      <c r="L20" s="8" t="s">
        <v>576</v>
      </c>
      <c r="M20" s="8" t="s">
        <v>577</v>
      </c>
      <c r="N20" s="8" t="s">
        <v>578</v>
      </c>
      <c r="O20" s="8" t="s">
        <v>60</v>
      </c>
      <c r="P20" s="7" t="s">
        <v>61</v>
      </c>
      <c r="Q20" s="5" t="s">
        <v>16</v>
      </c>
      <c r="R20" s="7" t="s">
        <v>24</v>
      </c>
      <c r="S20" s="7" t="s">
        <v>25</v>
      </c>
      <c r="U20" s="78" t="s">
        <v>579</v>
      </c>
    </row>
    <row r="21" spans="1:21" x14ac:dyDescent="0.2">
      <c r="A21" s="62" t="s">
        <v>97</v>
      </c>
      <c r="B21" s="64" t="s">
        <v>23</v>
      </c>
      <c r="C21" s="93">
        <v>27289.75</v>
      </c>
      <c r="D21" s="67" t="s">
        <v>90</v>
      </c>
      <c r="E21">
        <f t="shared" ref="E21:E52" si="0">+(C21-C$7)/C$8</f>
        <v>-2961.9952072814144</v>
      </c>
      <c r="F21">
        <f t="shared" ref="F21:F52" si="1">ROUND(2*E21,0)/2</f>
        <v>-2962</v>
      </c>
      <c r="G21">
        <f t="shared" ref="G21:G46" si="2">+C21-(C$7+F21*C$8)</f>
        <v>1.3080000000627479E-2</v>
      </c>
      <c r="I21">
        <f>+G21</f>
        <v>1.3080000000627479E-2</v>
      </c>
      <c r="Q21" s="2">
        <f t="shared" ref="Q21:Q52" si="3">+C21-15018.5</f>
        <v>12271.25</v>
      </c>
      <c r="R21">
        <f>G21</f>
        <v>1.3080000000627479E-2</v>
      </c>
    </row>
    <row r="22" spans="1:21" x14ac:dyDescent="0.2">
      <c r="A22" s="61" t="s">
        <v>104</v>
      </c>
      <c r="B22" s="63" t="s">
        <v>46</v>
      </c>
      <c r="C22" s="94">
        <v>35369.3678</v>
      </c>
      <c r="D22" s="65" t="s">
        <v>90</v>
      </c>
      <c r="E22">
        <f t="shared" si="0"/>
        <v>-1.4956359878935965</v>
      </c>
      <c r="F22">
        <f t="shared" si="1"/>
        <v>-1.5</v>
      </c>
      <c r="G22">
        <f t="shared" si="2"/>
        <v>1.1910000001080334E-2</v>
      </c>
      <c r="J22">
        <f>+G22</f>
        <v>1.1910000001080334E-2</v>
      </c>
      <c r="Q22" s="2">
        <f t="shared" si="3"/>
        <v>20350.8678</v>
      </c>
      <c r="S22">
        <f>G22</f>
        <v>1.1910000001080334E-2</v>
      </c>
    </row>
    <row r="23" spans="1:21" x14ac:dyDescent="0.2">
      <c r="A23" s="61" t="s">
        <v>104</v>
      </c>
      <c r="B23" s="63" t="s">
        <v>23</v>
      </c>
      <c r="C23" s="94">
        <v>35373.436999999998</v>
      </c>
      <c r="D23" s="65" t="s">
        <v>90</v>
      </c>
      <c r="E23">
        <f t="shared" si="0"/>
        <v>-4.6168390049024094E-3</v>
      </c>
      <c r="F23">
        <f t="shared" si="1"/>
        <v>0</v>
      </c>
      <c r="G23">
        <f t="shared" si="2"/>
        <v>-1.2600000001839362E-2</v>
      </c>
      <c r="J23">
        <f>+G23</f>
        <v>-1.2600000001839362E-2</v>
      </c>
      <c r="Q23" s="2">
        <f t="shared" si="3"/>
        <v>20354.936999999998</v>
      </c>
      <c r="R23">
        <f>G23</f>
        <v>-1.2600000001839362E-2</v>
      </c>
    </row>
    <row r="24" spans="1:21" x14ac:dyDescent="0.2">
      <c r="A24" s="23" t="s">
        <v>13</v>
      </c>
      <c r="B24" s="24" t="s">
        <v>23</v>
      </c>
      <c r="C24" s="95">
        <f>C$4</f>
        <v>35373.4496</v>
      </c>
      <c r="D24" s="25"/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Q24" s="2">
        <f t="shared" si="3"/>
        <v>20354.9496</v>
      </c>
      <c r="R24">
        <f>G24</f>
        <v>0</v>
      </c>
    </row>
    <row r="25" spans="1:21" x14ac:dyDescent="0.2">
      <c r="A25" s="61" t="s">
        <v>104</v>
      </c>
      <c r="B25" s="63" t="s">
        <v>46</v>
      </c>
      <c r="C25" s="94">
        <v>35732.338199999998</v>
      </c>
      <c r="D25" s="65" t="s">
        <v>90</v>
      </c>
      <c r="E25">
        <f t="shared" si="0"/>
        <v>131.50245132166117</v>
      </c>
      <c r="F25">
        <f t="shared" si="1"/>
        <v>131.5</v>
      </c>
      <c r="G25">
        <f t="shared" si="2"/>
        <v>6.6900000019813888E-3</v>
      </c>
      <c r="J25">
        <f>+G25</f>
        <v>6.6900000019813888E-3</v>
      </c>
      <c r="Q25" s="2">
        <f t="shared" si="3"/>
        <v>20713.838199999998</v>
      </c>
      <c r="S25">
        <f>G25</f>
        <v>6.6900000019813888E-3</v>
      </c>
    </row>
    <row r="26" spans="1:21" x14ac:dyDescent="0.2">
      <c r="A26" s="61" t="s">
        <v>116</v>
      </c>
      <c r="B26" s="63" t="s">
        <v>46</v>
      </c>
      <c r="C26" s="94">
        <v>37484.370999999999</v>
      </c>
      <c r="D26" s="65" t="s">
        <v>90</v>
      </c>
      <c r="E26">
        <f t="shared" si="0"/>
        <v>773.47494082384901</v>
      </c>
      <c r="F26">
        <f t="shared" si="1"/>
        <v>773.5</v>
      </c>
      <c r="G26">
        <f t="shared" si="2"/>
        <v>-6.8390000000363216E-2</v>
      </c>
      <c r="I26">
        <f>+G26</f>
        <v>-6.8390000000363216E-2</v>
      </c>
      <c r="Q26" s="2">
        <f t="shared" si="3"/>
        <v>22465.870999999999</v>
      </c>
      <c r="S26">
        <f>G26</f>
        <v>-6.8390000000363216E-2</v>
      </c>
    </row>
    <row r="27" spans="1:21" x14ac:dyDescent="0.2">
      <c r="A27" s="61" t="s">
        <v>116</v>
      </c>
      <c r="B27" s="63" t="s">
        <v>46</v>
      </c>
      <c r="C27" s="94">
        <v>38289.360999999997</v>
      </c>
      <c r="D27" s="65" t="s">
        <v>90</v>
      </c>
      <c r="E27">
        <f t="shared" si="0"/>
        <v>1068.4359908249476</v>
      </c>
      <c r="F27">
        <f t="shared" si="1"/>
        <v>1068.5</v>
      </c>
      <c r="G27">
        <f t="shared" si="2"/>
        <v>-0.17468999999982771</v>
      </c>
      <c r="I27">
        <f>+G27</f>
        <v>-0.17468999999982771</v>
      </c>
      <c r="Q27" s="2">
        <f t="shared" si="3"/>
        <v>23270.860999999997</v>
      </c>
      <c r="S27">
        <f>G27</f>
        <v>-0.17468999999982771</v>
      </c>
    </row>
    <row r="28" spans="1:21" x14ac:dyDescent="0.2">
      <c r="A28" s="61" t="s">
        <v>116</v>
      </c>
      <c r="B28" s="63" t="s">
        <v>23</v>
      </c>
      <c r="C28" s="94">
        <v>38296.332000000002</v>
      </c>
      <c r="D28" s="65" t="s">
        <v>90</v>
      </c>
      <c r="E28">
        <f t="shared" si="0"/>
        <v>1070.9902753248284</v>
      </c>
      <c r="F28">
        <f t="shared" si="1"/>
        <v>1071</v>
      </c>
      <c r="G28">
        <f t="shared" si="2"/>
        <v>-2.6539999998931307E-2</v>
      </c>
      <c r="I28">
        <f>+G28</f>
        <v>-2.6539999998931307E-2</v>
      </c>
      <c r="Q28" s="2">
        <f t="shared" si="3"/>
        <v>23277.832000000002</v>
      </c>
      <c r="R28">
        <f>G28</f>
        <v>-2.6539999998931307E-2</v>
      </c>
    </row>
    <row r="29" spans="1:21" x14ac:dyDescent="0.2">
      <c r="A29" s="61" t="s">
        <v>129</v>
      </c>
      <c r="B29" s="63" t="s">
        <v>46</v>
      </c>
      <c r="C29" s="94">
        <v>39056.381000000001</v>
      </c>
      <c r="D29" s="65" t="s">
        <v>90</v>
      </c>
      <c r="E29">
        <f t="shared" si="0"/>
        <v>1349.4842331283851</v>
      </c>
      <c r="F29">
        <f t="shared" si="1"/>
        <v>1349.5</v>
      </c>
      <c r="G29">
        <f t="shared" si="2"/>
        <v>-4.3030000000726432E-2</v>
      </c>
      <c r="I29">
        <f>+G29</f>
        <v>-4.3030000000726432E-2</v>
      </c>
      <c r="Q29" s="2">
        <f t="shared" si="3"/>
        <v>24037.881000000001</v>
      </c>
      <c r="S29">
        <f>G29</f>
        <v>-4.3030000000726432E-2</v>
      </c>
    </row>
    <row r="30" spans="1:21" x14ac:dyDescent="0.2">
      <c r="A30" s="61" t="s">
        <v>134</v>
      </c>
      <c r="B30" s="63" t="s">
        <v>46</v>
      </c>
      <c r="C30" s="94">
        <v>39064.589399999997</v>
      </c>
      <c r="D30" s="65" t="s">
        <v>90</v>
      </c>
      <c r="E30">
        <f t="shared" si="0"/>
        <v>1352.4919205317415</v>
      </c>
      <c r="F30">
        <f t="shared" si="1"/>
        <v>1352.5</v>
      </c>
      <c r="G30">
        <f t="shared" si="2"/>
        <v>-2.2049999999580905E-2</v>
      </c>
      <c r="J30">
        <f>+G30</f>
        <v>-2.2049999999580905E-2</v>
      </c>
      <c r="Q30" s="2">
        <f t="shared" si="3"/>
        <v>24046.089399999997</v>
      </c>
      <c r="S30">
        <f>G30</f>
        <v>-2.2049999999580905E-2</v>
      </c>
    </row>
    <row r="31" spans="1:21" x14ac:dyDescent="0.2">
      <c r="A31" s="61" t="s">
        <v>129</v>
      </c>
      <c r="B31" s="63" t="s">
        <v>46</v>
      </c>
      <c r="C31" s="94">
        <v>39389.404999999999</v>
      </c>
      <c r="D31" s="65" t="s">
        <v>90</v>
      </c>
      <c r="E31">
        <f t="shared" si="0"/>
        <v>1471.5094865049059</v>
      </c>
      <c r="F31">
        <f t="shared" si="1"/>
        <v>1471.5</v>
      </c>
      <c r="G31">
        <f t="shared" si="2"/>
        <v>2.5889999997161794E-2</v>
      </c>
      <c r="I31">
        <f>+G31</f>
        <v>2.5889999997161794E-2</v>
      </c>
      <c r="Q31" s="2">
        <f t="shared" si="3"/>
        <v>24370.904999999999</v>
      </c>
      <c r="S31">
        <f>G31</f>
        <v>2.5889999997161794E-2</v>
      </c>
    </row>
    <row r="32" spans="1:21" x14ac:dyDescent="0.2">
      <c r="A32" s="61" t="s">
        <v>134</v>
      </c>
      <c r="B32" s="63" t="s">
        <v>46</v>
      </c>
      <c r="C32" s="94">
        <v>39405.728300000002</v>
      </c>
      <c r="D32" s="65" t="s">
        <v>90</v>
      </c>
      <c r="E32">
        <f t="shared" si="0"/>
        <v>1477.4906014348851</v>
      </c>
      <c r="F32">
        <f t="shared" si="1"/>
        <v>1477.5</v>
      </c>
      <c r="G32">
        <f t="shared" si="2"/>
        <v>-2.5649999995948747E-2</v>
      </c>
      <c r="J32">
        <f t="shared" ref="J32:J46" si="4">+G32</f>
        <v>-2.5649999995948747E-2</v>
      </c>
      <c r="Q32" s="2">
        <f t="shared" si="3"/>
        <v>24387.228300000002</v>
      </c>
      <c r="S32">
        <f>G32</f>
        <v>-2.5649999995948747E-2</v>
      </c>
    </row>
    <row r="33" spans="1:21" x14ac:dyDescent="0.2">
      <c r="A33" s="61" t="s">
        <v>134</v>
      </c>
      <c r="B33" s="63" t="s">
        <v>23</v>
      </c>
      <c r="C33" s="94">
        <v>39442.6204</v>
      </c>
      <c r="D33" s="65" t="s">
        <v>90</v>
      </c>
      <c r="E33">
        <f t="shared" si="0"/>
        <v>1491.0084495482092</v>
      </c>
      <c r="F33">
        <f t="shared" si="1"/>
        <v>1491</v>
      </c>
      <c r="G33">
        <f t="shared" si="2"/>
        <v>2.305999999953201E-2</v>
      </c>
      <c r="J33">
        <f t="shared" si="4"/>
        <v>2.305999999953201E-2</v>
      </c>
      <c r="Q33" s="2">
        <f t="shared" si="3"/>
        <v>24424.1204</v>
      </c>
      <c r="R33">
        <f>G33</f>
        <v>2.305999999953201E-2</v>
      </c>
    </row>
    <row r="34" spans="1:21" x14ac:dyDescent="0.2">
      <c r="A34" s="61" t="s">
        <v>134</v>
      </c>
      <c r="B34" s="63" t="s">
        <v>23</v>
      </c>
      <c r="C34" s="94">
        <v>39783.7618</v>
      </c>
      <c r="D34" s="65" t="s">
        <v>90</v>
      </c>
      <c r="E34">
        <f t="shared" si="0"/>
        <v>1616.008046490836</v>
      </c>
      <c r="F34">
        <f t="shared" si="1"/>
        <v>1616</v>
      </c>
      <c r="G34">
        <f t="shared" si="2"/>
        <v>2.1959999998216517E-2</v>
      </c>
      <c r="J34">
        <f t="shared" si="4"/>
        <v>2.1959999998216517E-2</v>
      </c>
      <c r="Q34" s="2">
        <f t="shared" si="3"/>
        <v>24765.2618</v>
      </c>
      <c r="R34">
        <f>G34</f>
        <v>2.1959999998216517E-2</v>
      </c>
    </row>
    <row r="35" spans="1:21" x14ac:dyDescent="0.2">
      <c r="A35" s="61" t="s">
        <v>134</v>
      </c>
      <c r="B35" s="63" t="s">
        <v>46</v>
      </c>
      <c r="C35" s="94">
        <v>40505.571000000004</v>
      </c>
      <c r="D35" s="65" t="s">
        <v>90</v>
      </c>
      <c r="E35">
        <f t="shared" si="0"/>
        <v>1880.4903376155139</v>
      </c>
      <c r="F35">
        <f t="shared" si="1"/>
        <v>1880.5</v>
      </c>
      <c r="G35">
        <f t="shared" si="2"/>
        <v>-2.636999999958789E-2</v>
      </c>
      <c r="J35">
        <f t="shared" si="4"/>
        <v>-2.636999999958789E-2</v>
      </c>
      <c r="Q35" s="2">
        <f t="shared" si="3"/>
        <v>25487.071000000004</v>
      </c>
      <c r="S35">
        <f>G35</f>
        <v>-2.636999999958789E-2</v>
      </c>
    </row>
    <row r="36" spans="1:21" x14ac:dyDescent="0.2">
      <c r="A36" s="61" t="s">
        <v>134</v>
      </c>
      <c r="B36" s="63" t="s">
        <v>23</v>
      </c>
      <c r="C36" s="94">
        <v>40509.715700000001</v>
      </c>
      <c r="D36" s="65" t="s">
        <v>90</v>
      </c>
      <c r="E36">
        <f t="shared" si="0"/>
        <v>1882.0090211568481</v>
      </c>
      <c r="F36">
        <f t="shared" si="1"/>
        <v>1882</v>
      </c>
      <c r="G36">
        <f t="shared" si="2"/>
        <v>2.4619999996502884E-2</v>
      </c>
      <c r="J36">
        <f t="shared" si="4"/>
        <v>2.4619999996502884E-2</v>
      </c>
      <c r="Q36" s="2">
        <f t="shared" si="3"/>
        <v>25491.215700000001</v>
      </c>
      <c r="R36">
        <f>G36</f>
        <v>2.4619999996502884E-2</v>
      </c>
    </row>
    <row r="37" spans="1:21" x14ac:dyDescent="0.2">
      <c r="A37" s="61" t="s">
        <v>134</v>
      </c>
      <c r="B37" s="63" t="s">
        <v>23</v>
      </c>
      <c r="C37" s="94">
        <v>40520.631600000001</v>
      </c>
      <c r="D37" s="65" t="s">
        <v>90</v>
      </c>
      <c r="E37">
        <f t="shared" si="0"/>
        <v>1886.0087793224241</v>
      </c>
      <c r="F37">
        <f t="shared" si="1"/>
        <v>1886</v>
      </c>
      <c r="G37">
        <f t="shared" si="2"/>
        <v>2.3959999998623971E-2</v>
      </c>
      <c r="J37">
        <f t="shared" si="4"/>
        <v>2.3959999998623971E-2</v>
      </c>
      <c r="Q37" s="2">
        <f t="shared" si="3"/>
        <v>25502.131600000001</v>
      </c>
      <c r="R37">
        <f>G37</f>
        <v>2.3959999998623971E-2</v>
      </c>
    </row>
    <row r="38" spans="1:21" x14ac:dyDescent="0.2">
      <c r="A38" s="61" t="s">
        <v>134</v>
      </c>
      <c r="B38" s="63" t="s">
        <v>46</v>
      </c>
      <c r="C38" s="94">
        <v>40524.675000000003</v>
      </c>
      <c r="D38" s="65" t="s">
        <v>90</v>
      </c>
      <c r="E38">
        <f t="shared" si="0"/>
        <v>1887.4903449438295</v>
      </c>
      <c r="F38">
        <f t="shared" si="1"/>
        <v>1887.5</v>
      </c>
      <c r="G38">
        <f t="shared" si="2"/>
        <v>-2.6350000000093132E-2</v>
      </c>
      <c r="J38">
        <f t="shared" si="4"/>
        <v>-2.6350000000093132E-2</v>
      </c>
      <c r="Q38" s="2">
        <f t="shared" si="3"/>
        <v>25506.175000000003</v>
      </c>
      <c r="S38">
        <f>G38</f>
        <v>-2.6350000000093132E-2</v>
      </c>
    </row>
    <row r="39" spans="1:21" x14ac:dyDescent="0.2">
      <c r="A39" s="61" t="s">
        <v>134</v>
      </c>
      <c r="B39" s="63" t="s">
        <v>23</v>
      </c>
      <c r="C39" s="94">
        <v>40861.771399999998</v>
      </c>
      <c r="D39" s="65" t="s">
        <v>90</v>
      </c>
      <c r="E39">
        <f t="shared" si="0"/>
        <v>2011.0077899997793</v>
      </c>
      <c r="F39">
        <f t="shared" si="1"/>
        <v>2011</v>
      </c>
      <c r="G39">
        <f t="shared" si="2"/>
        <v>2.1259999994072132E-2</v>
      </c>
      <c r="J39">
        <f t="shared" si="4"/>
        <v>2.1259999994072132E-2</v>
      </c>
      <c r="Q39" s="2">
        <f t="shared" si="3"/>
        <v>25843.271399999998</v>
      </c>
      <c r="R39">
        <f>G39</f>
        <v>2.1259999994072132E-2</v>
      </c>
    </row>
    <row r="40" spans="1:21" x14ac:dyDescent="0.2">
      <c r="A40" s="23" t="s">
        <v>26</v>
      </c>
      <c r="B40" s="24" t="s">
        <v>23</v>
      </c>
      <c r="C40" s="95">
        <v>40984.583200000001</v>
      </c>
      <c r="D40" s="25" t="s">
        <v>15</v>
      </c>
      <c r="E40">
        <f t="shared" si="0"/>
        <v>2056.0079732076774</v>
      </c>
      <c r="F40">
        <f t="shared" si="1"/>
        <v>2056</v>
      </c>
      <c r="G40">
        <f t="shared" si="2"/>
        <v>2.1760000003268942E-2</v>
      </c>
      <c r="J40">
        <f t="shared" si="4"/>
        <v>2.1760000003268942E-2</v>
      </c>
      <c r="Q40" s="2">
        <f t="shared" si="3"/>
        <v>25966.083200000001</v>
      </c>
      <c r="R40">
        <f>G40</f>
        <v>2.1760000003268942E-2</v>
      </c>
    </row>
    <row r="41" spans="1:21" x14ac:dyDescent="0.2">
      <c r="A41" s="61" t="s">
        <v>134</v>
      </c>
      <c r="B41" s="63" t="s">
        <v>46</v>
      </c>
      <c r="C41" s="94">
        <v>41054.127999999997</v>
      </c>
      <c r="D41" s="65" t="s">
        <v>90</v>
      </c>
      <c r="E41">
        <f t="shared" si="0"/>
        <v>2081.4902863173002</v>
      </c>
      <c r="F41">
        <f t="shared" si="1"/>
        <v>2081.5</v>
      </c>
      <c r="G41">
        <f t="shared" si="2"/>
        <v>-2.651000000332715E-2</v>
      </c>
      <c r="J41">
        <f t="shared" si="4"/>
        <v>-2.651000000332715E-2</v>
      </c>
      <c r="Q41" s="2">
        <f t="shared" si="3"/>
        <v>26035.627999999997</v>
      </c>
      <c r="S41">
        <f>G41</f>
        <v>-2.651000000332715E-2</v>
      </c>
    </row>
    <row r="42" spans="1:21" x14ac:dyDescent="0.2">
      <c r="A42" s="61" t="s">
        <v>134</v>
      </c>
      <c r="B42" s="63" t="s">
        <v>23</v>
      </c>
      <c r="C42" s="94">
        <v>41058.269999999997</v>
      </c>
      <c r="D42" s="65" t="s">
        <v>90</v>
      </c>
      <c r="E42">
        <f t="shared" si="0"/>
        <v>2083.0079805359919</v>
      </c>
      <c r="F42">
        <f t="shared" si="1"/>
        <v>2083</v>
      </c>
      <c r="G42">
        <f t="shared" si="2"/>
        <v>2.1779999995487742E-2</v>
      </c>
      <c r="J42">
        <f t="shared" si="4"/>
        <v>2.1779999995487742E-2</v>
      </c>
      <c r="Q42" s="2">
        <f t="shared" si="3"/>
        <v>26039.769999999997</v>
      </c>
      <c r="R42">
        <f>G42</f>
        <v>2.1779999995487742E-2</v>
      </c>
    </row>
    <row r="43" spans="1:21" x14ac:dyDescent="0.2">
      <c r="A43" s="23" t="s">
        <v>26</v>
      </c>
      <c r="B43" s="24" t="s">
        <v>46</v>
      </c>
      <c r="C43" s="95">
        <v>41250.624000000003</v>
      </c>
      <c r="D43" s="25" t="s">
        <v>15</v>
      </c>
      <c r="E43">
        <f t="shared" si="0"/>
        <v>2153.4895241724512</v>
      </c>
      <c r="F43">
        <f t="shared" si="1"/>
        <v>2153.5</v>
      </c>
      <c r="G43">
        <f t="shared" si="2"/>
        <v>-2.8589999994437676E-2</v>
      </c>
      <c r="J43">
        <f t="shared" si="4"/>
        <v>-2.8589999994437676E-2</v>
      </c>
      <c r="Q43" s="2">
        <f t="shared" si="3"/>
        <v>26232.124000000003</v>
      </c>
      <c r="S43">
        <f>G43</f>
        <v>-2.8589999994437676E-2</v>
      </c>
    </row>
    <row r="44" spans="1:21" x14ac:dyDescent="0.2">
      <c r="A44" s="61" t="s">
        <v>134</v>
      </c>
      <c r="B44" s="63" t="s">
        <v>23</v>
      </c>
      <c r="C44" s="94">
        <v>41639.574999999997</v>
      </c>
      <c r="D44" s="65" t="s">
        <v>90</v>
      </c>
      <c r="E44">
        <f t="shared" si="0"/>
        <v>2296.0073136592468</v>
      </c>
      <c r="F44">
        <f t="shared" si="1"/>
        <v>2296</v>
      </c>
      <c r="G44">
        <f t="shared" si="2"/>
        <v>1.9959999997809064E-2</v>
      </c>
      <c r="J44">
        <f t="shared" si="4"/>
        <v>1.9959999997809064E-2</v>
      </c>
      <c r="Q44" s="2">
        <f t="shared" si="3"/>
        <v>26621.074999999997</v>
      </c>
      <c r="R44">
        <f>G44</f>
        <v>1.9959999997809064E-2</v>
      </c>
    </row>
    <row r="45" spans="1:21" x14ac:dyDescent="0.2">
      <c r="A45" s="61" t="s">
        <v>134</v>
      </c>
      <c r="B45" s="63" t="s">
        <v>23</v>
      </c>
      <c r="C45" s="94">
        <v>41669.595300000001</v>
      </c>
      <c r="D45" s="65" t="s">
        <v>90</v>
      </c>
      <c r="E45">
        <f t="shared" si="0"/>
        <v>2307.0072257194574</v>
      </c>
      <c r="F45">
        <f t="shared" si="1"/>
        <v>2307</v>
      </c>
      <c r="G45">
        <f t="shared" si="2"/>
        <v>1.9719999996596016E-2</v>
      </c>
      <c r="J45">
        <f t="shared" si="4"/>
        <v>1.9719999996596016E-2</v>
      </c>
      <c r="Q45" s="2">
        <f t="shared" si="3"/>
        <v>26651.095300000001</v>
      </c>
      <c r="R45">
        <f>G45</f>
        <v>1.9719999996596016E-2</v>
      </c>
    </row>
    <row r="46" spans="1:21" x14ac:dyDescent="0.2">
      <c r="A46" s="61" t="s">
        <v>134</v>
      </c>
      <c r="B46" s="63" t="s">
        <v>46</v>
      </c>
      <c r="C46" s="94">
        <v>41695.482499999998</v>
      </c>
      <c r="D46" s="65" t="s">
        <v>90</v>
      </c>
      <c r="E46">
        <f t="shared" si="0"/>
        <v>2316.4927046615412</v>
      </c>
      <c r="F46">
        <f t="shared" si="1"/>
        <v>2316.5</v>
      </c>
      <c r="G46">
        <f t="shared" si="2"/>
        <v>-1.9910000002710149E-2</v>
      </c>
      <c r="J46">
        <f t="shared" si="4"/>
        <v>-1.9910000002710149E-2</v>
      </c>
      <c r="Q46" s="2">
        <f t="shared" si="3"/>
        <v>26676.982499999998</v>
      </c>
      <c r="S46">
        <f>G46</f>
        <v>-1.9910000002710149E-2</v>
      </c>
    </row>
    <row r="47" spans="1:21" x14ac:dyDescent="0.2">
      <c r="A47" s="23" t="s">
        <v>47</v>
      </c>
      <c r="B47" s="24" t="s">
        <v>46</v>
      </c>
      <c r="C47" s="95">
        <v>41938.317999999999</v>
      </c>
      <c r="D47" s="25"/>
      <c r="E47">
        <f t="shared" si="0"/>
        <v>2405.4714672021219</v>
      </c>
      <c r="F47">
        <f t="shared" si="1"/>
        <v>2405.5</v>
      </c>
      <c r="Q47" s="2">
        <f t="shared" si="3"/>
        <v>26919.817999999999</v>
      </c>
      <c r="S47" s="16"/>
      <c r="T47" s="16"/>
      <c r="U47" s="16">
        <v>-7.7870000000984874E-2</v>
      </c>
    </row>
    <row r="48" spans="1:21" x14ac:dyDescent="0.2">
      <c r="A48" s="23" t="s">
        <v>27</v>
      </c>
      <c r="B48" s="24"/>
      <c r="C48" s="95">
        <v>42275.364000000001</v>
      </c>
      <c r="D48" s="25"/>
      <c r="E48">
        <f t="shared" si="0"/>
        <v>2528.9704449020574</v>
      </c>
      <c r="F48">
        <f t="shared" si="1"/>
        <v>2529</v>
      </c>
      <c r="G48">
        <f t="shared" ref="G48:G88" si="5">+C48-(C$7+F48*C$8)</f>
        <v>-8.0659999999625143E-2</v>
      </c>
      <c r="I48">
        <f>+G48</f>
        <v>-8.0659999999625143E-2</v>
      </c>
      <c r="Q48" s="2">
        <f t="shared" si="3"/>
        <v>27256.864000000001</v>
      </c>
      <c r="R48">
        <f>G48</f>
        <v>-8.0659999999625143E-2</v>
      </c>
    </row>
    <row r="49" spans="1:19" x14ac:dyDescent="0.2">
      <c r="A49" s="23" t="s">
        <v>48</v>
      </c>
      <c r="B49" s="24" t="s">
        <v>46</v>
      </c>
      <c r="C49" s="95">
        <v>42653.400699999998</v>
      </c>
      <c r="D49" s="25"/>
      <c r="E49">
        <f t="shared" si="0"/>
        <v>2667.4890624885488</v>
      </c>
      <c r="F49">
        <f t="shared" si="1"/>
        <v>2667.5</v>
      </c>
      <c r="G49">
        <f t="shared" si="5"/>
        <v>-2.9849999998987187E-2</v>
      </c>
      <c r="J49">
        <f>+G49</f>
        <v>-2.9849999998987187E-2</v>
      </c>
      <c r="Q49" s="2">
        <f t="shared" si="3"/>
        <v>27634.900699999998</v>
      </c>
      <c r="S49">
        <f>G49</f>
        <v>-2.9849999998987187E-2</v>
      </c>
    </row>
    <row r="50" spans="1:19" x14ac:dyDescent="0.2">
      <c r="A50" s="23" t="s">
        <v>48</v>
      </c>
      <c r="B50" s="24" t="s">
        <v>46</v>
      </c>
      <c r="C50" s="95">
        <v>42653.406900000002</v>
      </c>
      <c r="D50" s="25"/>
      <c r="E50">
        <f t="shared" si="0"/>
        <v>2667.4913342664727</v>
      </c>
      <c r="F50">
        <f t="shared" si="1"/>
        <v>2667.5</v>
      </c>
      <c r="G50">
        <f t="shared" si="5"/>
        <v>-2.3649999995541293E-2</v>
      </c>
      <c r="J50">
        <f>+G50</f>
        <v>-2.3649999995541293E-2</v>
      </c>
      <c r="Q50" s="2">
        <f t="shared" si="3"/>
        <v>27634.906900000002</v>
      </c>
      <c r="S50">
        <f>G50</f>
        <v>-2.3649999995541293E-2</v>
      </c>
    </row>
    <row r="51" spans="1:19" x14ac:dyDescent="0.2">
      <c r="A51" s="23" t="s">
        <v>48</v>
      </c>
      <c r="B51" s="24" t="s">
        <v>46</v>
      </c>
      <c r="C51" s="95">
        <v>42653.411699999997</v>
      </c>
      <c r="D51" s="25"/>
      <c r="E51">
        <f t="shared" si="0"/>
        <v>2667.4930930622822</v>
      </c>
      <c r="F51">
        <f t="shared" si="1"/>
        <v>2667.5</v>
      </c>
      <c r="G51">
        <f t="shared" si="5"/>
        <v>-1.8850000000384171E-2</v>
      </c>
      <c r="J51">
        <f>+G51</f>
        <v>-1.8850000000384171E-2</v>
      </c>
      <c r="Q51" s="2">
        <f t="shared" si="3"/>
        <v>27634.911699999997</v>
      </c>
      <c r="S51">
        <f>G51</f>
        <v>-1.8850000000384171E-2</v>
      </c>
    </row>
    <row r="52" spans="1:19" x14ac:dyDescent="0.2">
      <c r="A52" s="61" t="s">
        <v>205</v>
      </c>
      <c r="B52" s="63" t="s">
        <v>23</v>
      </c>
      <c r="C52" s="94">
        <v>43173.29</v>
      </c>
      <c r="D52" s="65" t="s">
        <v>90</v>
      </c>
      <c r="E52">
        <f t="shared" si="0"/>
        <v>2857.9847131330753</v>
      </c>
      <c r="F52">
        <f t="shared" si="1"/>
        <v>2858</v>
      </c>
      <c r="G52">
        <f t="shared" si="5"/>
        <v>-4.1720000001078006E-2</v>
      </c>
      <c r="I52">
        <f t="shared" ref="I52:I59" si="6">+G52</f>
        <v>-4.1720000001078006E-2</v>
      </c>
      <c r="O52">
        <f t="shared" ref="O52:O83" ca="1" si="7">+C$11+C$12*$F52</f>
        <v>-3.3353625390549493E-2</v>
      </c>
      <c r="P52">
        <f t="shared" ref="P52:P83" ca="1" si="8">+D$11+D$12*$F52</f>
        <v>4.3223891446486931E-2</v>
      </c>
      <c r="Q52" s="2">
        <f t="shared" si="3"/>
        <v>28154.79</v>
      </c>
      <c r="R52">
        <f>G52</f>
        <v>-4.1720000001078006E-2</v>
      </c>
    </row>
    <row r="53" spans="1:19" x14ac:dyDescent="0.2">
      <c r="A53" s="61" t="s">
        <v>205</v>
      </c>
      <c r="B53" s="63" t="s">
        <v>23</v>
      </c>
      <c r="C53" s="94">
        <v>43293.4</v>
      </c>
      <c r="D53" s="65" t="s">
        <v>90</v>
      </c>
      <c r="E53">
        <f t="shared" ref="E53:E84" si="9">+(C53-C$7)/C$8</f>
        <v>2901.99491414878</v>
      </c>
      <c r="F53">
        <f t="shared" ref="F53:F84" si="10">ROUND(2*E53,0)/2</f>
        <v>2902</v>
      </c>
      <c r="G53">
        <f t="shared" si="5"/>
        <v>-1.3879999998607673E-2</v>
      </c>
      <c r="I53">
        <f t="shared" si="6"/>
        <v>-1.3879999998607673E-2</v>
      </c>
      <c r="O53">
        <f t="shared" ca="1" si="7"/>
        <v>-3.2964169097539561E-2</v>
      </c>
      <c r="P53">
        <f t="shared" ca="1" si="8"/>
        <v>4.2645262789747902E-2</v>
      </c>
      <c r="Q53" s="2">
        <f t="shared" ref="Q53:Q84" si="11">+C53-15018.5</f>
        <v>28274.9</v>
      </c>
      <c r="R53">
        <f>G53</f>
        <v>-1.3879999998607673E-2</v>
      </c>
    </row>
    <row r="54" spans="1:19" x14ac:dyDescent="0.2">
      <c r="A54" s="61" t="s">
        <v>205</v>
      </c>
      <c r="B54" s="63" t="s">
        <v>46</v>
      </c>
      <c r="C54" s="94">
        <v>43308.38</v>
      </c>
      <c r="D54" s="65" t="s">
        <v>90</v>
      </c>
      <c r="E54">
        <f t="shared" si="9"/>
        <v>2907.4838227426944</v>
      </c>
      <c r="F54">
        <f t="shared" si="10"/>
        <v>2907.5</v>
      </c>
      <c r="G54">
        <f t="shared" si="5"/>
        <v>-4.4150000001536682E-2</v>
      </c>
      <c r="I54">
        <f t="shared" si="6"/>
        <v>-4.4150000001536682E-2</v>
      </c>
      <c r="O54">
        <f t="shared" ca="1" si="7"/>
        <v>-3.2915487060913323E-2</v>
      </c>
      <c r="P54">
        <f t="shared" ca="1" si="8"/>
        <v>4.2572934207655524E-2</v>
      </c>
      <c r="Q54" s="2">
        <f t="shared" si="11"/>
        <v>28289.879999999997</v>
      </c>
      <c r="S54">
        <f>G54</f>
        <v>-4.4150000001536682E-2</v>
      </c>
    </row>
    <row r="55" spans="1:19" x14ac:dyDescent="0.2">
      <c r="A55" s="61" t="s">
        <v>205</v>
      </c>
      <c r="B55" s="63" t="s">
        <v>23</v>
      </c>
      <c r="C55" s="94">
        <v>43342.54</v>
      </c>
      <c r="D55" s="65" t="s">
        <v>90</v>
      </c>
      <c r="E55">
        <f t="shared" si="9"/>
        <v>2920.0005862652706</v>
      </c>
      <c r="F55">
        <f t="shared" si="10"/>
        <v>2920</v>
      </c>
      <c r="G55">
        <f t="shared" si="5"/>
        <v>1.6000000032363459E-3</v>
      </c>
      <c r="I55">
        <f t="shared" si="6"/>
        <v>1.6000000032363459E-3</v>
      </c>
      <c r="O55">
        <f t="shared" ca="1" si="7"/>
        <v>-3.2804846068580952E-2</v>
      </c>
      <c r="P55">
        <f t="shared" ca="1" si="8"/>
        <v>4.240855106653648E-2</v>
      </c>
      <c r="Q55" s="2">
        <f t="shared" si="11"/>
        <v>28324.04</v>
      </c>
      <c r="R55">
        <f>G55</f>
        <v>1.6000000032363459E-3</v>
      </c>
    </row>
    <row r="56" spans="1:19" x14ac:dyDescent="0.2">
      <c r="A56" s="61" t="s">
        <v>205</v>
      </c>
      <c r="B56" s="63" t="s">
        <v>46</v>
      </c>
      <c r="C56" s="94">
        <v>43420.28</v>
      </c>
      <c r="D56" s="65" t="s">
        <v>90</v>
      </c>
      <c r="E56">
        <f t="shared" si="9"/>
        <v>2948.4857500897715</v>
      </c>
      <c r="F56">
        <f t="shared" si="10"/>
        <v>2948.5</v>
      </c>
      <c r="G56">
        <f t="shared" si="5"/>
        <v>-3.8890000003448222E-2</v>
      </c>
      <c r="I56">
        <f t="shared" si="6"/>
        <v>-3.8890000003448222E-2</v>
      </c>
      <c r="O56">
        <f t="shared" ca="1" si="7"/>
        <v>-3.2552584606063154E-2</v>
      </c>
      <c r="P56">
        <f t="shared" ca="1" si="8"/>
        <v>4.2033757504785066E-2</v>
      </c>
      <c r="Q56" s="2">
        <f t="shared" si="11"/>
        <v>28401.78</v>
      </c>
      <c r="S56">
        <f>G56</f>
        <v>-3.8890000003448222E-2</v>
      </c>
    </row>
    <row r="57" spans="1:19" x14ac:dyDescent="0.2">
      <c r="A57" s="61" t="s">
        <v>205</v>
      </c>
      <c r="B57" s="63" t="s">
        <v>23</v>
      </c>
      <c r="C57" s="94">
        <v>43495.33</v>
      </c>
      <c r="D57" s="65" t="s">
        <v>90</v>
      </c>
      <c r="E57">
        <f t="shared" si="9"/>
        <v>2975.9852554284507</v>
      </c>
      <c r="F57">
        <f t="shared" si="10"/>
        <v>2976</v>
      </c>
      <c r="G57">
        <f t="shared" si="5"/>
        <v>-4.0240000002086163E-2</v>
      </c>
      <c r="I57">
        <f t="shared" si="6"/>
        <v>-4.0240000002086163E-2</v>
      </c>
      <c r="O57">
        <f t="shared" ca="1" si="7"/>
        <v>-3.2309174422931942E-2</v>
      </c>
      <c r="P57">
        <f t="shared" ca="1" si="8"/>
        <v>4.167211459432317E-2</v>
      </c>
      <c r="Q57" s="2">
        <f t="shared" si="11"/>
        <v>28476.83</v>
      </c>
      <c r="R57">
        <f t="shared" ref="R57:R62" si="12">G57</f>
        <v>-4.0240000002086163E-2</v>
      </c>
    </row>
    <row r="58" spans="1:19" x14ac:dyDescent="0.2">
      <c r="A58" s="23" t="s">
        <v>28</v>
      </c>
      <c r="B58" s="24"/>
      <c r="C58" s="95">
        <v>43795.548000000003</v>
      </c>
      <c r="D58" s="25"/>
      <c r="E58">
        <f t="shared" si="9"/>
        <v>3085.9898722674552</v>
      </c>
      <c r="F58">
        <f t="shared" si="10"/>
        <v>3086</v>
      </c>
      <c r="G58">
        <f t="shared" si="5"/>
        <v>-2.76400000002468E-2</v>
      </c>
      <c r="I58">
        <f t="shared" si="6"/>
        <v>-2.76400000002468E-2</v>
      </c>
      <c r="O58">
        <f t="shared" ca="1" si="7"/>
        <v>-3.1335533690407105E-2</v>
      </c>
      <c r="P58">
        <f t="shared" ca="1" si="8"/>
        <v>4.0225542952475594E-2</v>
      </c>
      <c r="Q58" s="2">
        <f t="shared" si="11"/>
        <v>28777.048000000003</v>
      </c>
      <c r="R58">
        <f t="shared" si="12"/>
        <v>-2.76400000002468E-2</v>
      </c>
    </row>
    <row r="59" spans="1:19" x14ac:dyDescent="0.2">
      <c r="A59" s="61" t="s">
        <v>205</v>
      </c>
      <c r="B59" s="63" t="s">
        <v>23</v>
      </c>
      <c r="C59" s="94">
        <v>44835.37</v>
      </c>
      <c r="D59" s="65" t="s">
        <v>90</v>
      </c>
      <c r="E59">
        <f t="shared" si="9"/>
        <v>3466.9970760019646</v>
      </c>
      <c r="F59">
        <f t="shared" si="10"/>
        <v>3467</v>
      </c>
      <c r="G59">
        <f t="shared" si="5"/>
        <v>-7.980000002135057E-3</v>
      </c>
      <c r="I59">
        <f t="shared" si="6"/>
        <v>-7.980000002135057E-3</v>
      </c>
      <c r="O59">
        <f t="shared" ca="1" si="7"/>
        <v>-2.7963196244116528E-2</v>
      </c>
      <c r="P59">
        <f t="shared" ca="1" si="8"/>
        <v>3.5215144811167179E-2</v>
      </c>
      <c r="Q59" s="2">
        <f t="shared" si="11"/>
        <v>29816.870000000003</v>
      </c>
      <c r="R59">
        <f t="shared" si="12"/>
        <v>-7.980000002135057E-3</v>
      </c>
    </row>
    <row r="60" spans="1:19" x14ac:dyDescent="0.2">
      <c r="A60" s="61" t="s">
        <v>232</v>
      </c>
      <c r="B60" s="63" t="s">
        <v>23</v>
      </c>
      <c r="C60" s="94">
        <v>44876.3102</v>
      </c>
      <c r="D60" s="65" t="s">
        <v>90</v>
      </c>
      <c r="E60">
        <f t="shared" si="9"/>
        <v>3481.9982118909252</v>
      </c>
      <c r="F60">
        <f t="shared" si="10"/>
        <v>3482</v>
      </c>
      <c r="G60">
        <f t="shared" si="5"/>
        <v>-4.8800000004121102E-3</v>
      </c>
      <c r="J60">
        <f>+G60</f>
        <v>-4.8800000004121102E-3</v>
      </c>
      <c r="O60">
        <f t="shared" ca="1" si="7"/>
        <v>-2.7830427053317685E-2</v>
      </c>
      <c r="P60">
        <f t="shared" ca="1" si="8"/>
        <v>3.5017885041824327E-2</v>
      </c>
      <c r="Q60" s="2">
        <f t="shared" si="11"/>
        <v>29857.8102</v>
      </c>
      <c r="R60">
        <f t="shared" si="12"/>
        <v>-4.8800000004121102E-3</v>
      </c>
    </row>
    <row r="61" spans="1:19" x14ac:dyDescent="0.2">
      <c r="A61" s="23" t="s">
        <v>26</v>
      </c>
      <c r="B61" s="24" t="s">
        <v>23</v>
      </c>
      <c r="C61" s="95">
        <v>44909.057999999997</v>
      </c>
      <c r="D61" s="25" t="s">
        <v>15</v>
      </c>
      <c r="E61">
        <f t="shared" si="9"/>
        <v>3493.9975230292316</v>
      </c>
      <c r="F61">
        <f t="shared" si="10"/>
        <v>3494</v>
      </c>
      <c r="G61">
        <f t="shared" si="5"/>
        <v>-6.7600000038510188E-3</v>
      </c>
      <c r="J61">
        <f>+G61</f>
        <v>-6.7600000038510188E-3</v>
      </c>
      <c r="O61">
        <f t="shared" ca="1" si="7"/>
        <v>-2.7724211700678614E-2</v>
      </c>
      <c r="P61">
        <f t="shared" ca="1" si="8"/>
        <v>3.4860077226350046E-2</v>
      </c>
      <c r="Q61" s="2">
        <f t="shared" si="11"/>
        <v>29890.557999999997</v>
      </c>
      <c r="R61">
        <f t="shared" si="12"/>
        <v>-6.7600000038510188E-3</v>
      </c>
    </row>
    <row r="62" spans="1:19" x14ac:dyDescent="0.2">
      <c r="A62" s="23" t="s">
        <v>29</v>
      </c>
      <c r="B62" s="24"/>
      <c r="C62" s="95">
        <v>44925.419000000002</v>
      </c>
      <c r="D62" s="25"/>
      <c r="E62">
        <f t="shared" si="9"/>
        <v>3499.9924518346443</v>
      </c>
      <c r="F62">
        <f t="shared" si="10"/>
        <v>3500</v>
      </c>
      <c r="G62">
        <f t="shared" si="5"/>
        <v>-2.0599999996193219E-2</v>
      </c>
      <c r="I62">
        <f>+G62</f>
        <v>-2.0599999996193219E-2</v>
      </c>
      <c r="O62">
        <f t="shared" ca="1" si="7"/>
        <v>-2.7671104024359076E-2</v>
      </c>
      <c r="P62">
        <f t="shared" ca="1" si="8"/>
        <v>3.4781173318612905E-2</v>
      </c>
      <c r="Q62" s="2">
        <f t="shared" si="11"/>
        <v>29906.919000000002</v>
      </c>
      <c r="R62">
        <f t="shared" si="12"/>
        <v>-2.0599999996193219E-2</v>
      </c>
    </row>
    <row r="63" spans="1:19" x14ac:dyDescent="0.2">
      <c r="A63" s="23" t="s">
        <v>26</v>
      </c>
      <c r="B63" s="24" t="s">
        <v>46</v>
      </c>
      <c r="C63" s="95">
        <v>45161.509400000003</v>
      </c>
      <c r="D63" s="25" t="s">
        <v>15</v>
      </c>
      <c r="E63">
        <f t="shared" si="9"/>
        <v>3586.4997032032079</v>
      </c>
      <c r="F63">
        <f t="shared" si="10"/>
        <v>3586.5</v>
      </c>
      <c r="G63">
        <f t="shared" si="5"/>
        <v>-8.0999999772757292E-4</v>
      </c>
      <c r="J63">
        <f>+G63</f>
        <v>-8.0999999772757292E-4</v>
      </c>
      <c r="O63">
        <f t="shared" ca="1" si="7"/>
        <v>-2.6905468357419089E-2</v>
      </c>
      <c r="P63">
        <f t="shared" ca="1" si="8"/>
        <v>3.3643641982069136E-2</v>
      </c>
      <c r="Q63" s="2">
        <f t="shared" si="11"/>
        <v>30143.009400000003</v>
      </c>
      <c r="S63">
        <f>G63</f>
        <v>-8.0999999772757292E-4</v>
      </c>
    </row>
    <row r="64" spans="1:19" x14ac:dyDescent="0.2">
      <c r="A64" s="23" t="s">
        <v>26</v>
      </c>
      <c r="B64" s="24" t="s">
        <v>23</v>
      </c>
      <c r="C64" s="95">
        <v>45613.1685</v>
      </c>
      <c r="D64" s="25" t="s">
        <v>15</v>
      </c>
      <c r="E64">
        <f t="shared" si="9"/>
        <v>3751.9947309408822</v>
      </c>
      <c r="F64">
        <f t="shared" si="10"/>
        <v>3752</v>
      </c>
      <c r="G64">
        <f t="shared" si="5"/>
        <v>-1.4380000000528526E-2</v>
      </c>
      <c r="J64">
        <f>+G64</f>
        <v>-1.4380000000528526E-2</v>
      </c>
      <c r="O64">
        <f t="shared" ca="1" si="7"/>
        <v>-2.5440581618938536E-2</v>
      </c>
      <c r="P64">
        <f t="shared" ca="1" si="8"/>
        <v>3.1467209193653013E-2</v>
      </c>
      <c r="Q64" s="2">
        <f t="shared" si="11"/>
        <v>30594.6685</v>
      </c>
      <c r="R64">
        <f>G64</f>
        <v>-1.4380000000528526E-2</v>
      </c>
    </row>
    <row r="65" spans="1:19" x14ac:dyDescent="0.2">
      <c r="A65" s="23" t="s">
        <v>26</v>
      </c>
      <c r="B65" s="24" t="s">
        <v>46</v>
      </c>
      <c r="C65" s="95">
        <v>45617.277000000002</v>
      </c>
      <c r="D65" s="25" t="s">
        <v>15</v>
      </c>
      <c r="E65">
        <f t="shared" si="9"/>
        <v>3753.5001502304763</v>
      </c>
      <c r="F65">
        <f t="shared" si="10"/>
        <v>3753.5</v>
      </c>
      <c r="G65">
        <f t="shared" si="5"/>
        <v>4.1000000055646524E-4</v>
      </c>
      <c r="J65">
        <f>+G65</f>
        <v>4.1000000055646524E-4</v>
      </c>
      <c r="O65">
        <f t="shared" ca="1" si="7"/>
        <v>-2.5427304699858655E-2</v>
      </c>
      <c r="P65">
        <f t="shared" ca="1" si="8"/>
        <v>3.1447483216718725E-2</v>
      </c>
      <c r="Q65" s="2">
        <f t="shared" si="11"/>
        <v>30598.777000000002</v>
      </c>
      <c r="S65">
        <f>G65</f>
        <v>4.1000000055646524E-4</v>
      </c>
    </row>
    <row r="66" spans="1:19" x14ac:dyDescent="0.2">
      <c r="A66" s="9" t="s">
        <v>30</v>
      </c>
      <c r="B66" s="10"/>
      <c r="C66" s="96">
        <v>45618.627</v>
      </c>
      <c r="D66" s="22"/>
      <c r="E66">
        <f t="shared" si="9"/>
        <v>3753.9948115523571</v>
      </c>
      <c r="F66">
        <f t="shared" si="10"/>
        <v>3754</v>
      </c>
      <c r="G66">
        <f t="shared" si="5"/>
        <v>-1.4159999998810235E-2</v>
      </c>
      <c r="I66">
        <f>+G66</f>
        <v>-1.4159999998810235E-2</v>
      </c>
      <c r="O66">
        <f t="shared" ca="1" si="7"/>
        <v>-2.5422879060165361E-2</v>
      </c>
      <c r="P66">
        <f t="shared" ca="1" si="8"/>
        <v>3.1440907891073962E-2</v>
      </c>
      <c r="Q66" s="2">
        <f t="shared" si="11"/>
        <v>30600.127</v>
      </c>
      <c r="R66">
        <f>G66</f>
        <v>-1.4159999998810235E-2</v>
      </c>
    </row>
    <row r="67" spans="1:19" x14ac:dyDescent="0.2">
      <c r="A67" s="23" t="s">
        <v>31</v>
      </c>
      <c r="B67" s="24"/>
      <c r="C67" s="95">
        <v>45621.307999999997</v>
      </c>
      <c r="D67" s="25"/>
      <c r="E67">
        <f t="shared" si="9"/>
        <v>3754.9771722960336</v>
      </c>
      <c r="F67">
        <f t="shared" si="10"/>
        <v>3755</v>
      </c>
      <c r="G67">
        <f t="shared" si="5"/>
        <v>-6.2300000005052425E-2</v>
      </c>
      <c r="I67">
        <f>+G67</f>
        <v>-6.2300000005052425E-2</v>
      </c>
      <c r="O67">
        <f t="shared" ca="1" si="7"/>
        <v>-2.5414027780778767E-2</v>
      </c>
      <c r="P67">
        <f t="shared" ca="1" si="8"/>
        <v>3.1427757239784443E-2</v>
      </c>
      <c r="Q67" s="2">
        <f t="shared" si="11"/>
        <v>30602.807999999997</v>
      </c>
      <c r="R67">
        <f>G67</f>
        <v>-6.2300000005052425E-2</v>
      </c>
    </row>
    <row r="68" spans="1:19" x14ac:dyDescent="0.2">
      <c r="A68" s="61" t="s">
        <v>232</v>
      </c>
      <c r="B68" s="63" t="s">
        <v>46</v>
      </c>
      <c r="C68" s="97">
        <v>45647.299099999997</v>
      </c>
      <c r="D68" s="60" t="s">
        <v>90</v>
      </c>
      <c r="E68">
        <f t="shared" si="9"/>
        <v>3764.5007218391129</v>
      </c>
      <c r="F68">
        <f t="shared" si="10"/>
        <v>3764.5</v>
      </c>
      <c r="G68">
        <f t="shared" si="5"/>
        <v>1.9699999975273386E-3</v>
      </c>
      <c r="J68">
        <f>+G68</f>
        <v>1.9699999975273386E-3</v>
      </c>
      <c r="O68">
        <f t="shared" ca="1" si="7"/>
        <v>-2.5329940626606172E-2</v>
      </c>
      <c r="P68">
        <f t="shared" ca="1" si="8"/>
        <v>3.1302826052533969E-2</v>
      </c>
      <c r="Q68" s="2">
        <f t="shared" si="11"/>
        <v>30628.799099999997</v>
      </c>
      <c r="S68">
        <f>G68</f>
        <v>1.9699999975273386E-3</v>
      </c>
    </row>
    <row r="69" spans="1:19" x14ac:dyDescent="0.2">
      <c r="A69" s="29" t="s">
        <v>26</v>
      </c>
      <c r="B69" s="28" t="s">
        <v>23</v>
      </c>
      <c r="C69" s="98">
        <v>45665.022100000002</v>
      </c>
      <c r="D69" s="26" t="s">
        <v>15</v>
      </c>
      <c r="E69">
        <f t="shared" si="9"/>
        <v>3770.9947089559355</v>
      </c>
      <c r="F69">
        <f t="shared" si="10"/>
        <v>3771</v>
      </c>
      <c r="G69">
        <f t="shared" si="5"/>
        <v>-1.4439999999012798E-2</v>
      </c>
      <c r="J69">
        <f>+G69</f>
        <v>-1.4439999999012798E-2</v>
      </c>
      <c r="O69">
        <f t="shared" ca="1" si="7"/>
        <v>-2.5272407310593339E-2</v>
      </c>
      <c r="P69">
        <f t="shared" ca="1" si="8"/>
        <v>3.1217346819152066E-2</v>
      </c>
      <c r="Q69" s="2">
        <f t="shared" si="11"/>
        <v>30646.522100000002</v>
      </c>
      <c r="R69">
        <f>G69</f>
        <v>-1.4439999999012798E-2</v>
      </c>
    </row>
    <row r="70" spans="1:19" x14ac:dyDescent="0.2">
      <c r="A70" s="29" t="s">
        <v>26</v>
      </c>
      <c r="B70" s="28" t="s">
        <v>23</v>
      </c>
      <c r="C70" s="98">
        <v>45665.0242</v>
      </c>
      <c r="D70" s="26" t="s">
        <v>15</v>
      </c>
      <c r="E70">
        <f t="shared" si="9"/>
        <v>3770.9954784291021</v>
      </c>
      <c r="F70">
        <f t="shared" si="10"/>
        <v>3771</v>
      </c>
      <c r="G70">
        <f t="shared" si="5"/>
        <v>-1.2340000001131557E-2</v>
      </c>
      <c r="J70">
        <f>+G70</f>
        <v>-1.2340000001131557E-2</v>
      </c>
      <c r="O70">
        <f t="shared" ca="1" si="7"/>
        <v>-2.5272407310593339E-2</v>
      </c>
      <c r="P70">
        <f t="shared" ca="1" si="8"/>
        <v>3.1217346819152066E-2</v>
      </c>
      <c r="Q70" s="2">
        <f t="shared" si="11"/>
        <v>30646.5242</v>
      </c>
      <c r="R70">
        <f>G70</f>
        <v>-1.2340000001131557E-2</v>
      </c>
    </row>
    <row r="71" spans="1:19" x14ac:dyDescent="0.2">
      <c r="A71" s="58" t="s">
        <v>232</v>
      </c>
      <c r="B71" s="59" t="s">
        <v>23</v>
      </c>
      <c r="C71" s="97">
        <v>45673.207600000002</v>
      </c>
      <c r="D71" s="60" t="s">
        <v>90</v>
      </c>
      <c r="E71">
        <f t="shared" si="9"/>
        <v>3773.9940054376107</v>
      </c>
      <c r="F71">
        <f t="shared" si="10"/>
        <v>3774</v>
      </c>
      <c r="G71">
        <f t="shared" si="5"/>
        <v>-1.6360000001441222E-2</v>
      </c>
      <c r="J71">
        <f>+G71</f>
        <v>-1.6360000001441222E-2</v>
      </c>
      <c r="O71">
        <f t="shared" ca="1" si="7"/>
        <v>-2.524585347243357E-2</v>
      </c>
      <c r="P71">
        <f t="shared" ca="1" si="8"/>
        <v>3.1177894865283495E-2</v>
      </c>
      <c r="Q71" s="2">
        <f t="shared" si="11"/>
        <v>30654.707600000002</v>
      </c>
      <c r="R71">
        <f>G71</f>
        <v>-1.6360000001441222E-2</v>
      </c>
    </row>
    <row r="72" spans="1:19" x14ac:dyDescent="0.2">
      <c r="A72" s="44" t="s">
        <v>30</v>
      </c>
      <c r="B72" s="4" t="s">
        <v>46</v>
      </c>
      <c r="C72" s="99">
        <v>46007.548000000003</v>
      </c>
      <c r="D72" s="66"/>
      <c r="E72">
        <f t="shared" si="9"/>
        <v>3896.5016085653365</v>
      </c>
      <c r="F72">
        <f t="shared" si="10"/>
        <v>3896.5</v>
      </c>
      <c r="G72">
        <f t="shared" si="5"/>
        <v>4.390000001876615E-3</v>
      </c>
      <c r="I72">
        <f>+G72</f>
        <v>4.390000001876615E-3</v>
      </c>
      <c r="O72">
        <f t="shared" ca="1" si="7"/>
        <v>-2.4161571747576362E-2</v>
      </c>
      <c r="P72">
        <f t="shared" ca="1" si="8"/>
        <v>2.9566940082316882E-2</v>
      </c>
      <c r="Q72" s="2">
        <f t="shared" si="11"/>
        <v>30989.048000000003</v>
      </c>
      <c r="S72">
        <f>G72</f>
        <v>4.390000001876615E-3</v>
      </c>
    </row>
    <row r="73" spans="1:19" x14ac:dyDescent="0.2">
      <c r="A73" s="44" t="s">
        <v>32</v>
      </c>
      <c r="B73" s="4"/>
      <c r="C73" s="99">
        <v>46336.382599999997</v>
      </c>
      <c r="D73" s="66"/>
      <c r="E73">
        <f t="shared" si="9"/>
        <v>4016.9917996145296</v>
      </c>
      <c r="F73">
        <f t="shared" si="10"/>
        <v>4017</v>
      </c>
      <c r="G73">
        <f t="shared" si="5"/>
        <v>-2.238000000215834E-2</v>
      </c>
      <c r="J73">
        <f>+G73</f>
        <v>-2.238000000215834E-2</v>
      </c>
      <c r="O73">
        <f t="shared" ca="1" si="7"/>
        <v>-2.3094992581492335E-2</v>
      </c>
      <c r="P73">
        <f t="shared" ca="1" si="8"/>
        <v>2.7982286601929307E-2</v>
      </c>
      <c r="Q73" s="2">
        <f t="shared" si="11"/>
        <v>31317.882599999997</v>
      </c>
      <c r="R73">
        <f>G73</f>
        <v>-2.238000000215834E-2</v>
      </c>
    </row>
    <row r="74" spans="1:19" x14ac:dyDescent="0.2">
      <c r="A74" s="44" t="s">
        <v>33</v>
      </c>
      <c r="B74" s="4"/>
      <c r="C74" s="99">
        <v>46336.385199999997</v>
      </c>
      <c r="D74" s="66"/>
      <c r="E74">
        <f t="shared" si="9"/>
        <v>4016.9927522955936</v>
      </c>
      <c r="F74">
        <f t="shared" si="10"/>
        <v>4017</v>
      </c>
      <c r="G74">
        <f t="shared" si="5"/>
        <v>-1.9780000002356246E-2</v>
      </c>
      <c r="J74">
        <f>+G74</f>
        <v>-1.9780000002356246E-2</v>
      </c>
      <c r="O74">
        <f t="shared" ca="1" si="7"/>
        <v>-2.3094992581492335E-2</v>
      </c>
      <c r="P74">
        <f t="shared" ca="1" si="8"/>
        <v>2.7982286601929307E-2</v>
      </c>
      <c r="Q74" s="2">
        <f t="shared" si="11"/>
        <v>31317.885199999997</v>
      </c>
      <c r="R74">
        <f>G74</f>
        <v>-1.9780000002356246E-2</v>
      </c>
    </row>
    <row r="75" spans="1:19" x14ac:dyDescent="0.2">
      <c r="A75" s="44" t="s">
        <v>30</v>
      </c>
      <c r="B75" s="4" t="s">
        <v>46</v>
      </c>
      <c r="C75" s="99">
        <v>46351.423000000003</v>
      </c>
      <c r="D75" s="66"/>
      <c r="E75">
        <f t="shared" si="9"/>
        <v>4022.5028397224041</v>
      </c>
      <c r="F75">
        <f t="shared" si="10"/>
        <v>4022.5</v>
      </c>
      <c r="G75">
        <f t="shared" si="5"/>
        <v>7.7500000043073669E-3</v>
      </c>
      <c r="I75">
        <f>+G75</f>
        <v>7.7500000043073669E-3</v>
      </c>
      <c r="O75">
        <f t="shared" ca="1" si="7"/>
        <v>-2.3046310544866097E-2</v>
      </c>
      <c r="P75">
        <f t="shared" ca="1" si="8"/>
        <v>2.7909958019836929E-2</v>
      </c>
      <c r="Q75" s="2">
        <f t="shared" si="11"/>
        <v>31332.923000000003</v>
      </c>
      <c r="S75">
        <f>G75</f>
        <v>7.7500000043073669E-3</v>
      </c>
    </row>
    <row r="76" spans="1:19" x14ac:dyDescent="0.2">
      <c r="A76" s="44" t="s">
        <v>33</v>
      </c>
      <c r="B76" s="4" t="s">
        <v>46</v>
      </c>
      <c r="C76" s="99">
        <v>46482.419699999999</v>
      </c>
      <c r="D76" s="66"/>
      <c r="E76">
        <f t="shared" si="9"/>
        <v>4070.5020995624986</v>
      </c>
      <c r="F76">
        <f t="shared" si="10"/>
        <v>4070.5</v>
      </c>
      <c r="G76">
        <f t="shared" si="5"/>
        <v>5.7299999971291982E-3</v>
      </c>
      <c r="J76">
        <f>+G76</f>
        <v>5.7299999971291982E-3</v>
      </c>
      <c r="O76">
        <f t="shared" ca="1" si="7"/>
        <v>-2.2621449134309801E-2</v>
      </c>
      <c r="P76">
        <f t="shared" ca="1" si="8"/>
        <v>2.7278726757939804E-2</v>
      </c>
      <c r="Q76" s="2">
        <f t="shared" si="11"/>
        <v>31463.919699999999</v>
      </c>
      <c r="S76">
        <f>G76</f>
        <v>5.7299999971291982E-3</v>
      </c>
    </row>
    <row r="77" spans="1:19" x14ac:dyDescent="0.2">
      <c r="A77" s="44" t="s">
        <v>30</v>
      </c>
      <c r="B77" s="4"/>
      <c r="C77" s="99">
        <v>46688.440199999997</v>
      </c>
      <c r="D77" s="66"/>
      <c r="E77">
        <f t="shared" si="9"/>
        <v>4145.9912646474704</v>
      </c>
      <c r="F77">
        <f t="shared" si="10"/>
        <v>4146</v>
      </c>
      <c r="G77">
        <f t="shared" si="5"/>
        <v>-2.3840000001655426E-2</v>
      </c>
      <c r="J77">
        <f>+G77</f>
        <v>-2.3840000001655426E-2</v>
      </c>
      <c r="O77">
        <f t="shared" ca="1" si="7"/>
        <v>-2.1953177540622301E-2</v>
      </c>
      <c r="P77">
        <f t="shared" ca="1" si="8"/>
        <v>2.6285852585580791E-2</v>
      </c>
      <c r="Q77" s="2">
        <f t="shared" si="11"/>
        <v>31669.940199999997</v>
      </c>
      <c r="R77">
        <f>G77</f>
        <v>-2.3840000001655426E-2</v>
      </c>
    </row>
    <row r="78" spans="1:19" x14ac:dyDescent="0.2">
      <c r="A78" s="58" t="s">
        <v>232</v>
      </c>
      <c r="B78" s="59" t="s">
        <v>23</v>
      </c>
      <c r="C78" s="97">
        <v>47062.332900000001</v>
      </c>
      <c r="D78" s="60" t="s">
        <v>90</v>
      </c>
      <c r="E78">
        <f t="shared" si="9"/>
        <v>4282.9914551836846</v>
      </c>
      <c r="F78">
        <f t="shared" si="10"/>
        <v>4283</v>
      </c>
      <c r="G78">
        <f t="shared" si="5"/>
        <v>-2.3320000000239816E-2</v>
      </c>
      <c r="J78">
        <f>+G78</f>
        <v>-2.3320000000239816E-2</v>
      </c>
      <c r="O78">
        <f t="shared" ca="1" si="7"/>
        <v>-2.0740552264659547E-2</v>
      </c>
      <c r="P78">
        <f t="shared" ca="1" si="8"/>
        <v>2.4484213358916082E-2</v>
      </c>
      <c r="Q78" s="2">
        <f t="shared" si="11"/>
        <v>32043.832900000001</v>
      </c>
      <c r="R78">
        <f>G78</f>
        <v>-2.3320000000239816E-2</v>
      </c>
    </row>
    <row r="79" spans="1:19" x14ac:dyDescent="0.2">
      <c r="A79" s="29" t="s">
        <v>34</v>
      </c>
      <c r="B79" s="28"/>
      <c r="C79" s="98">
        <v>47362.535000000003</v>
      </c>
      <c r="D79" s="26"/>
      <c r="E79">
        <f t="shared" si="9"/>
        <v>4392.9902460115654</v>
      </c>
      <c r="F79">
        <f t="shared" si="10"/>
        <v>4393</v>
      </c>
      <c r="G79">
        <f t="shared" si="5"/>
        <v>-2.6619999996910337E-2</v>
      </c>
      <c r="I79">
        <f>+G79</f>
        <v>-2.6619999996910337E-2</v>
      </c>
      <c r="O79">
        <f t="shared" ca="1" si="7"/>
        <v>-1.9766911532134709E-2</v>
      </c>
      <c r="P79">
        <f t="shared" ca="1" si="8"/>
        <v>2.3037641717068506E-2</v>
      </c>
      <c r="Q79" s="2">
        <f t="shared" si="11"/>
        <v>32344.035000000003</v>
      </c>
      <c r="R79">
        <f>G79</f>
        <v>-2.6619999996910337E-2</v>
      </c>
    </row>
    <row r="80" spans="1:19" x14ac:dyDescent="0.2">
      <c r="A80" s="44" t="s">
        <v>35</v>
      </c>
      <c r="B80" s="4"/>
      <c r="C80" s="99">
        <v>47463.512199999997</v>
      </c>
      <c r="D80" s="66"/>
      <c r="E80">
        <f t="shared" si="9"/>
        <v>4429.9898869240851</v>
      </c>
      <c r="F80">
        <f t="shared" si="10"/>
        <v>4430</v>
      </c>
      <c r="G80">
        <f t="shared" si="5"/>
        <v>-2.7600000001257285E-2</v>
      </c>
      <c r="J80">
        <f>+G80</f>
        <v>-2.7600000001257285E-2</v>
      </c>
      <c r="O80">
        <f t="shared" ca="1" si="7"/>
        <v>-1.9439414194830897E-2</v>
      </c>
      <c r="P80">
        <f t="shared" ca="1" si="8"/>
        <v>2.2551067619356144E-2</v>
      </c>
      <c r="Q80" s="2">
        <f t="shared" si="11"/>
        <v>32445.012199999997</v>
      </c>
      <c r="R80">
        <f>G80</f>
        <v>-2.7600000001257285E-2</v>
      </c>
    </row>
    <row r="81" spans="1:21" x14ac:dyDescent="0.2">
      <c r="A81" s="44" t="s">
        <v>35</v>
      </c>
      <c r="B81" s="4" t="s">
        <v>46</v>
      </c>
      <c r="C81" s="99">
        <v>47478.5605</v>
      </c>
      <c r="D81" s="66"/>
      <c r="E81">
        <f t="shared" si="9"/>
        <v>4435.5038217167312</v>
      </c>
      <c r="F81">
        <f t="shared" si="10"/>
        <v>4435.5</v>
      </c>
      <c r="G81">
        <f t="shared" si="5"/>
        <v>1.0430000002088491E-2</v>
      </c>
      <c r="J81">
        <f>+G81</f>
        <v>1.0430000002088491E-2</v>
      </c>
      <c r="O81">
        <f t="shared" ca="1" si="7"/>
        <v>-1.9390732158204659E-2</v>
      </c>
      <c r="P81">
        <f t="shared" ca="1" si="8"/>
        <v>2.2478739037263766E-2</v>
      </c>
      <c r="Q81" s="2">
        <f t="shared" si="11"/>
        <v>32460.0605</v>
      </c>
      <c r="S81">
        <f>G81</f>
        <v>1.0430000002088491E-2</v>
      </c>
    </row>
    <row r="82" spans="1:21" x14ac:dyDescent="0.2">
      <c r="A82" s="58" t="s">
        <v>305</v>
      </c>
      <c r="B82" s="59" t="s">
        <v>23</v>
      </c>
      <c r="C82" s="97">
        <v>47545.385399999999</v>
      </c>
      <c r="D82" s="60" t="s">
        <v>90</v>
      </c>
      <c r="E82">
        <f t="shared" si="9"/>
        <v>4459.9895205082912</v>
      </c>
      <c r="F82">
        <f t="shared" si="10"/>
        <v>4460</v>
      </c>
      <c r="G82">
        <f t="shared" si="5"/>
        <v>-2.8600000005098991E-2</v>
      </c>
      <c r="J82">
        <f>+G82</f>
        <v>-2.8600000005098991E-2</v>
      </c>
      <c r="O82">
        <f t="shared" ca="1" si="7"/>
        <v>-1.9173875813233217E-2</v>
      </c>
      <c r="P82">
        <f t="shared" ca="1" si="8"/>
        <v>2.2156548080670441E-2</v>
      </c>
      <c r="Q82" s="2">
        <f t="shared" si="11"/>
        <v>32526.885399999999</v>
      </c>
      <c r="R82">
        <f t="shared" ref="R82:R87" si="13">G82</f>
        <v>-2.8600000005098991E-2</v>
      </c>
    </row>
    <row r="83" spans="1:21" x14ac:dyDescent="0.2">
      <c r="A83" s="44" t="s">
        <v>36</v>
      </c>
      <c r="B83" s="4"/>
      <c r="C83" s="99">
        <v>47564.5</v>
      </c>
      <c r="D83" s="66"/>
      <c r="E83">
        <f t="shared" si="9"/>
        <v>4466.9934118440242</v>
      </c>
      <c r="F83">
        <f t="shared" si="10"/>
        <v>4467</v>
      </c>
      <c r="G83">
        <f t="shared" si="5"/>
        <v>-1.7980000004172325E-2</v>
      </c>
      <c r="I83">
        <f>+G83</f>
        <v>-1.7980000004172325E-2</v>
      </c>
      <c r="O83">
        <f t="shared" ca="1" si="7"/>
        <v>-1.9111916857527091E-2</v>
      </c>
      <c r="P83">
        <f t="shared" ca="1" si="8"/>
        <v>2.2064493521643774E-2</v>
      </c>
      <c r="Q83" s="2">
        <f t="shared" si="11"/>
        <v>32546</v>
      </c>
      <c r="R83">
        <f t="shared" si="13"/>
        <v>-1.7980000004172325E-2</v>
      </c>
    </row>
    <row r="84" spans="1:21" x14ac:dyDescent="0.2">
      <c r="A84" s="58" t="s">
        <v>305</v>
      </c>
      <c r="B84" s="59" t="s">
        <v>23</v>
      </c>
      <c r="C84" s="97">
        <v>47766.472000000002</v>
      </c>
      <c r="D84" s="60" t="s">
        <v>90</v>
      </c>
      <c r="E84">
        <f t="shared" si="9"/>
        <v>4540.9991425870421</v>
      </c>
      <c r="F84">
        <f t="shared" si="10"/>
        <v>4541</v>
      </c>
      <c r="G84">
        <f t="shared" si="5"/>
        <v>-2.3399999990942888E-3</v>
      </c>
      <c r="J84">
        <f>+G84</f>
        <v>-2.3399999990942888E-3</v>
      </c>
      <c r="O84">
        <f t="shared" ref="O84:O115" ca="1" si="14">+C$11+C$12*$F84</f>
        <v>-1.8456922182919472E-2</v>
      </c>
      <c r="P84">
        <f t="shared" ref="P84:P115" ca="1" si="15">+D$11+D$12*$F84</f>
        <v>2.1091345326219042E-2</v>
      </c>
      <c r="Q84" s="2">
        <f t="shared" si="11"/>
        <v>32747.972000000002</v>
      </c>
      <c r="R84">
        <f t="shared" si="13"/>
        <v>-2.3399999990942888E-3</v>
      </c>
    </row>
    <row r="85" spans="1:21" x14ac:dyDescent="0.2">
      <c r="A85" s="29" t="s">
        <v>37</v>
      </c>
      <c r="B85" s="28"/>
      <c r="C85" s="98">
        <v>47777.366999999998</v>
      </c>
      <c r="D85" s="26"/>
      <c r="E85">
        <f t="shared" ref="E85:E116" si="16">+(C85-C$7)/C$8</f>
        <v>4544.9912426625233</v>
      </c>
      <c r="F85">
        <f t="shared" ref="F85:F116" si="17">ROUND(2*E85,0)/2</f>
        <v>4545</v>
      </c>
      <c r="G85">
        <f t="shared" si="5"/>
        <v>-2.3900000000139698E-2</v>
      </c>
      <c r="I85">
        <f>+G85</f>
        <v>-2.3900000000139698E-2</v>
      </c>
      <c r="O85">
        <f t="shared" ca="1" si="14"/>
        <v>-1.8421517065373115E-2</v>
      </c>
      <c r="P85">
        <f t="shared" ca="1" si="15"/>
        <v>2.1038742721060953E-2</v>
      </c>
      <c r="Q85" s="2">
        <f t="shared" ref="Q85:Q116" si="18">+C85-15018.5</f>
        <v>32758.866999999998</v>
      </c>
      <c r="R85">
        <f t="shared" si="13"/>
        <v>-2.3900000000139698E-2</v>
      </c>
    </row>
    <row r="86" spans="1:21" x14ac:dyDescent="0.2">
      <c r="A86" s="29" t="s">
        <v>38</v>
      </c>
      <c r="B86" s="28" t="s">
        <v>23</v>
      </c>
      <c r="C86" s="98">
        <v>47897.446499999998</v>
      </c>
      <c r="D86" s="26">
        <v>2E-3</v>
      </c>
      <c r="E86">
        <f t="shared" si="16"/>
        <v>4588.9902679965107</v>
      </c>
      <c r="F86">
        <f t="shared" si="17"/>
        <v>4589</v>
      </c>
      <c r="G86">
        <f t="shared" si="5"/>
        <v>-2.6560000005702022E-2</v>
      </c>
      <c r="J86">
        <f>+G86</f>
        <v>-2.6560000005702022E-2</v>
      </c>
      <c r="O86">
        <f t="shared" ca="1" si="14"/>
        <v>-1.8032060772363183E-2</v>
      </c>
      <c r="P86">
        <f t="shared" ca="1" si="15"/>
        <v>2.0460114064321924E-2</v>
      </c>
      <c r="Q86" s="2">
        <f t="shared" si="18"/>
        <v>32878.946499999998</v>
      </c>
      <c r="R86">
        <f t="shared" si="13"/>
        <v>-2.6560000005702022E-2</v>
      </c>
    </row>
    <row r="87" spans="1:21" x14ac:dyDescent="0.2">
      <c r="A87" s="29" t="s">
        <v>39</v>
      </c>
      <c r="B87" s="28" t="s">
        <v>23</v>
      </c>
      <c r="C87" s="98">
        <v>48197.6535</v>
      </c>
      <c r="D87" s="26">
        <v>1.7000000000000001E-4</v>
      </c>
      <c r="E87">
        <f t="shared" si="16"/>
        <v>4698.9908542617823</v>
      </c>
      <c r="F87">
        <f t="shared" si="17"/>
        <v>4699</v>
      </c>
      <c r="G87">
        <f t="shared" si="5"/>
        <v>-2.4960000002465677E-2</v>
      </c>
      <c r="J87">
        <f>+G87</f>
        <v>-2.4960000002465677E-2</v>
      </c>
      <c r="O87">
        <f t="shared" ca="1" si="14"/>
        <v>-1.7058420039838339E-2</v>
      </c>
      <c r="P87">
        <f t="shared" ca="1" si="15"/>
        <v>1.9013542422474349E-2</v>
      </c>
      <c r="Q87" s="2">
        <f t="shared" si="18"/>
        <v>33179.1535</v>
      </c>
      <c r="R87">
        <f t="shared" si="13"/>
        <v>-2.4960000002465677E-2</v>
      </c>
    </row>
    <row r="88" spans="1:21" x14ac:dyDescent="0.2">
      <c r="A88" s="44" t="s">
        <v>49</v>
      </c>
      <c r="B88" s="4" t="s">
        <v>46</v>
      </c>
      <c r="C88" s="99">
        <v>48537.478999999999</v>
      </c>
      <c r="D88" s="66"/>
      <c r="E88">
        <f t="shared" si="16"/>
        <v>4823.5082846611012</v>
      </c>
      <c r="F88">
        <f t="shared" si="17"/>
        <v>4823.5</v>
      </c>
      <c r="G88">
        <f t="shared" si="5"/>
        <v>2.260999999998603E-2</v>
      </c>
      <c r="I88" s="17">
        <f>+G88</f>
        <v>2.260999999998603E-2</v>
      </c>
      <c r="O88">
        <f t="shared" ca="1" si="14"/>
        <v>-1.5956435756207955E-2</v>
      </c>
      <c r="P88">
        <f t="shared" ca="1" si="15"/>
        <v>1.7376286336928684E-2</v>
      </c>
      <c r="Q88" s="2">
        <f t="shared" si="18"/>
        <v>33518.978999999999</v>
      </c>
      <c r="S88">
        <f>G88</f>
        <v>2.260999999998603E-2</v>
      </c>
      <c r="T88" s="16"/>
    </row>
    <row r="89" spans="1:21" x14ac:dyDescent="0.2">
      <c r="A89" s="29" t="s">
        <v>40</v>
      </c>
      <c r="B89" s="28" t="s">
        <v>46</v>
      </c>
      <c r="C89" s="98">
        <v>48616.754000000001</v>
      </c>
      <c r="D89" s="26"/>
      <c r="E89">
        <f t="shared" si="16"/>
        <v>4852.5558967293728</v>
      </c>
      <c r="F89">
        <f t="shared" si="17"/>
        <v>4852.5</v>
      </c>
      <c r="O89">
        <f t="shared" ca="1" si="14"/>
        <v>-1.5699748653996863E-2</v>
      </c>
      <c r="P89">
        <f t="shared" ca="1" si="15"/>
        <v>1.6994917449532507E-2</v>
      </c>
      <c r="Q89" s="2">
        <f t="shared" si="18"/>
        <v>33598.254000000001</v>
      </c>
      <c r="S89" s="16"/>
      <c r="T89" s="16" t="s">
        <v>62</v>
      </c>
      <c r="U89" s="16">
        <v>0.15254999999888241</v>
      </c>
    </row>
    <row r="90" spans="1:21" x14ac:dyDescent="0.2">
      <c r="A90" s="29" t="s">
        <v>40</v>
      </c>
      <c r="B90" s="28"/>
      <c r="C90" s="98">
        <v>48617.942000000003</v>
      </c>
      <c r="D90" s="26"/>
      <c r="E90">
        <f t="shared" si="16"/>
        <v>4852.991198692629</v>
      </c>
      <c r="F90">
        <f t="shared" si="17"/>
        <v>4853</v>
      </c>
      <c r="G90">
        <f t="shared" ref="G90:G121" si="19">+C90-(C$7+F90*C$8)</f>
        <v>-2.4019999997108243E-2</v>
      </c>
      <c r="I90">
        <f>+G90</f>
        <v>-2.4019999997108243E-2</v>
      </c>
      <c r="O90">
        <f t="shared" ca="1" si="14"/>
        <v>-1.5695323014303569E-2</v>
      </c>
      <c r="P90">
        <f t="shared" ca="1" si="15"/>
        <v>1.6988342123887737E-2</v>
      </c>
      <c r="Q90" s="2">
        <f t="shared" si="18"/>
        <v>33599.442000000003</v>
      </c>
      <c r="R90">
        <f>G90</f>
        <v>-2.4019999997108243E-2</v>
      </c>
    </row>
    <row r="91" spans="1:21" x14ac:dyDescent="0.2">
      <c r="A91" s="58" t="s">
        <v>349</v>
      </c>
      <c r="B91" s="59" t="s">
        <v>23</v>
      </c>
      <c r="C91" s="97">
        <v>48688.891000000003</v>
      </c>
      <c r="D91" s="60" t="s">
        <v>84</v>
      </c>
      <c r="E91">
        <f t="shared" si="16"/>
        <v>4878.9880328601694</v>
      </c>
      <c r="F91">
        <f t="shared" si="17"/>
        <v>4879</v>
      </c>
      <c r="G91">
        <f t="shared" si="19"/>
        <v>-3.2659999997122213E-2</v>
      </c>
      <c r="K91">
        <f>+G91</f>
        <v>-3.2659999997122213E-2</v>
      </c>
      <c r="O91">
        <f t="shared" ca="1" si="14"/>
        <v>-1.546518975025224E-2</v>
      </c>
      <c r="P91">
        <f t="shared" ca="1" si="15"/>
        <v>1.6646425190360137E-2</v>
      </c>
      <c r="Q91" s="2">
        <f t="shared" si="18"/>
        <v>33670.391000000003</v>
      </c>
      <c r="R91">
        <f>G91</f>
        <v>-3.2659999997122213E-2</v>
      </c>
    </row>
    <row r="92" spans="1:21" x14ac:dyDescent="0.2">
      <c r="A92" s="44" t="s">
        <v>50</v>
      </c>
      <c r="B92" s="4" t="s">
        <v>46</v>
      </c>
      <c r="C92" s="99">
        <v>48859.518100000001</v>
      </c>
      <c r="D92" s="66">
        <v>5.9999999999999995E-4</v>
      </c>
      <c r="E92">
        <f t="shared" si="16"/>
        <v>4941.5084971822625</v>
      </c>
      <c r="F92">
        <f t="shared" si="17"/>
        <v>4941.5</v>
      </c>
      <c r="G92">
        <f t="shared" si="19"/>
        <v>2.3189999999885913E-2</v>
      </c>
      <c r="J92">
        <f>+G92</f>
        <v>2.3189999999885913E-2</v>
      </c>
      <c r="O92">
        <f t="shared" ca="1" si="14"/>
        <v>-1.4911984788590404E-2</v>
      </c>
      <c r="P92">
        <f t="shared" ca="1" si="15"/>
        <v>1.5824509484764923E-2</v>
      </c>
      <c r="Q92" s="2">
        <f t="shared" si="18"/>
        <v>33841.018100000001</v>
      </c>
      <c r="S92">
        <f>G92</f>
        <v>2.3189999999885913E-2</v>
      </c>
    </row>
    <row r="93" spans="1:21" x14ac:dyDescent="0.2">
      <c r="A93" s="44" t="s">
        <v>41</v>
      </c>
      <c r="B93" s="4"/>
      <c r="C93" s="99">
        <v>48926.332300000002</v>
      </c>
      <c r="D93" s="66"/>
      <c r="E93">
        <f t="shared" si="16"/>
        <v>4965.990275324828</v>
      </c>
      <c r="F93">
        <f t="shared" si="17"/>
        <v>4966</v>
      </c>
      <c r="G93">
        <f t="shared" si="19"/>
        <v>-2.6539999998931307E-2</v>
      </c>
      <c r="J93">
        <f>+G93</f>
        <v>-2.6539999998931307E-2</v>
      </c>
      <c r="O93">
        <f t="shared" ca="1" si="14"/>
        <v>-1.4695128443618963E-2</v>
      </c>
      <c r="P93">
        <f t="shared" ca="1" si="15"/>
        <v>1.5502318528171605E-2</v>
      </c>
      <c r="Q93" s="2">
        <f t="shared" si="18"/>
        <v>33907.832300000002</v>
      </c>
      <c r="R93">
        <f>G93</f>
        <v>-2.6539999998931307E-2</v>
      </c>
    </row>
    <row r="94" spans="1:21" x14ac:dyDescent="0.2">
      <c r="A94" s="44" t="s">
        <v>51</v>
      </c>
      <c r="B94" s="4" t="s">
        <v>46</v>
      </c>
      <c r="C94" s="99">
        <v>48952.29</v>
      </c>
      <c r="D94" s="66"/>
      <c r="E94">
        <f t="shared" si="16"/>
        <v>4975.501586580388</v>
      </c>
      <c r="F94">
        <f t="shared" si="17"/>
        <v>4975.5</v>
      </c>
      <c r="G94">
        <f t="shared" si="19"/>
        <v>4.3300000033923425E-3</v>
      </c>
      <c r="I94">
        <f>+G94</f>
        <v>4.3300000033923425E-3</v>
      </c>
      <c r="O94">
        <f t="shared" ca="1" si="14"/>
        <v>-1.4611041289446361E-2</v>
      </c>
      <c r="P94">
        <f t="shared" ca="1" si="15"/>
        <v>1.5377387340921131E-2</v>
      </c>
      <c r="Q94" s="2">
        <f t="shared" si="18"/>
        <v>33933.79</v>
      </c>
      <c r="S94">
        <f>G94</f>
        <v>4.3300000033923425E-3</v>
      </c>
    </row>
    <row r="95" spans="1:21" x14ac:dyDescent="0.2">
      <c r="A95" s="44" t="s">
        <v>42</v>
      </c>
      <c r="B95" s="4"/>
      <c r="C95" s="99">
        <v>49177.411599999999</v>
      </c>
      <c r="D95" s="66"/>
      <c r="E95">
        <f t="shared" si="16"/>
        <v>5057.9896963878728</v>
      </c>
      <c r="F95">
        <f t="shared" si="17"/>
        <v>5058</v>
      </c>
      <c r="G95">
        <f t="shared" si="19"/>
        <v>-2.8120000002672896E-2</v>
      </c>
      <c r="I95">
        <f>+G95</f>
        <v>-2.8120000002672896E-2</v>
      </c>
      <c r="O95">
        <f t="shared" ca="1" si="14"/>
        <v>-1.3880810740052735E-2</v>
      </c>
      <c r="P95">
        <f t="shared" ca="1" si="15"/>
        <v>1.4292458609535444E-2</v>
      </c>
      <c r="Q95" s="2">
        <f t="shared" si="18"/>
        <v>34158.911599999999</v>
      </c>
      <c r="R95">
        <f>G95</f>
        <v>-2.8120000002672896E-2</v>
      </c>
    </row>
    <row r="96" spans="1:21" x14ac:dyDescent="0.2">
      <c r="A96" s="29" t="s">
        <v>52</v>
      </c>
      <c r="B96" s="28" t="s">
        <v>46</v>
      </c>
      <c r="C96" s="98">
        <v>49375.315499999997</v>
      </c>
      <c r="D96" s="26"/>
      <c r="E96">
        <f t="shared" si="16"/>
        <v>5130.5048110393736</v>
      </c>
      <c r="F96">
        <f t="shared" si="17"/>
        <v>5130.5</v>
      </c>
      <c r="G96">
        <f t="shared" si="19"/>
        <v>1.3129999992088415E-2</v>
      </c>
      <c r="J96">
        <f t="shared" ref="J96:J103" si="20">+G96</f>
        <v>1.3129999992088415E-2</v>
      </c>
      <c r="O96">
        <f t="shared" ca="1" si="14"/>
        <v>-1.3239092984524997E-2</v>
      </c>
      <c r="P96">
        <f t="shared" ca="1" si="15"/>
        <v>1.3339036391045E-2</v>
      </c>
      <c r="Q96" s="2">
        <f t="shared" si="18"/>
        <v>34356.815499999997</v>
      </c>
      <c r="S96">
        <f>G96</f>
        <v>1.3129999992088415E-2</v>
      </c>
    </row>
    <row r="97" spans="1:19" x14ac:dyDescent="0.2">
      <c r="A97" s="44" t="s">
        <v>53</v>
      </c>
      <c r="B97" s="4" t="s">
        <v>46</v>
      </c>
      <c r="C97" s="99">
        <v>49544.532399999996</v>
      </c>
      <c r="D97" s="66"/>
      <c r="E97">
        <f t="shared" si="16"/>
        <v>5192.5085558087885</v>
      </c>
      <c r="F97">
        <f t="shared" si="17"/>
        <v>5192.5</v>
      </c>
      <c r="G97">
        <f t="shared" si="19"/>
        <v>2.3349999995843973E-2</v>
      </c>
      <c r="J97">
        <f t="shared" si="20"/>
        <v>2.3349999995843973E-2</v>
      </c>
      <c r="O97">
        <f t="shared" ca="1" si="14"/>
        <v>-1.2690313662556456E-2</v>
      </c>
      <c r="P97">
        <f t="shared" ca="1" si="15"/>
        <v>1.2523696011094543E-2</v>
      </c>
      <c r="Q97" s="2">
        <f t="shared" si="18"/>
        <v>34526.032399999996</v>
      </c>
      <c r="S97">
        <f>G97</f>
        <v>2.3349999995843973E-2</v>
      </c>
    </row>
    <row r="98" spans="1:19" x14ac:dyDescent="0.2">
      <c r="A98" s="29" t="s">
        <v>43</v>
      </c>
      <c r="B98" s="28" t="s">
        <v>23</v>
      </c>
      <c r="C98" s="98">
        <v>49952.487200000003</v>
      </c>
      <c r="D98" s="26">
        <v>1.1999999999999999E-3</v>
      </c>
      <c r="E98">
        <f t="shared" si="16"/>
        <v>5341.9896377613468</v>
      </c>
      <c r="F98">
        <f t="shared" si="17"/>
        <v>5342</v>
      </c>
      <c r="G98">
        <f t="shared" si="19"/>
        <v>-2.8279999998630956E-2</v>
      </c>
      <c r="J98">
        <f t="shared" si="20"/>
        <v>-2.8279999998630956E-2</v>
      </c>
      <c r="O98">
        <f t="shared" ca="1" si="14"/>
        <v>-1.136704739426133E-2</v>
      </c>
      <c r="P98">
        <f t="shared" ca="1" si="15"/>
        <v>1.0557673643310797E-2</v>
      </c>
      <c r="Q98" s="2">
        <f t="shared" si="18"/>
        <v>34933.987200000003</v>
      </c>
      <c r="R98">
        <f>G98</f>
        <v>-2.8279999998630956E-2</v>
      </c>
    </row>
    <row r="99" spans="1:19" x14ac:dyDescent="0.2">
      <c r="A99" s="29" t="s">
        <v>43</v>
      </c>
      <c r="B99" s="28" t="s">
        <v>23</v>
      </c>
      <c r="C99" s="98">
        <v>49952.488400000002</v>
      </c>
      <c r="D99" s="26">
        <v>1.8E-3</v>
      </c>
      <c r="E99">
        <f t="shared" si="16"/>
        <v>5341.9900774602993</v>
      </c>
      <c r="F99">
        <f t="shared" si="17"/>
        <v>5342</v>
      </c>
      <c r="G99">
        <f t="shared" si="19"/>
        <v>-2.7079999999841675E-2</v>
      </c>
      <c r="J99">
        <f t="shared" si="20"/>
        <v>-2.7079999999841675E-2</v>
      </c>
      <c r="O99">
        <f t="shared" ca="1" si="14"/>
        <v>-1.136704739426133E-2</v>
      </c>
      <c r="P99">
        <f t="shared" ca="1" si="15"/>
        <v>1.0557673643310797E-2</v>
      </c>
      <c r="Q99" s="2">
        <f t="shared" si="18"/>
        <v>34933.988400000002</v>
      </c>
      <c r="R99">
        <f>G99</f>
        <v>-2.7079999999841675E-2</v>
      </c>
    </row>
    <row r="100" spans="1:19" x14ac:dyDescent="0.2">
      <c r="A100" s="29" t="s">
        <v>43</v>
      </c>
      <c r="B100" s="28" t="s">
        <v>46</v>
      </c>
      <c r="C100" s="98">
        <v>49978.466500000002</v>
      </c>
      <c r="D100" s="26"/>
      <c r="E100">
        <f t="shared" si="16"/>
        <v>5351.5088635980574</v>
      </c>
      <c r="F100">
        <f t="shared" si="17"/>
        <v>5351.5</v>
      </c>
      <c r="G100">
        <f t="shared" si="19"/>
        <v>2.4190000003727619E-2</v>
      </c>
      <c r="J100">
        <f t="shared" si="20"/>
        <v>2.4190000003727619E-2</v>
      </c>
      <c r="O100">
        <f t="shared" ca="1" si="14"/>
        <v>-1.1282960240088735E-2</v>
      </c>
      <c r="P100">
        <f t="shared" ca="1" si="15"/>
        <v>1.0432742456060323E-2</v>
      </c>
      <c r="Q100" s="2">
        <f t="shared" si="18"/>
        <v>34959.966500000002</v>
      </c>
      <c r="S100">
        <f>G100</f>
        <v>2.4190000003727619E-2</v>
      </c>
    </row>
    <row r="101" spans="1:19" x14ac:dyDescent="0.2">
      <c r="A101" s="29" t="s">
        <v>44</v>
      </c>
      <c r="B101" s="28" t="s">
        <v>23</v>
      </c>
      <c r="C101" s="98">
        <v>50045.279300000002</v>
      </c>
      <c r="D101" s="26">
        <v>6.9999999999999999E-4</v>
      </c>
      <c r="E101">
        <f t="shared" si="16"/>
        <v>5375.9901287585108</v>
      </c>
      <c r="F101">
        <f t="shared" si="17"/>
        <v>5376</v>
      </c>
      <c r="G101">
        <f t="shared" si="19"/>
        <v>-2.6939999996102415E-2</v>
      </c>
      <c r="J101">
        <f t="shared" si="20"/>
        <v>-2.6939999996102415E-2</v>
      </c>
      <c r="O101">
        <f t="shared" ca="1" si="14"/>
        <v>-1.1066103895117294E-2</v>
      </c>
      <c r="P101">
        <f t="shared" ca="1" si="15"/>
        <v>1.0110551499467005E-2</v>
      </c>
      <c r="Q101" s="2">
        <f t="shared" si="18"/>
        <v>35026.779300000002</v>
      </c>
      <c r="R101">
        <f>G101</f>
        <v>-2.6939999996102415E-2</v>
      </c>
    </row>
    <row r="102" spans="1:19" x14ac:dyDescent="0.2">
      <c r="A102" s="29" t="s">
        <v>54</v>
      </c>
      <c r="B102" s="28" t="s">
        <v>46</v>
      </c>
      <c r="C102" s="98">
        <v>50300.500099999997</v>
      </c>
      <c r="D102" s="26">
        <v>8.0000000000000004E-4</v>
      </c>
      <c r="E102">
        <f t="shared" si="16"/>
        <v>5469.5070608323485</v>
      </c>
      <c r="F102">
        <f t="shared" si="17"/>
        <v>5469.5</v>
      </c>
      <c r="G102">
        <f t="shared" si="19"/>
        <v>1.9269999997050036E-2</v>
      </c>
      <c r="J102">
        <f t="shared" si="20"/>
        <v>1.9269999997050036E-2</v>
      </c>
      <c r="O102">
        <f t="shared" ca="1" si="14"/>
        <v>-1.0238509272471177E-2</v>
      </c>
      <c r="P102">
        <f t="shared" ca="1" si="15"/>
        <v>8.8809656038965623E-3</v>
      </c>
      <c r="Q102" s="2">
        <f t="shared" si="18"/>
        <v>35282.000099999997</v>
      </c>
      <c r="S102">
        <f>G102</f>
        <v>1.9269999997050036E-2</v>
      </c>
    </row>
    <row r="103" spans="1:19" x14ac:dyDescent="0.2">
      <c r="A103" s="29" t="s">
        <v>54</v>
      </c>
      <c r="B103" s="28" t="s">
        <v>46</v>
      </c>
      <c r="C103" s="98">
        <v>50300.501300000004</v>
      </c>
      <c r="D103" s="26">
        <v>5.9999999999999995E-4</v>
      </c>
      <c r="E103">
        <f t="shared" si="16"/>
        <v>5469.5075005313038</v>
      </c>
      <c r="F103">
        <f t="shared" si="17"/>
        <v>5469.5</v>
      </c>
      <c r="G103">
        <f t="shared" si="19"/>
        <v>2.0470000003115274E-2</v>
      </c>
      <c r="J103">
        <f t="shared" si="20"/>
        <v>2.0470000003115274E-2</v>
      </c>
      <c r="O103">
        <f t="shared" ca="1" si="14"/>
        <v>-1.0238509272471177E-2</v>
      </c>
      <c r="P103">
        <f t="shared" ca="1" si="15"/>
        <v>8.8809656038965623E-3</v>
      </c>
      <c r="Q103" s="2">
        <f t="shared" si="18"/>
        <v>35282.001300000004</v>
      </c>
      <c r="S103">
        <f>G103</f>
        <v>2.0470000003115274E-2</v>
      </c>
    </row>
    <row r="104" spans="1:19" x14ac:dyDescent="0.2">
      <c r="A104" s="58" t="s">
        <v>398</v>
      </c>
      <c r="B104" s="59" t="s">
        <v>23</v>
      </c>
      <c r="C104" s="97">
        <v>51243.347999999998</v>
      </c>
      <c r="D104" s="60" t="s">
        <v>90</v>
      </c>
      <c r="E104">
        <f t="shared" si="16"/>
        <v>5814.9814227192437</v>
      </c>
      <c r="F104">
        <f t="shared" si="17"/>
        <v>5815</v>
      </c>
      <c r="G104">
        <f t="shared" si="19"/>
        <v>-5.0699999999778811E-2</v>
      </c>
      <c r="I104">
        <f>+G104</f>
        <v>-5.0699999999778811E-2</v>
      </c>
      <c r="O104">
        <f t="shared" ca="1" si="14"/>
        <v>-7.1803922444045321E-3</v>
      </c>
      <c r="P104">
        <f t="shared" ca="1" si="15"/>
        <v>4.3374155833662276E-3</v>
      </c>
      <c r="Q104" s="2">
        <f t="shared" si="18"/>
        <v>36224.847999999998</v>
      </c>
      <c r="R104">
        <f>G104</f>
        <v>-5.0699999999778811E-2</v>
      </c>
    </row>
    <row r="105" spans="1:19" x14ac:dyDescent="0.2">
      <c r="A105" s="29" t="s">
        <v>55</v>
      </c>
      <c r="B105" s="28" t="s">
        <v>46</v>
      </c>
      <c r="C105" s="98">
        <v>51449.468999999997</v>
      </c>
      <c r="D105" s="26">
        <v>5.0000000000000001E-4</v>
      </c>
      <c r="E105">
        <f t="shared" si="16"/>
        <v>5890.5074125915107</v>
      </c>
      <c r="F105">
        <f t="shared" si="17"/>
        <v>5890.5</v>
      </c>
      <c r="G105">
        <f t="shared" si="19"/>
        <v>2.0229999994626269E-2</v>
      </c>
      <c r="K105">
        <f>+G105</f>
        <v>2.0229999994626269E-2</v>
      </c>
      <c r="O105">
        <f t="shared" ca="1" si="14"/>
        <v>-6.5121206507170251E-3</v>
      </c>
      <c r="P105">
        <f t="shared" ca="1" si="15"/>
        <v>3.3445414110072069E-3</v>
      </c>
      <c r="Q105" s="2">
        <f t="shared" si="18"/>
        <v>36430.968999999997</v>
      </c>
      <c r="S105">
        <f>G105</f>
        <v>2.0229999994626269E-2</v>
      </c>
    </row>
    <row r="106" spans="1:19" x14ac:dyDescent="0.2">
      <c r="A106" s="58" t="s">
        <v>407</v>
      </c>
      <c r="B106" s="59" t="s">
        <v>23</v>
      </c>
      <c r="C106" s="97">
        <v>51494.434000000001</v>
      </c>
      <c r="D106" s="60" t="s">
        <v>90</v>
      </c>
      <c r="E106">
        <f t="shared" si="16"/>
        <v>5906.9832987681102</v>
      </c>
      <c r="F106">
        <f t="shared" si="17"/>
        <v>5907</v>
      </c>
      <c r="G106">
        <f t="shared" si="19"/>
        <v>-4.5579999998153653E-2</v>
      </c>
      <c r="I106">
        <f>+G106</f>
        <v>-4.5579999998153653E-2</v>
      </c>
      <c r="O106">
        <f t="shared" ca="1" si="14"/>
        <v>-6.366074540838304E-3</v>
      </c>
      <c r="P106">
        <f t="shared" ca="1" si="15"/>
        <v>3.1275556647300806E-3</v>
      </c>
      <c r="Q106" s="2">
        <f t="shared" si="18"/>
        <v>36475.934000000001</v>
      </c>
      <c r="R106">
        <f>G106</f>
        <v>-4.5579999998153653E-2</v>
      </c>
    </row>
    <row r="107" spans="1:19" x14ac:dyDescent="0.2">
      <c r="A107" s="58" t="s">
        <v>407</v>
      </c>
      <c r="B107" s="59" t="s">
        <v>23</v>
      </c>
      <c r="C107" s="97">
        <v>51535.375</v>
      </c>
      <c r="D107" s="60" t="s">
        <v>90</v>
      </c>
      <c r="E107">
        <f t="shared" si="16"/>
        <v>5921.9847277897061</v>
      </c>
      <c r="F107">
        <f t="shared" si="17"/>
        <v>5922</v>
      </c>
      <c r="G107">
        <f t="shared" si="19"/>
        <v>-4.1680000002088491E-2</v>
      </c>
      <c r="I107">
        <f>+G107</f>
        <v>-4.1680000002088491E-2</v>
      </c>
      <c r="O107">
        <f t="shared" ca="1" si="14"/>
        <v>-6.2333053500394572E-3</v>
      </c>
      <c r="P107">
        <f t="shared" ca="1" si="15"/>
        <v>2.9302958953872221E-3</v>
      </c>
      <c r="Q107" s="2">
        <f t="shared" si="18"/>
        <v>36516.875</v>
      </c>
      <c r="R107">
        <f>G107</f>
        <v>-4.1680000002088491E-2</v>
      </c>
    </row>
    <row r="108" spans="1:19" x14ac:dyDescent="0.2">
      <c r="A108" s="58" t="s">
        <v>414</v>
      </c>
      <c r="B108" s="59" t="s">
        <v>46</v>
      </c>
      <c r="C108" s="97">
        <v>51591.374000000003</v>
      </c>
      <c r="D108" s="60" t="s">
        <v>90</v>
      </c>
      <c r="E108">
        <f t="shared" si="16"/>
        <v>5942.5036458371515</v>
      </c>
      <c r="F108">
        <f t="shared" si="17"/>
        <v>5942.5</v>
      </c>
      <c r="G108">
        <f t="shared" si="19"/>
        <v>9.9499999996623956E-3</v>
      </c>
      <c r="I108">
        <f>+G108</f>
        <v>9.9499999996623956E-3</v>
      </c>
      <c r="O108">
        <f t="shared" ca="1" si="14"/>
        <v>-6.0518541226143793E-3</v>
      </c>
      <c r="P108">
        <f t="shared" ca="1" si="15"/>
        <v>2.6607075439519928E-3</v>
      </c>
      <c r="Q108" s="2">
        <f t="shared" si="18"/>
        <v>36572.874000000003</v>
      </c>
      <c r="S108">
        <f>G108</f>
        <v>9.9499999996623956E-3</v>
      </c>
    </row>
    <row r="109" spans="1:19" x14ac:dyDescent="0.2">
      <c r="A109" s="27" t="s">
        <v>56</v>
      </c>
      <c r="B109" s="28" t="s">
        <v>46</v>
      </c>
      <c r="C109" s="100">
        <v>51771.495900000002</v>
      </c>
      <c r="D109" s="27">
        <v>8.9999999999999998E-4</v>
      </c>
      <c r="E109">
        <f t="shared" si="16"/>
        <v>6008.5031548399866</v>
      </c>
      <c r="F109">
        <f t="shared" si="17"/>
        <v>6008.5</v>
      </c>
      <c r="G109">
        <f t="shared" si="19"/>
        <v>8.6099999971338548E-3</v>
      </c>
      <c r="J109">
        <f>+G109</f>
        <v>8.6099999971338548E-3</v>
      </c>
      <c r="O109">
        <f t="shared" ca="1" si="14"/>
        <v>-5.4676696830994742E-3</v>
      </c>
      <c r="P109">
        <f t="shared" ca="1" si="15"/>
        <v>1.792764558843446E-3</v>
      </c>
      <c r="Q109" s="2">
        <f t="shared" si="18"/>
        <v>36752.995900000002</v>
      </c>
      <c r="S109">
        <f>G109</f>
        <v>8.6099999971338548E-3</v>
      </c>
    </row>
    <row r="110" spans="1:19" x14ac:dyDescent="0.2">
      <c r="A110" s="29" t="s">
        <v>45</v>
      </c>
      <c r="B110" s="28" t="s">
        <v>23</v>
      </c>
      <c r="C110" s="98">
        <v>51786.481200000002</v>
      </c>
      <c r="D110" s="26">
        <v>1.1000000000000001E-3</v>
      </c>
      <c r="E110">
        <f t="shared" si="16"/>
        <v>6013.9940054376111</v>
      </c>
      <c r="F110">
        <f t="shared" si="17"/>
        <v>6014</v>
      </c>
      <c r="G110">
        <f t="shared" si="19"/>
        <v>-1.6360000001441222E-2</v>
      </c>
      <c r="J110">
        <f>+G110</f>
        <v>-1.6360000001441222E-2</v>
      </c>
      <c r="O110">
        <f t="shared" ca="1" si="14"/>
        <v>-5.4189876464732292E-3</v>
      </c>
      <c r="P110">
        <f t="shared" ca="1" si="15"/>
        <v>1.7204359767510752E-3</v>
      </c>
      <c r="Q110" s="2">
        <f t="shared" si="18"/>
        <v>36767.981200000002</v>
      </c>
      <c r="R110">
        <f>G110</f>
        <v>-1.6360000001441222E-2</v>
      </c>
    </row>
    <row r="111" spans="1:19" x14ac:dyDescent="0.2">
      <c r="A111" s="29" t="s">
        <v>45</v>
      </c>
      <c r="B111" s="28" t="s">
        <v>23</v>
      </c>
      <c r="C111" s="98">
        <v>51797.397700000001</v>
      </c>
      <c r="D111" s="26">
        <v>1E-3</v>
      </c>
      <c r="E111">
        <f t="shared" si="16"/>
        <v>6017.9939834526631</v>
      </c>
      <c r="F111">
        <f t="shared" si="17"/>
        <v>6018</v>
      </c>
      <c r="G111">
        <f t="shared" si="19"/>
        <v>-1.6419999999925494E-2</v>
      </c>
      <c r="J111">
        <f>+G111</f>
        <v>-1.6419999999925494E-2</v>
      </c>
      <c r="O111">
        <f t="shared" ca="1" si="14"/>
        <v>-5.3835825289268724E-3</v>
      </c>
      <c r="P111">
        <f t="shared" ca="1" si="15"/>
        <v>1.6678333715929722E-3</v>
      </c>
      <c r="Q111" s="2">
        <f t="shared" si="18"/>
        <v>36778.897700000001</v>
      </c>
      <c r="R111">
        <f>G111</f>
        <v>-1.6419999999925494E-2</v>
      </c>
    </row>
    <row r="112" spans="1:19" x14ac:dyDescent="0.2">
      <c r="A112" s="29" t="s">
        <v>45</v>
      </c>
      <c r="B112" s="28" t="s">
        <v>46</v>
      </c>
      <c r="C112" s="98">
        <v>51831.5383</v>
      </c>
      <c r="D112" s="26">
        <v>1.6000000000000001E-3</v>
      </c>
      <c r="E112">
        <f t="shared" si="16"/>
        <v>6030.5036385088342</v>
      </c>
      <c r="F112">
        <f t="shared" si="17"/>
        <v>6030.5</v>
      </c>
      <c r="G112">
        <f t="shared" si="19"/>
        <v>9.9300000001676381E-3</v>
      </c>
      <c r="J112">
        <f>+G112</f>
        <v>9.9300000001676381E-3</v>
      </c>
      <c r="O112">
        <f t="shared" ca="1" si="14"/>
        <v>-5.2729415365945081E-3</v>
      </c>
      <c r="P112">
        <f t="shared" ca="1" si="15"/>
        <v>1.503450230473935E-3</v>
      </c>
      <c r="Q112" s="2">
        <f t="shared" si="18"/>
        <v>36813.0383</v>
      </c>
      <c r="S112">
        <f>G112</f>
        <v>9.9300000001676381E-3</v>
      </c>
    </row>
    <row r="113" spans="1:19" x14ac:dyDescent="0.2">
      <c r="A113" s="29" t="s">
        <v>57</v>
      </c>
      <c r="B113" s="28"/>
      <c r="C113" s="100">
        <v>52549.2981</v>
      </c>
      <c r="D113" s="27">
        <v>8.9999999999999998E-4</v>
      </c>
      <c r="E113">
        <f t="shared" si="16"/>
        <v>6293.5021655173423</v>
      </c>
      <c r="F113">
        <f t="shared" si="17"/>
        <v>6293.5</v>
      </c>
      <c r="G113">
        <f t="shared" si="19"/>
        <v>5.9099999998579733E-3</v>
      </c>
      <c r="J113">
        <f>+G113</f>
        <v>5.9099999998579733E-3</v>
      </c>
      <c r="O113">
        <f t="shared" ca="1" si="14"/>
        <v>-2.9450550579214821E-3</v>
      </c>
      <c r="P113">
        <f t="shared" ca="1" si="15"/>
        <v>-1.9551710586707127E-3</v>
      </c>
      <c r="Q113" s="2">
        <f t="shared" si="18"/>
        <v>37530.7981</v>
      </c>
      <c r="S113">
        <f>G113</f>
        <v>5.9099999998579733E-3</v>
      </c>
    </row>
    <row r="114" spans="1:19" x14ac:dyDescent="0.2">
      <c r="A114" s="58" t="s">
        <v>349</v>
      </c>
      <c r="B114" s="59" t="s">
        <v>46</v>
      </c>
      <c r="C114" s="97">
        <v>52568.398000000001</v>
      </c>
      <c r="D114" s="60" t="s">
        <v>90</v>
      </c>
      <c r="E114">
        <f t="shared" si="16"/>
        <v>6300.5006705409032</v>
      </c>
      <c r="F114">
        <f t="shared" si="17"/>
        <v>6300.5</v>
      </c>
      <c r="G114">
        <f t="shared" si="19"/>
        <v>1.830000001064036E-3</v>
      </c>
      <c r="K114">
        <f>+G114</f>
        <v>1.830000001064036E-3</v>
      </c>
      <c r="O114">
        <f t="shared" ca="1" si="14"/>
        <v>-2.8830961022153559E-3</v>
      </c>
      <c r="P114">
        <f t="shared" ca="1" si="15"/>
        <v>-2.0472256176973791E-3</v>
      </c>
      <c r="Q114" s="2">
        <f t="shared" si="18"/>
        <v>37549.898000000001</v>
      </c>
      <c r="S114">
        <f>G114</f>
        <v>1.830000001064036E-3</v>
      </c>
    </row>
    <row r="115" spans="1:19" x14ac:dyDescent="0.2">
      <c r="A115" s="30" t="s">
        <v>63</v>
      </c>
      <c r="B115" s="32"/>
      <c r="C115" s="100">
        <v>52901.352800000001</v>
      </c>
      <c r="D115" s="27">
        <v>6.7000000000000002E-3</v>
      </c>
      <c r="E115">
        <f t="shared" si="16"/>
        <v>6422.5005679444803</v>
      </c>
      <c r="F115">
        <f t="shared" si="17"/>
        <v>6422.5</v>
      </c>
      <c r="G115">
        <f t="shared" si="19"/>
        <v>1.5500000008614734E-3</v>
      </c>
      <c r="J115">
        <f>+G115</f>
        <v>1.5500000008614734E-3</v>
      </c>
      <c r="O115">
        <f t="shared" ca="1" si="14"/>
        <v>-1.8032400170514482E-3</v>
      </c>
      <c r="P115">
        <f t="shared" ca="1" si="15"/>
        <v>-3.651605075019243E-3</v>
      </c>
      <c r="Q115" s="2">
        <f t="shared" si="18"/>
        <v>37882.852800000001</v>
      </c>
      <c r="R115">
        <f>G115</f>
        <v>1.5500000008614734E-3</v>
      </c>
    </row>
    <row r="116" spans="1:19" x14ac:dyDescent="0.2">
      <c r="A116" s="58" t="s">
        <v>349</v>
      </c>
      <c r="B116" s="59" t="s">
        <v>23</v>
      </c>
      <c r="C116" s="97">
        <v>52976.394</v>
      </c>
      <c r="D116" s="60" t="s">
        <v>90</v>
      </c>
      <c r="E116">
        <f t="shared" si="16"/>
        <v>6449.9968488241711</v>
      </c>
      <c r="F116">
        <f t="shared" si="17"/>
        <v>6450</v>
      </c>
      <c r="G116">
        <f t="shared" si="19"/>
        <v>-8.6000000010244548E-3</v>
      </c>
      <c r="K116">
        <f>+G116</f>
        <v>-8.6000000010244548E-3</v>
      </c>
      <c r="O116">
        <f t="shared" ref="O116:O150" ca="1" si="21">+C$11+C$12*$F116</f>
        <v>-1.5598298339202371E-3</v>
      </c>
      <c r="P116">
        <f t="shared" ref="P116:P150" ca="1" si="22">+D$11+D$12*$F116</f>
        <v>-4.0132479854811387E-3</v>
      </c>
      <c r="Q116" s="2">
        <f t="shared" si="18"/>
        <v>37957.894</v>
      </c>
      <c r="R116">
        <f>G116</f>
        <v>-8.6000000010244548E-3</v>
      </c>
    </row>
    <row r="117" spans="1:19" x14ac:dyDescent="0.2">
      <c r="A117" s="30" t="s">
        <v>64</v>
      </c>
      <c r="B117" s="28" t="s">
        <v>46</v>
      </c>
      <c r="C117" s="100">
        <v>52983.224000000002</v>
      </c>
      <c r="D117" s="27">
        <v>4.0000000000000002E-4</v>
      </c>
      <c r="E117">
        <f t="shared" ref="E117:E150" si="23">+(C117-C$7)/C$8</f>
        <v>6452.4994686970995</v>
      </c>
      <c r="F117">
        <f t="shared" ref="F117:F148" si="24">ROUND(2*E117,0)/2</f>
        <v>6452.5</v>
      </c>
      <c r="G117">
        <f t="shared" si="19"/>
        <v>-1.4499999961117283E-3</v>
      </c>
      <c r="J117">
        <f>+G117</f>
        <v>-1.4499999961117283E-3</v>
      </c>
      <c r="O117">
        <f t="shared" ca="1" si="21"/>
        <v>-1.5377016354537615E-3</v>
      </c>
      <c r="P117">
        <f t="shared" ca="1" si="22"/>
        <v>-4.0461246137049461E-3</v>
      </c>
      <c r="Q117" s="2">
        <f t="shared" ref="Q117:Q150" si="25">+C117-15018.5</f>
        <v>37964.724000000002</v>
      </c>
      <c r="S117">
        <f>G117</f>
        <v>-1.4499999961117283E-3</v>
      </c>
    </row>
    <row r="118" spans="1:19" x14ac:dyDescent="0.2">
      <c r="A118" s="30" t="s">
        <v>64</v>
      </c>
      <c r="B118" s="32"/>
      <c r="C118" s="100">
        <v>53227.48</v>
      </c>
      <c r="D118" s="27">
        <v>7.0000000000000001E-3</v>
      </c>
      <c r="E118">
        <f t="shared" si="23"/>
        <v>6541.9987248730376</v>
      </c>
      <c r="F118">
        <f t="shared" si="24"/>
        <v>6542</v>
      </c>
      <c r="G118">
        <f t="shared" si="19"/>
        <v>-3.4799999921233393E-3</v>
      </c>
      <c r="J118">
        <f>+G118</f>
        <v>-3.4799999921233393E-3</v>
      </c>
      <c r="O118">
        <f t="shared" ca="1" si="21"/>
        <v>-7.4551213035400909E-4</v>
      </c>
      <c r="P118">
        <f t="shared" ca="1" si="22"/>
        <v>-5.2231079041172856E-3</v>
      </c>
      <c r="Q118" s="2">
        <f t="shared" si="25"/>
        <v>38208.980000000003</v>
      </c>
      <c r="R118">
        <f>G118</f>
        <v>-3.4799999921233393E-3</v>
      </c>
    </row>
    <row r="119" spans="1:19" x14ac:dyDescent="0.2">
      <c r="A119" s="58" t="s">
        <v>349</v>
      </c>
      <c r="B119" s="59" t="s">
        <v>46</v>
      </c>
      <c r="C119" s="97">
        <v>53504.487300000001</v>
      </c>
      <c r="D119" s="60" t="s">
        <v>90</v>
      </c>
      <c r="E119">
        <f t="shared" si="23"/>
        <v>6643.4985746425609</v>
      </c>
      <c r="F119">
        <f t="shared" si="24"/>
        <v>6643.5</v>
      </c>
      <c r="G119">
        <f t="shared" si="19"/>
        <v>-3.8899999999557622E-3</v>
      </c>
      <c r="K119">
        <f>+G119</f>
        <v>-3.8899999999557622E-3</v>
      </c>
      <c r="O119">
        <f t="shared" ca="1" si="21"/>
        <v>1.5289272738482074E-4</v>
      </c>
      <c r="P119">
        <f t="shared" ca="1" si="22"/>
        <v>-6.5578990100039064E-3</v>
      </c>
      <c r="Q119" s="2">
        <f t="shared" si="25"/>
        <v>38485.987300000001</v>
      </c>
      <c r="S119">
        <f>G119</f>
        <v>-3.8899999999557622E-3</v>
      </c>
    </row>
    <row r="120" spans="1:19" x14ac:dyDescent="0.2">
      <c r="A120" s="58" t="s">
        <v>349</v>
      </c>
      <c r="B120" s="59" t="s">
        <v>23</v>
      </c>
      <c r="C120" s="97">
        <v>53519.499400000001</v>
      </c>
      <c r="D120" s="60" t="s">
        <v>90</v>
      </c>
      <c r="E120">
        <f t="shared" si="23"/>
        <v>6648.9992451834642</v>
      </c>
      <c r="F120">
        <f t="shared" si="24"/>
        <v>6649</v>
      </c>
      <c r="G120">
        <f t="shared" si="19"/>
        <v>-2.0599999988917261E-3</v>
      </c>
      <c r="K120">
        <f>+G120</f>
        <v>-2.0599999988917261E-3</v>
      </c>
      <c r="O120">
        <f t="shared" ca="1" si="21"/>
        <v>2.0157476401105878E-4</v>
      </c>
      <c r="P120">
        <f t="shared" ca="1" si="22"/>
        <v>-6.6302275920962911E-3</v>
      </c>
      <c r="Q120" s="2">
        <f t="shared" si="25"/>
        <v>38500.999400000001</v>
      </c>
      <c r="R120">
        <f>G120</f>
        <v>-2.0599999988917261E-3</v>
      </c>
    </row>
    <row r="121" spans="1:19" x14ac:dyDescent="0.2">
      <c r="A121" s="58" t="s">
        <v>349</v>
      </c>
      <c r="B121" s="59" t="s">
        <v>23</v>
      </c>
      <c r="C121" s="97">
        <v>53609.56</v>
      </c>
      <c r="D121" s="60" t="s">
        <v>90</v>
      </c>
      <c r="E121">
        <f t="shared" si="23"/>
        <v>6681.998871439353</v>
      </c>
      <c r="F121">
        <f t="shared" si="24"/>
        <v>6682</v>
      </c>
      <c r="G121">
        <f t="shared" si="19"/>
        <v>-3.0800000022281893E-3</v>
      </c>
      <c r="K121">
        <f>+G121</f>
        <v>-3.0800000022281893E-3</v>
      </c>
      <c r="O121">
        <f t="shared" ca="1" si="21"/>
        <v>4.9366698376851481E-4</v>
      </c>
      <c r="P121">
        <f t="shared" ca="1" si="22"/>
        <v>-7.0641990846505576E-3</v>
      </c>
      <c r="Q121" s="2">
        <f t="shared" si="25"/>
        <v>38591.06</v>
      </c>
      <c r="R121">
        <f>G121</f>
        <v>-3.0800000022281893E-3</v>
      </c>
    </row>
    <row r="122" spans="1:19" x14ac:dyDescent="0.2">
      <c r="A122" s="35" t="s">
        <v>71</v>
      </c>
      <c r="B122" s="36" t="s">
        <v>23</v>
      </c>
      <c r="C122" s="101">
        <v>53972.542000000001</v>
      </c>
      <c r="D122" s="35">
        <v>3.0000000000000001E-3</v>
      </c>
      <c r="E122">
        <f t="shared" si="23"/>
        <v>6815.0012091721201</v>
      </c>
      <c r="F122">
        <f t="shared" si="24"/>
        <v>6815</v>
      </c>
      <c r="G122">
        <f t="shared" ref="G122:G150" si="26">+C122-(C$7+F122*C$8)</f>
        <v>3.2999999966705218E-3</v>
      </c>
      <c r="K122">
        <f>+G122</f>
        <v>3.2999999966705218E-3</v>
      </c>
      <c r="O122">
        <f t="shared" ca="1" si="21"/>
        <v>1.6708871421849056E-3</v>
      </c>
      <c r="P122">
        <f t="shared" ca="1" si="22"/>
        <v>-8.813235706157177E-3</v>
      </c>
      <c r="Q122" s="2">
        <f t="shared" si="25"/>
        <v>38954.042000000001</v>
      </c>
      <c r="R122">
        <f>G122</f>
        <v>3.2999999966705218E-3</v>
      </c>
    </row>
    <row r="123" spans="1:19" x14ac:dyDescent="0.2">
      <c r="A123" s="27" t="s">
        <v>70</v>
      </c>
      <c r="B123" s="28" t="s">
        <v>46</v>
      </c>
      <c r="C123" s="100">
        <v>54020.284829999997</v>
      </c>
      <c r="D123" s="27">
        <v>5.0000000000000001E-4</v>
      </c>
      <c r="E123">
        <f t="shared" si="23"/>
        <v>6832.4949361337258</v>
      </c>
      <c r="F123">
        <f t="shared" si="24"/>
        <v>6832.5</v>
      </c>
      <c r="G123">
        <f t="shared" si="26"/>
        <v>-1.38200000001234E-2</v>
      </c>
      <c r="K123">
        <f>+G123</f>
        <v>-1.38200000001234E-2</v>
      </c>
      <c r="O123">
        <f t="shared" ca="1" si="21"/>
        <v>1.8257845314502211E-3</v>
      </c>
      <c r="P123">
        <f t="shared" ca="1" si="22"/>
        <v>-9.043372103723829E-3</v>
      </c>
      <c r="Q123" s="2">
        <f t="shared" si="25"/>
        <v>39001.784829999997</v>
      </c>
      <c r="S123">
        <f>G123</f>
        <v>-1.38200000001234E-2</v>
      </c>
    </row>
    <row r="124" spans="1:19" x14ac:dyDescent="0.2">
      <c r="A124" s="29" t="s">
        <v>68</v>
      </c>
      <c r="B124" s="32" t="s">
        <v>23</v>
      </c>
      <c r="C124" s="100">
        <v>54024.395100000002</v>
      </c>
      <c r="D124" s="27">
        <v>3.8E-3</v>
      </c>
      <c r="E124">
        <f t="shared" si="23"/>
        <v>6834.001003979276</v>
      </c>
      <c r="F124">
        <f t="shared" si="24"/>
        <v>6834</v>
      </c>
      <c r="G124">
        <f t="shared" si="26"/>
        <v>2.7400000035413541E-3</v>
      </c>
      <c r="J124">
        <f>+G124</f>
        <v>2.7400000035413541E-3</v>
      </c>
      <c r="O124">
        <f t="shared" ca="1" si="21"/>
        <v>1.8390614505301092E-3</v>
      </c>
      <c r="P124">
        <f t="shared" ca="1" si="22"/>
        <v>-9.0630980806581246E-3</v>
      </c>
      <c r="Q124" s="2">
        <f t="shared" si="25"/>
        <v>39005.895100000002</v>
      </c>
      <c r="R124">
        <f>G124</f>
        <v>2.7400000035413541E-3</v>
      </c>
    </row>
    <row r="125" spans="1:19" x14ac:dyDescent="0.2">
      <c r="A125" s="29" t="s">
        <v>68</v>
      </c>
      <c r="B125" s="28" t="s">
        <v>46</v>
      </c>
      <c r="C125" s="100">
        <v>54039.393799999998</v>
      </c>
      <c r="D125" s="27">
        <v>7.4999999999999997E-3</v>
      </c>
      <c r="E125">
        <f t="shared" si="23"/>
        <v>6839.4967645485385</v>
      </c>
      <c r="F125">
        <f t="shared" si="24"/>
        <v>6839.5</v>
      </c>
      <c r="G125">
        <f t="shared" si="26"/>
        <v>-8.8299999988521449E-3</v>
      </c>
      <c r="J125">
        <f>+G125</f>
        <v>-8.8299999988521449E-3</v>
      </c>
      <c r="O125">
        <f t="shared" ca="1" si="21"/>
        <v>1.8877434871563473E-3</v>
      </c>
      <c r="P125">
        <f t="shared" ca="1" si="22"/>
        <v>-9.1354266627504954E-3</v>
      </c>
      <c r="Q125" s="2">
        <f t="shared" si="25"/>
        <v>39020.893799999998</v>
      </c>
      <c r="S125">
        <f>G125</f>
        <v>-8.8299999988521449E-3</v>
      </c>
    </row>
    <row r="126" spans="1:19" x14ac:dyDescent="0.2">
      <c r="A126" s="33" t="s">
        <v>69</v>
      </c>
      <c r="B126" s="34" t="s">
        <v>46</v>
      </c>
      <c r="C126" s="102">
        <v>54331.402000000002</v>
      </c>
      <c r="D126" s="33">
        <v>1E-4</v>
      </c>
      <c r="E126">
        <f t="shared" si="23"/>
        <v>6946.4931810020744</v>
      </c>
      <c r="F126">
        <f t="shared" si="24"/>
        <v>6946.5</v>
      </c>
      <c r="G126">
        <f t="shared" si="26"/>
        <v>-1.8609999999171123E-2</v>
      </c>
      <c r="K126">
        <f t="shared" ref="K126:K131" si="27">+G126</f>
        <v>-1.8609999999171123E-2</v>
      </c>
      <c r="O126">
        <f t="shared" ca="1" si="21"/>
        <v>2.8348303815214221E-3</v>
      </c>
      <c r="P126">
        <f t="shared" ca="1" si="22"/>
        <v>-1.0542546350729501E-2</v>
      </c>
      <c r="Q126" s="2">
        <f t="shared" si="25"/>
        <v>39312.902000000002</v>
      </c>
      <c r="S126">
        <f>G126</f>
        <v>-1.8609999999171123E-2</v>
      </c>
    </row>
    <row r="127" spans="1:19" x14ac:dyDescent="0.2">
      <c r="A127" s="33" t="s">
        <v>69</v>
      </c>
      <c r="B127" s="34" t="s">
        <v>23</v>
      </c>
      <c r="C127" s="102">
        <v>54357.353300000002</v>
      </c>
      <c r="D127" s="33">
        <v>2.9999999999999997E-4</v>
      </c>
      <c r="E127">
        <f t="shared" si="23"/>
        <v>6956.0021471965538</v>
      </c>
      <c r="F127">
        <f t="shared" si="24"/>
        <v>6956</v>
      </c>
      <c r="G127">
        <f t="shared" si="26"/>
        <v>5.8600000047590584E-3</v>
      </c>
      <c r="K127">
        <f t="shared" si="27"/>
        <v>5.8600000047590584E-3</v>
      </c>
      <c r="O127">
        <f t="shared" ca="1" si="21"/>
        <v>2.918917535694017E-3</v>
      </c>
      <c r="P127">
        <f t="shared" ca="1" si="22"/>
        <v>-1.0667477537979975E-2</v>
      </c>
      <c r="Q127" s="2">
        <f t="shared" si="25"/>
        <v>39338.853300000002</v>
      </c>
      <c r="R127">
        <f>G127</f>
        <v>5.8600000047590584E-3</v>
      </c>
    </row>
    <row r="128" spans="1:19" x14ac:dyDescent="0.2">
      <c r="A128" s="58" t="s">
        <v>491</v>
      </c>
      <c r="B128" s="59" t="s">
        <v>23</v>
      </c>
      <c r="C128" s="97">
        <v>54387.361599999997</v>
      </c>
      <c r="D128" s="60" t="s">
        <v>90</v>
      </c>
      <c r="E128">
        <f t="shared" si="23"/>
        <v>6966.997662267233</v>
      </c>
      <c r="F128">
        <f t="shared" si="24"/>
        <v>6967</v>
      </c>
      <c r="G128">
        <f t="shared" si="26"/>
        <v>-6.3799999988987111E-3</v>
      </c>
      <c r="K128">
        <f t="shared" si="27"/>
        <v>-6.3799999988987111E-3</v>
      </c>
      <c r="O128">
        <f t="shared" ca="1" si="21"/>
        <v>3.0162816089465E-3</v>
      </c>
      <c r="P128">
        <f t="shared" ca="1" si="22"/>
        <v>-1.081213470216473E-2</v>
      </c>
      <c r="Q128" s="2">
        <f t="shared" si="25"/>
        <v>39368.861599999997</v>
      </c>
      <c r="R128">
        <f>G128</f>
        <v>-6.3799999988987111E-3</v>
      </c>
    </row>
    <row r="129" spans="1:19" x14ac:dyDescent="0.2">
      <c r="A129" s="58" t="s">
        <v>491</v>
      </c>
      <c r="B129" s="59" t="s">
        <v>46</v>
      </c>
      <c r="C129" s="97">
        <v>54432.389000000003</v>
      </c>
      <c r="D129" s="60" t="s">
        <v>90</v>
      </c>
      <c r="E129">
        <f t="shared" si="23"/>
        <v>6983.4964127893772</v>
      </c>
      <c r="F129">
        <f t="shared" si="24"/>
        <v>6983.5</v>
      </c>
      <c r="G129">
        <f t="shared" si="26"/>
        <v>-9.7899999964283779E-3</v>
      </c>
      <c r="K129">
        <f t="shared" si="27"/>
        <v>-9.7899999964283779E-3</v>
      </c>
      <c r="O129">
        <f t="shared" ca="1" si="21"/>
        <v>3.162327718825228E-3</v>
      </c>
      <c r="P129">
        <f t="shared" ca="1" si="22"/>
        <v>-1.102912044844187E-2</v>
      </c>
      <c r="Q129" s="2">
        <f t="shared" si="25"/>
        <v>39413.889000000003</v>
      </c>
      <c r="S129">
        <f>G129</f>
        <v>-9.7899999964283779E-3</v>
      </c>
    </row>
    <row r="130" spans="1:19" x14ac:dyDescent="0.2">
      <c r="A130" s="58" t="s">
        <v>500</v>
      </c>
      <c r="B130" s="59" t="s">
        <v>23</v>
      </c>
      <c r="C130" s="97">
        <v>54750.345800000003</v>
      </c>
      <c r="D130" s="60" t="s">
        <v>90</v>
      </c>
      <c r="E130">
        <f t="shared" si="23"/>
        <v>7100.0008061147473</v>
      </c>
      <c r="F130">
        <f t="shared" si="24"/>
        <v>7100</v>
      </c>
      <c r="G130">
        <f t="shared" si="26"/>
        <v>2.2000000026309863E-3</v>
      </c>
      <c r="K130">
        <f t="shared" si="27"/>
        <v>2.2000000026309863E-3</v>
      </c>
      <c r="O130">
        <f t="shared" ca="1" si="21"/>
        <v>4.1935017673629046E-3</v>
      </c>
      <c r="P130">
        <f t="shared" ca="1" si="22"/>
        <v>-1.256117132367135E-2</v>
      </c>
      <c r="Q130" s="2">
        <f t="shared" si="25"/>
        <v>39731.845800000003</v>
      </c>
      <c r="R130">
        <f>G130</f>
        <v>2.2000000026309863E-3</v>
      </c>
    </row>
    <row r="131" spans="1:19" x14ac:dyDescent="0.2">
      <c r="A131" s="58" t="s">
        <v>500</v>
      </c>
      <c r="B131" s="59" t="s">
        <v>46</v>
      </c>
      <c r="C131" s="97">
        <v>54765.333200000001</v>
      </c>
      <c r="D131" s="60" t="s">
        <v>90</v>
      </c>
      <c r="E131">
        <f t="shared" si="23"/>
        <v>7105.4924261855385</v>
      </c>
      <c r="F131">
        <f t="shared" si="24"/>
        <v>7105.5</v>
      </c>
      <c r="G131">
        <f t="shared" si="26"/>
        <v>-2.0669999998062849E-2</v>
      </c>
      <c r="K131">
        <f t="shared" si="27"/>
        <v>-2.0669999998062849E-2</v>
      </c>
      <c r="O131">
        <f t="shared" ca="1" si="21"/>
        <v>4.2421838039891427E-3</v>
      </c>
      <c r="P131">
        <f t="shared" ca="1" si="22"/>
        <v>-1.263349990576372E-2</v>
      </c>
      <c r="Q131" s="2">
        <f t="shared" si="25"/>
        <v>39746.833200000001</v>
      </c>
      <c r="S131">
        <f>G131</f>
        <v>-2.0669999998062849E-2</v>
      </c>
    </row>
    <row r="132" spans="1:19" x14ac:dyDescent="0.2">
      <c r="A132" s="35" t="s">
        <v>72</v>
      </c>
      <c r="B132" s="36" t="s">
        <v>23</v>
      </c>
      <c r="C132" s="101">
        <v>55353.500200000002</v>
      </c>
      <c r="D132" s="35">
        <v>6.8999999999999999E-3</v>
      </c>
      <c r="E132">
        <f t="shared" si="23"/>
        <v>7321.0061044871281</v>
      </c>
      <c r="F132">
        <f t="shared" si="24"/>
        <v>7321</v>
      </c>
      <c r="G132">
        <f t="shared" si="26"/>
        <v>1.6660000001138542E-2</v>
      </c>
      <c r="J132">
        <f>+G132</f>
        <v>1.6660000001138542E-2</v>
      </c>
      <c r="O132">
        <f t="shared" ca="1" si="21"/>
        <v>6.1496345117991666E-3</v>
      </c>
      <c r="P132">
        <f t="shared" ca="1" si="22"/>
        <v>-1.5467465258656013E-2</v>
      </c>
      <c r="Q132" s="2">
        <f t="shared" si="25"/>
        <v>40335.000200000002</v>
      </c>
      <c r="R132">
        <f>G132</f>
        <v>1.6660000001138542E-2</v>
      </c>
    </row>
    <row r="133" spans="1:19" x14ac:dyDescent="0.2">
      <c r="A133" s="35" t="s">
        <v>72</v>
      </c>
      <c r="B133" s="36" t="s">
        <v>46</v>
      </c>
      <c r="C133" s="101">
        <v>55398.493199999997</v>
      </c>
      <c r="D133" s="35">
        <v>5.0000000000000001E-3</v>
      </c>
      <c r="E133">
        <f t="shared" si="23"/>
        <v>7337.4922503059561</v>
      </c>
      <c r="F133">
        <f t="shared" si="24"/>
        <v>7337.5</v>
      </c>
      <c r="G133">
        <f t="shared" si="26"/>
        <v>-2.1150000000488944E-2</v>
      </c>
      <c r="J133">
        <f>+G133</f>
        <v>-2.1150000000488944E-2</v>
      </c>
      <c r="O133">
        <f t="shared" ca="1" si="21"/>
        <v>6.2956806216778946E-3</v>
      </c>
      <c r="P133">
        <f t="shared" ca="1" si="22"/>
        <v>-1.5684451004933153E-2</v>
      </c>
      <c r="Q133" s="2">
        <f t="shared" si="25"/>
        <v>40379.993199999997</v>
      </c>
      <c r="S133">
        <f>G133</f>
        <v>-2.1150000000488944E-2</v>
      </c>
    </row>
    <row r="134" spans="1:19" x14ac:dyDescent="0.2">
      <c r="A134" s="41" t="s">
        <v>78</v>
      </c>
      <c r="B134" s="111"/>
      <c r="C134" s="103">
        <v>55480.367299999998</v>
      </c>
      <c r="D134" s="37">
        <v>8.9999999999999993E-3</v>
      </c>
      <c r="E134">
        <f t="shared" si="23"/>
        <v>7367.4922136643772</v>
      </c>
      <c r="F134">
        <f t="shared" si="24"/>
        <v>7367.5</v>
      </c>
      <c r="G134">
        <f t="shared" si="26"/>
        <v>-2.1250000005238689E-2</v>
      </c>
      <c r="J134">
        <f>+G134</f>
        <v>-2.1250000005238689E-2</v>
      </c>
      <c r="O134">
        <f t="shared" ca="1" si="21"/>
        <v>6.5612190032755743E-3</v>
      </c>
      <c r="P134">
        <f t="shared" ca="1" si="22"/>
        <v>-1.6078970543618856E-2</v>
      </c>
      <c r="Q134" s="2">
        <f t="shared" si="25"/>
        <v>40461.867299999998</v>
      </c>
      <c r="S134">
        <f>G134</f>
        <v>-2.1250000005238689E-2</v>
      </c>
    </row>
    <row r="135" spans="1:19" x14ac:dyDescent="0.2">
      <c r="A135" s="35" t="s">
        <v>73</v>
      </c>
      <c r="B135" s="36" t="s">
        <v>23</v>
      </c>
      <c r="C135" s="101">
        <v>55645.523500000003</v>
      </c>
      <c r="D135" s="35">
        <v>1.6899999999999998E-2</v>
      </c>
      <c r="E135">
        <f t="shared" si="23"/>
        <v>7428.0080538191523</v>
      </c>
      <c r="F135">
        <f t="shared" si="24"/>
        <v>7428</v>
      </c>
      <c r="G135">
        <f t="shared" si="26"/>
        <v>2.1979999997711275E-2</v>
      </c>
      <c r="J135">
        <f>+G135</f>
        <v>2.1979999997711275E-2</v>
      </c>
      <c r="O135">
        <f t="shared" ca="1" si="21"/>
        <v>7.0967214061642345E-3</v>
      </c>
      <c r="P135">
        <f t="shared" ca="1" si="22"/>
        <v>-1.6874584946635018E-2</v>
      </c>
      <c r="Q135" s="2">
        <f t="shared" si="25"/>
        <v>40627.023500000003</v>
      </c>
      <c r="R135">
        <f>G135</f>
        <v>2.1979999997711275E-2</v>
      </c>
    </row>
    <row r="136" spans="1:19" x14ac:dyDescent="0.2">
      <c r="A136" s="35" t="s">
        <v>74</v>
      </c>
      <c r="B136" s="36" t="s">
        <v>23</v>
      </c>
      <c r="C136" s="101">
        <v>55844.743900000001</v>
      </c>
      <c r="D136" s="35">
        <v>8.9999999999999998E-4</v>
      </c>
      <c r="E136">
        <f t="shared" si="23"/>
        <v>7501.0055548634373</v>
      </c>
      <c r="F136">
        <f t="shared" si="24"/>
        <v>7501</v>
      </c>
      <c r="G136">
        <f t="shared" si="26"/>
        <v>1.5159999995375983E-2</v>
      </c>
      <c r="K136">
        <f>+G136</f>
        <v>1.5159999995375983E-2</v>
      </c>
      <c r="O136">
        <f t="shared" ca="1" si="21"/>
        <v>7.7428648013852588E-3</v>
      </c>
      <c r="P136">
        <f t="shared" ca="1" si="22"/>
        <v>-1.7834582490770232E-2</v>
      </c>
      <c r="Q136" s="2">
        <f t="shared" si="25"/>
        <v>40826.243900000001</v>
      </c>
      <c r="R136">
        <f>G136</f>
        <v>1.5159999995375983E-2</v>
      </c>
    </row>
    <row r="137" spans="1:19" x14ac:dyDescent="0.2">
      <c r="A137" s="58" t="s">
        <v>533</v>
      </c>
      <c r="B137" s="59" t="s">
        <v>23</v>
      </c>
      <c r="C137" s="97">
        <v>55858.385399999999</v>
      </c>
      <c r="D137" s="60" t="s">
        <v>90</v>
      </c>
      <c r="E137">
        <f t="shared" si="23"/>
        <v>7506.0040159171012</v>
      </c>
      <c r="F137">
        <f t="shared" si="24"/>
        <v>7506</v>
      </c>
      <c r="G137">
        <f t="shared" si="26"/>
        <v>1.0959999999613501E-2</v>
      </c>
      <c r="K137">
        <f>+G137</f>
        <v>1.0959999999613501E-2</v>
      </c>
      <c r="O137">
        <f t="shared" ca="1" si="21"/>
        <v>7.7871211983182101E-3</v>
      </c>
      <c r="P137">
        <f t="shared" ca="1" si="22"/>
        <v>-1.7900335747217846E-2</v>
      </c>
      <c r="Q137" s="2">
        <f t="shared" si="25"/>
        <v>40839.885399999999</v>
      </c>
      <c r="R137">
        <f>G137</f>
        <v>1.0959999999613501E-2</v>
      </c>
    </row>
    <row r="138" spans="1:19" x14ac:dyDescent="0.2">
      <c r="A138" s="58" t="s">
        <v>533</v>
      </c>
      <c r="B138" s="59" t="s">
        <v>46</v>
      </c>
      <c r="C138" s="97">
        <v>55873.3583</v>
      </c>
      <c r="D138" s="60" t="s">
        <v>90</v>
      </c>
      <c r="E138">
        <f t="shared" si="23"/>
        <v>7511.4903229588808</v>
      </c>
      <c r="F138">
        <f t="shared" si="24"/>
        <v>7511.5</v>
      </c>
      <c r="G138">
        <f t="shared" si="26"/>
        <v>-2.6409999998577405E-2</v>
      </c>
      <c r="K138">
        <f>+G138</f>
        <v>-2.6409999998577405E-2</v>
      </c>
      <c r="O138">
        <f t="shared" ca="1" si="21"/>
        <v>7.8358032349444481E-3</v>
      </c>
      <c r="P138">
        <f t="shared" ca="1" si="22"/>
        <v>-1.7972664329310231E-2</v>
      </c>
      <c r="Q138" s="2">
        <f t="shared" si="25"/>
        <v>40854.8583</v>
      </c>
      <c r="S138">
        <f>G138</f>
        <v>-2.6409999998577405E-2</v>
      </c>
    </row>
    <row r="139" spans="1:19" x14ac:dyDescent="0.2">
      <c r="A139" s="27" t="s">
        <v>76</v>
      </c>
      <c r="B139" s="28" t="s">
        <v>23</v>
      </c>
      <c r="C139" s="100">
        <v>56038.509129999999</v>
      </c>
      <c r="D139" s="27">
        <v>3.6999999999999999E-4</v>
      </c>
      <c r="E139">
        <f t="shared" si="23"/>
        <v>7572.0041954608405</v>
      </c>
      <c r="F139">
        <f t="shared" si="24"/>
        <v>7572</v>
      </c>
      <c r="G139">
        <f t="shared" si="26"/>
        <v>1.1449999998148996E-2</v>
      </c>
      <c r="K139">
        <f>+G139</f>
        <v>1.1449999998148996E-2</v>
      </c>
      <c r="O139">
        <f t="shared" ca="1" si="21"/>
        <v>8.3713056378331083E-3</v>
      </c>
      <c r="P139">
        <f t="shared" ca="1" si="22"/>
        <v>-1.8768278732326393E-2</v>
      </c>
      <c r="Q139" s="2">
        <f t="shared" si="25"/>
        <v>41020.009129999999</v>
      </c>
      <c r="R139">
        <f>G139</f>
        <v>1.1449999998148996E-2</v>
      </c>
    </row>
    <row r="140" spans="1:19" ht="12" customHeight="1" x14ac:dyDescent="0.2">
      <c r="A140" s="29" t="s">
        <v>75</v>
      </c>
      <c r="B140" s="28" t="s">
        <v>23</v>
      </c>
      <c r="C140" s="100">
        <v>56180.4323</v>
      </c>
      <c r="D140" s="27">
        <v>3.2000000000000002E-3</v>
      </c>
      <c r="E140">
        <f t="shared" si="23"/>
        <v>7624.0070864814552</v>
      </c>
      <c r="F140">
        <f t="shared" si="24"/>
        <v>7624</v>
      </c>
      <c r="G140">
        <f t="shared" si="26"/>
        <v>1.9339999998919666E-2</v>
      </c>
      <c r="J140">
        <f t="shared" ref="J140:J147" si="28">+G140</f>
        <v>1.9339999998919666E-2</v>
      </c>
      <c r="O140">
        <f t="shared" ca="1" si="21"/>
        <v>8.8315721659357679E-3</v>
      </c>
      <c r="P140">
        <f t="shared" ca="1" si="22"/>
        <v>-1.9452112599381607E-2</v>
      </c>
      <c r="Q140" s="2">
        <f t="shared" si="25"/>
        <v>41161.9323</v>
      </c>
      <c r="R140">
        <f>G140</f>
        <v>1.9339999998919666E-2</v>
      </c>
    </row>
    <row r="141" spans="1:19" ht="12" customHeight="1" x14ac:dyDescent="0.2">
      <c r="A141" s="31" t="s">
        <v>77</v>
      </c>
      <c r="B141" s="32" t="s">
        <v>23</v>
      </c>
      <c r="C141" s="100">
        <v>56584.342499999999</v>
      </c>
      <c r="D141" s="40">
        <v>6.8999999999999999E-3</v>
      </c>
      <c r="E141">
        <f t="shared" si="23"/>
        <v>7772.0061631136541</v>
      </c>
      <c r="F141">
        <f t="shared" si="24"/>
        <v>7772</v>
      </c>
      <c r="G141">
        <f t="shared" si="26"/>
        <v>1.6819999997096602E-2</v>
      </c>
      <c r="J141">
        <f t="shared" si="28"/>
        <v>1.6819999997096602E-2</v>
      </c>
      <c r="O141">
        <f t="shared" ca="1" si="21"/>
        <v>1.0141561515151006E-2</v>
      </c>
      <c r="P141">
        <f t="shared" ca="1" si="22"/>
        <v>-2.1398408990231071E-2</v>
      </c>
      <c r="Q141" s="2">
        <f t="shared" si="25"/>
        <v>41565.842499999999</v>
      </c>
      <c r="R141">
        <f>G141</f>
        <v>1.6819999997096602E-2</v>
      </c>
    </row>
    <row r="142" spans="1:19" ht="12" customHeight="1" x14ac:dyDescent="0.2">
      <c r="A142" s="31" t="s">
        <v>77</v>
      </c>
      <c r="B142" s="89" t="s">
        <v>46</v>
      </c>
      <c r="C142" s="100">
        <v>56629.326099999998</v>
      </c>
      <c r="D142" s="40">
        <v>1.9E-3</v>
      </c>
      <c r="E142">
        <f t="shared" si="23"/>
        <v>7788.4888646240197</v>
      </c>
      <c r="F142">
        <f t="shared" si="24"/>
        <v>7788.5</v>
      </c>
      <c r="G142">
        <f t="shared" si="26"/>
        <v>-3.0390000007173512E-2</v>
      </c>
      <c r="J142">
        <f t="shared" si="28"/>
        <v>-3.0390000007173512E-2</v>
      </c>
      <c r="O142">
        <f t="shared" ca="1" si="21"/>
        <v>1.028760762502972E-2</v>
      </c>
      <c r="P142">
        <f t="shared" ca="1" si="22"/>
        <v>-2.1615394736508212E-2</v>
      </c>
      <c r="Q142" s="2">
        <f t="shared" si="25"/>
        <v>41610.826099999998</v>
      </c>
      <c r="S142">
        <f>G142</f>
        <v>-3.0390000007173512E-2</v>
      </c>
    </row>
    <row r="143" spans="1:19" ht="12" customHeight="1" x14ac:dyDescent="0.2">
      <c r="A143" s="31" t="s">
        <v>77</v>
      </c>
      <c r="B143" s="32" t="s">
        <v>23</v>
      </c>
      <c r="C143" s="100">
        <v>56644.385699999999</v>
      </c>
      <c r="D143" s="40">
        <v>4.8999999999999998E-3</v>
      </c>
      <c r="E143">
        <f t="shared" si="23"/>
        <v>7794.0069399151371</v>
      </c>
      <c r="F143">
        <f t="shared" si="24"/>
        <v>7794</v>
      </c>
      <c r="G143">
        <f t="shared" si="26"/>
        <v>1.8939999994472601E-2</v>
      </c>
      <c r="J143">
        <f t="shared" si="28"/>
        <v>1.8939999994472601E-2</v>
      </c>
      <c r="O143">
        <f t="shared" ca="1" si="21"/>
        <v>1.0336289661655972E-2</v>
      </c>
      <c r="P143">
        <f t="shared" ca="1" si="22"/>
        <v>-2.1687723318600582E-2</v>
      </c>
      <c r="Q143" s="2">
        <f t="shared" si="25"/>
        <v>41625.885699999999</v>
      </c>
      <c r="R143">
        <f>G143</f>
        <v>1.8939999994472601E-2</v>
      </c>
    </row>
    <row r="144" spans="1:19" ht="12" customHeight="1" x14ac:dyDescent="0.2">
      <c r="A144" s="39" t="s">
        <v>79</v>
      </c>
      <c r="B144" s="38" t="s">
        <v>46</v>
      </c>
      <c r="C144" s="104">
        <v>56940.446000000004</v>
      </c>
      <c r="D144" s="39">
        <v>1.09E-2</v>
      </c>
      <c r="E144">
        <f t="shared" si="23"/>
        <v>7902.4881098074857</v>
      </c>
      <c r="F144">
        <f t="shared" si="24"/>
        <v>7902.5</v>
      </c>
      <c r="G144">
        <f t="shared" si="26"/>
        <v>-3.2449999998789281E-2</v>
      </c>
      <c r="J144">
        <f t="shared" si="28"/>
        <v>-3.2449999998789281E-2</v>
      </c>
      <c r="O144">
        <f t="shared" ca="1" si="21"/>
        <v>1.1296653475100928E-2</v>
      </c>
      <c r="P144">
        <f t="shared" ca="1" si="22"/>
        <v>-2.311456898351387E-2</v>
      </c>
      <c r="Q144" s="2">
        <f t="shared" si="25"/>
        <v>41921.946000000004</v>
      </c>
      <c r="S144">
        <f>G144</f>
        <v>-3.2449999998789281E-2</v>
      </c>
    </row>
    <row r="145" spans="1:19" ht="12" customHeight="1" x14ac:dyDescent="0.2">
      <c r="A145" s="80" t="s">
        <v>0</v>
      </c>
      <c r="B145" s="81" t="s">
        <v>23</v>
      </c>
      <c r="C145" s="105">
        <v>56996.441800000001</v>
      </c>
      <c r="D145" s="82">
        <v>2.0000000000000001E-4</v>
      </c>
      <c r="E145">
        <f t="shared" si="23"/>
        <v>7923.005855324388</v>
      </c>
      <c r="F145">
        <f t="shared" si="24"/>
        <v>7923</v>
      </c>
      <c r="G145">
        <f t="shared" si="26"/>
        <v>1.5979999996488914E-2</v>
      </c>
      <c r="J145">
        <f t="shared" si="28"/>
        <v>1.5979999996488914E-2</v>
      </c>
      <c r="O145">
        <f t="shared" ca="1" si="21"/>
        <v>1.1478104702526006E-2</v>
      </c>
      <c r="P145">
        <f t="shared" ca="1" si="22"/>
        <v>-2.3384157334949099E-2</v>
      </c>
      <c r="Q145" s="2">
        <f t="shared" si="25"/>
        <v>41977.941800000001</v>
      </c>
      <c r="R145">
        <f>G145</f>
        <v>1.5979999996488914E-2</v>
      </c>
    </row>
    <row r="146" spans="1:19" ht="12" customHeight="1" x14ac:dyDescent="0.2">
      <c r="A146" s="80" t="s">
        <v>1</v>
      </c>
      <c r="B146" s="81" t="s">
        <v>23</v>
      </c>
      <c r="C146" s="105">
        <v>57247.526700000002</v>
      </c>
      <c r="D146" s="113">
        <v>6.0000000000000001E-3</v>
      </c>
      <c r="E146">
        <f t="shared" si="23"/>
        <v>8015.0073283158799</v>
      </c>
      <c r="F146">
        <f t="shared" si="24"/>
        <v>8015</v>
      </c>
      <c r="G146">
        <f t="shared" si="26"/>
        <v>2.0000000004074536E-2</v>
      </c>
      <c r="J146">
        <f t="shared" si="28"/>
        <v>2.0000000004074536E-2</v>
      </c>
      <c r="O146">
        <f t="shared" ca="1" si="21"/>
        <v>1.2292422406092234E-2</v>
      </c>
      <c r="P146">
        <f t="shared" ca="1" si="22"/>
        <v>-2.459401725358526E-2</v>
      </c>
      <c r="Q146" s="2">
        <f t="shared" si="25"/>
        <v>42229.026700000002</v>
      </c>
      <c r="R146">
        <f>G146</f>
        <v>2.0000000004074536E-2</v>
      </c>
    </row>
    <row r="147" spans="1:19" ht="12" customHeight="1" x14ac:dyDescent="0.2">
      <c r="A147" s="80" t="s">
        <v>0</v>
      </c>
      <c r="B147" s="81" t="s">
        <v>23</v>
      </c>
      <c r="C147" s="105">
        <v>57299.382100000003</v>
      </c>
      <c r="D147" s="82">
        <v>5.9999999999999995E-4</v>
      </c>
      <c r="E147">
        <f t="shared" si="23"/>
        <v>8034.007965879362</v>
      </c>
      <c r="F147">
        <f t="shared" si="24"/>
        <v>8034</v>
      </c>
      <c r="G147">
        <f t="shared" si="26"/>
        <v>2.1739999996498227E-2</v>
      </c>
      <c r="J147">
        <f t="shared" si="28"/>
        <v>2.1739999996498227E-2</v>
      </c>
      <c r="O147">
        <f t="shared" ca="1" si="21"/>
        <v>1.2460596714437437E-2</v>
      </c>
      <c r="P147">
        <f t="shared" ca="1" si="22"/>
        <v>-2.4843879628086207E-2</v>
      </c>
      <c r="Q147" s="2">
        <f t="shared" si="25"/>
        <v>42280.882100000003</v>
      </c>
      <c r="R147">
        <f>G147</f>
        <v>2.1739999996498227E-2</v>
      </c>
    </row>
    <row r="148" spans="1:19" ht="12" customHeight="1" x14ac:dyDescent="0.2">
      <c r="A148" s="83" t="s">
        <v>582</v>
      </c>
      <c r="B148" s="84" t="s">
        <v>46</v>
      </c>
      <c r="C148" s="106">
        <v>58466.036359999998</v>
      </c>
      <c r="D148" s="85">
        <v>8.0000000000000007E-5</v>
      </c>
      <c r="E148">
        <f t="shared" si="23"/>
        <v>8461.4885128648584</v>
      </c>
      <c r="F148">
        <f t="shared" si="24"/>
        <v>8461.5</v>
      </c>
      <c r="G148">
        <f t="shared" si="26"/>
        <v>-3.1350000004749745E-2</v>
      </c>
      <c r="K148">
        <f t="shared" ref="K148:K152" si="29">+G148</f>
        <v>-3.1350000004749745E-2</v>
      </c>
      <c r="O148">
        <f t="shared" ca="1" si="21"/>
        <v>1.6244518652204422E-2</v>
      </c>
      <c r="P148">
        <f t="shared" ca="1" si="22"/>
        <v>-3.0465783054357459E-2</v>
      </c>
      <c r="Q148" s="2">
        <f t="shared" si="25"/>
        <v>43447.536359999998</v>
      </c>
      <c r="S148">
        <f>G148</f>
        <v>-3.1350000004749745E-2</v>
      </c>
    </row>
    <row r="149" spans="1:19" ht="12" customHeight="1" x14ac:dyDescent="0.2">
      <c r="A149" s="86" t="s">
        <v>583</v>
      </c>
      <c r="B149" s="87" t="s">
        <v>23</v>
      </c>
      <c r="C149" s="107">
        <v>58726.705300000001</v>
      </c>
      <c r="D149" s="86">
        <v>5.9999999999999995E-4</v>
      </c>
      <c r="E149">
        <f t="shared" si="23"/>
        <v>8557.0017294825484</v>
      </c>
      <c r="F149">
        <f t="shared" ref="F149:F150" si="30">ROUND(2*E149,0)/2</f>
        <v>8557</v>
      </c>
      <c r="G149">
        <f t="shared" si="26"/>
        <v>4.7199999971780926E-3</v>
      </c>
      <c r="K149">
        <f t="shared" si="29"/>
        <v>4.7199999971780926E-3</v>
      </c>
      <c r="O149">
        <f t="shared" ca="1" si="21"/>
        <v>1.7089815833623713E-2</v>
      </c>
      <c r="P149">
        <f t="shared" ca="1" si="22"/>
        <v>-3.1721670252506939E-2</v>
      </c>
      <c r="Q149" s="2">
        <f t="shared" si="25"/>
        <v>43708.205300000001</v>
      </c>
      <c r="R149">
        <f>G149</f>
        <v>4.7199999971780926E-3</v>
      </c>
    </row>
    <row r="150" spans="1:19" ht="12" customHeight="1" x14ac:dyDescent="0.2">
      <c r="A150" s="88" t="s">
        <v>584</v>
      </c>
      <c r="B150" s="87" t="s">
        <v>23</v>
      </c>
      <c r="C150" s="107">
        <v>59081.503499999999</v>
      </c>
      <c r="D150" s="86">
        <v>1.4E-3</v>
      </c>
      <c r="E150">
        <f t="shared" si="23"/>
        <v>8687.0053936404875</v>
      </c>
      <c r="F150">
        <f t="shared" si="30"/>
        <v>8687</v>
      </c>
      <c r="G150">
        <f t="shared" si="26"/>
        <v>1.4719999999215361E-2</v>
      </c>
      <c r="K150">
        <f t="shared" si="29"/>
        <v>1.4719999999215361E-2</v>
      </c>
      <c r="O150">
        <f t="shared" ca="1" si="21"/>
        <v>1.8240482153880334E-2</v>
      </c>
      <c r="P150">
        <f t="shared" ca="1" si="22"/>
        <v>-3.3431254920144982E-2</v>
      </c>
      <c r="Q150" s="2">
        <f t="shared" si="25"/>
        <v>44063.003499999999</v>
      </c>
      <c r="R150">
        <f>G150</f>
        <v>1.4719999999215361E-2</v>
      </c>
    </row>
    <row r="151" spans="1:19" ht="12" customHeight="1" x14ac:dyDescent="0.2">
      <c r="A151" s="88" t="s">
        <v>585</v>
      </c>
      <c r="B151" s="87" t="s">
        <v>46</v>
      </c>
      <c r="C151" s="107">
        <v>59912.490199999884</v>
      </c>
      <c r="D151" s="110">
        <v>6.9999999999999999E-4</v>
      </c>
      <c r="E151">
        <f t="shared" ref="E151" si="31">+(C151-C$7)/C$8</f>
        <v>8991.4920451130693</v>
      </c>
      <c r="F151">
        <f t="shared" ref="F151" si="32">ROUND(2*E151,0)/2</f>
        <v>8991.5</v>
      </c>
      <c r="G151">
        <f t="shared" ref="G151" si="33">+C151-(C$7+F151*C$8)</f>
        <v>-2.1710000117309391E-2</v>
      </c>
      <c r="K151">
        <f t="shared" si="29"/>
        <v>-2.1710000117309391E-2</v>
      </c>
      <c r="O151">
        <f t="shared" ref="O151" ca="1" si="34">+C$11+C$12*$F151</f>
        <v>2.0935696727096824E-2</v>
      </c>
      <c r="P151">
        <f t="shared" ref="P151" ca="1" si="35">+D$11+D$12*$F151</f>
        <v>-3.7435628237804858E-2</v>
      </c>
      <c r="Q151" s="2">
        <f t="shared" ref="Q151" si="36">+C151-15018.5</f>
        <v>44893.990199999884</v>
      </c>
      <c r="S151">
        <f>G151</f>
        <v>-2.1710000117309391E-2</v>
      </c>
    </row>
    <row r="152" spans="1:19" ht="12" customHeight="1" x14ac:dyDescent="0.2">
      <c r="A152" s="90" t="s">
        <v>586</v>
      </c>
      <c r="B152" s="91" t="s">
        <v>23</v>
      </c>
      <c r="C152" s="107">
        <v>59220.677799999998</v>
      </c>
      <c r="D152" s="86">
        <v>1E-3</v>
      </c>
      <c r="E152">
        <f t="shared" ref="E152" si="37">+(C152-C$7)/C$8</f>
        <v>8738.0010552774856</v>
      </c>
      <c r="F152">
        <f t="shared" ref="F152" si="38">ROUND(2*E152,0)/2</f>
        <v>8738</v>
      </c>
      <c r="G152">
        <f t="shared" ref="G152" si="39">+C152-(C$7+F152*C$8)</f>
        <v>2.879999992728699E-3</v>
      </c>
      <c r="K152">
        <f t="shared" si="29"/>
        <v>2.879999992728699E-3</v>
      </c>
      <c r="O152">
        <f t="shared" ref="O152" ca="1" si="40">+C$11+C$12*$F152</f>
        <v>1.8691897402596393E-2</v>
      </c>
      <c r="P152">
        <f t="shared" ref="P152" ca="1" si="41">+D$11+D$12*$F152</f>
        <v>-3.4101938135910684E-2</v>
      </c>
      <c r="Q152" s="2">
        <f t="shared" ref="Q152" si="42">+C152-15018.5</f>
        <v>44202.177799999998</v>
      </c>
      <c r="R152">
        <f>G152</f>
        <v>2.879999992728699E-3</v>
      </c>
    </row>
    <row r="153" spans="1:19" ht="12" customHeight="1" x14ac:dyDescent="0.2">
      <c r="A153" s="92" t="s">
        <v>587</v>
      </c>
      <c r="B153" s="112" t="s">
        <v>46</v>
      </c>
      <c r="C153" s="108">
        <v>59871.546999999788</v>
      </c>
      <c r="D153" s="86">
        <v>3.0000000000000001E-3</v>
      </c>
      <c r="E153">
        <f t="shared" ref="E153" si="43">+(C153-C$7)/C$8</f>
        <v>8976.4898099766906</v>
      </c>
      <c r="F153">
        <f t="shared" ref="F153" si="44">ROUND(2*E153,0)/2</f>
        <v>8976.5</v>
      </c>
      <c r="G153">
        <f>+C153-(C$7+F153*C$8)</f>
        <v>-2.7810000217868946E-2</v>
      </c>
      <c r="K153">
        <f>+G153</f>
        <v>-2.7810000217868946E-2</v>
      </c>
      <c r="O153">
        <f t="shared" ref="O153" ca="1" si="45">+C$11+C$12*$F153</f>
        <v>2.080292753629797E-2</v>
      </c>
      <c r="P153">
        <f t="shared" ref="P153" ca="1" si="46">+D$11+D$12*$F153</f>
        <v>-3.7238368468462013E-2</v>
      </c>
      <c r="Q153" s="2">
        <f t="shared" ref="Q153" si="47">+C153-15018.5</f>
        <v>44853.046999999788</v>
      </c>
      <c r="S153">
        <f>G153</f>
        <v>-2.7810000217868946E-2</v>
      </c>
    </row>
    <row r="154" spans="1:19" ht="12" customHeight="1" x14ac:dyDescent="0.2">
      <c r="A154" s="90" t="s">
        <v>588</v>
      </c>
      <c r="B154" s="91" t="s">
        <v>23</v>
      </c>
      <c r="C154" s="109">
        <v>60230.464200000002</v>
      </c>
      <c r="D154" s="109">
        <v>2.0300000000000001E-3</v>
      </c>
      <c r="E154">
        <f t="shared" ref="E154" si="48">+(C154-C$7)/C$8</f>
        <v>9108.0027407901398</v>
      </c>
      <c r="F154">
        <f t="shared" ref="F154" si="49">ROUND(2*E154,0)/2</f>
        <v>9108</v>
      </c>
      <c r="G154">
        <f t="shared" ref="G154" si="50">+C154-(C$7+F154*C$8)</f>
        <v>7.4800000002142042E-3</v>
      </c>
      <c r="K154">
        <f t="shared" ref="K154" si="51">+G154</f>
        <v>7.4800000002142042E-3</v>
      </c>
      <c r="O154">
        <f t="shared" ref="O154" ca="1" si="52">+C$11+C$12*$F154</f>
        <v>2.1966870775634494E-2</v>
      </c>
      <c r="P154">
        <f t="shared" ref="P154" ca="1" si="53">+D$11+D$12*$F154</f>
        <v>-3.8967679113034337E-2</v>
      </c>
      <c r="Q154" s="2">
        <f t="shared" ref="Q154" si="54">+C154-15018.5</f>
        <v>45211.964200000002</v>
      </c>
      <c r="R154">
        <f>G154</f>
        <v>7.4800000002142042E-3</v>
      </c>
    </row>
    <row r="155" spans="1:19" ht="12" customHeight="1" x14ac:dyDescent="0.2">
      <c r="A155" s="58"/>
      <c r="B155" s="59"/>
      <c r="C155" s="97"/>
      <c r="D155" s="60"/>
    </row>
    <row r="156" spans="1:19" ht="12" customHeight="1" x14ac:dyDescent="0.2">
      <c r="A156" s="58"/>
      <c r="B156" s="59"/>
      <c r="C156" s="60"/>
      <c r="D156" s="60"/>
    </row>
    <row r="157" spans="1:19" ht="12" customHeight="1" x14ac:dyDescent="0.2">
      <c r="A157" s="58"/>
      <c r="B157" s="59"/>
      <c r="C157" s="60"/>
      <c r="D157" s="60"/>
    </row>
    <row r="158" spans="1:19" ht="12" customHeight="1" x14ac:dyDescent="0.2">
      <c r="A158" s="58"/>
      <c r="B158" s="59"/>
      <c r="C158" s="60"/>
      <c r="D158" s="60"/>
    </row>
    <row r="159" spans="1:19" ht="12" customHeight="1" x14ac:dyDescent="0.2">
      <c r="A159" s="58"/>
      <c r="B159" s="59"/>
      <c r="C159" s="60"/>
      <c r="D159" s="60"/>
    </row>
    <row r="160" spans="1:19" ht="12" customHeight="1" x14ac:dyDescent="0.2">
      <c r="A160" s="58"/>
      <c r="B160" s="59"/>
      <c r="C160" s="60"/>
      <c r="D160" s="60"/>
    </row>
    <row r="161" spans="1:4" ht="12" customHeight="1" x14ac:dyDescent="0.2">
      <c r="A161" s="58"/>
      <c r="B161" s="59"/>
      <c r="C161" s="60"/>
      <c r="D161" s="60"/>
    </row>
    <row r="162" spans="1:4" ht="12" customHeight="1" x14ac:dyDescent="0.2">
      <c r="A162" s="58"/>
      <c r="B162" s="59"/>
      <c r="C162" s="60"/>
      <c r="D162" s="60"/>
    </row>
    <row r="163" spans="1:4" ht="12" customHeight="1" x14ac:dyDescent="0.2">
      <c r="A163" s="58"/>
      <c r="B163" s="59"/>
      <c r="C163" s="60"/>
      <c r="D163" s="60"/>
    </row>
    <row r="164" spans="1:4" ht="12" customHeight="1" x14ac:dyDescent="0.2">
      <c r="A164" s="58"/>
      <c r="B164" s="59"/>
      <c r="C164" s="60"/>
      <c r="D164" s="60"/>
    </row>
    <row r="165" spans="1:4" ht="12" customHeight="1" x14ac:dyDescent="0.2">
      <c r="A165" s="58"/>
      <c r="B165" s="59"/>
      <c r="C165" s="60"/>
      <c r="D165" s="60"/>
    </row>
    <row r="166" spans="1:4" ht="12" customHeight="1" x14ac:dyDescent="0.2">
      <c r="A166" s="58"/>
      <c r="B166" s="59"/>
      <c r="C166" s="60"/>
      <c r="D166" s="60"/>
    </row>
    <row r="167" spans="1:4" ht="12" customHeight="1" x14ac:dyDescent="0.2">
      <c r="A167" s="58"/>
      <c r="B167" s="59"/>
      <c r="C167" s="60"/>
      <c r="D167" s="60"/>
    </row>
    <row r="168" spans="1:4" ht="12" customHeight="1" x14ac:dyDescent="0.2">
      <c r="A168" s="58"/>
      <c r="B168" s="59"/>
      <c r="C168" s="60"/>
      <c r="D168" s="60"/>
    </row>
    <row r="169" spans="1:4" ht="12" customHeight="1" x14ac:dyDescent="0.2">
      <c r="A169" s="58"/>
      <c r="B169" s="59"/>
      <c r="C169" s="60"/>
      <c r="D169" s="60"/>
    </row>
    <row r="170" spans="1:4" ht="12" customHeight="1" x14ac:dyDescent="0.2">
      <c r="A170" s="58"/>
      <c r="B170" s="59"/>
      <c r="C170" s="60"/>
      <c r="D170" s="60"/>
    </row>
    <row r="171" spans="1:4" ht="12" customHeight="1" x14ac:dyDescent="0.2">
      <c r="A171" s="58"/>
      <c r="B171" s="59"/>
      <c r="C171" s="60"/>
      <c r="D171" s="60"/>
    </row>
    <row r="172" spans="1:4" ht="12" customHeight="1" x14ac:dyDescent="0.2">
      <c r="A172" s="58"/>
      <c r="B172" s="59"/>
      <c r="C172" s="60"/>
      <c r="D172" s="60"/>
    </row>
    <row r="173" spans="1:4" ht="12" customHeight="1" x14ac:dyDescent="0.2">
      <c r="A173" s="58"/>
      <c r="B173" s="59"/>
      <c r="C173" s="60"/>
      <c r="D173" s="60"/>
    </row>
    <row r="174" spans="1:4" ht="12" customHeight="1" x14ac:dyDescent="0.2">
      <c r="A174" s="58"/>
      <c r="B174" s="59"/>
      <c r="C174" s="60"/>
      <c r="D174" s="60"/>
    </row>
    <row r="175" spans="1:4" ht="12" customHeight="1" x14ac:dyDescent="0.2">
      <c r="A175" s="58"/>
      <c r="B175" s="59"/>
      <c r="C175" s="60"/>
      <c r="D175" s="60"/>
    </row>
    <row r="176" spans="1:4" ht="12" customHeight="1" x14ac:dyDescent="0.2">
      <c r="A176" s="58"/>
      <c r="B176" s="59"/>
      <c r="C176" s="60"/>
      <c r="D176" s="60"/>
    </row>
    <row r="177" spans="1:4" ht="12" customHeight="1" x14ac:dyDescent="0.2">
      <c r="A177" s="58"/>
      <c r="B177" s="59"/>
      <c r="C177" s="60"/>
      <c r="D177" s="60"/>
    </row>
    <row r="178" spans="1:4" ht="12" customHeight="1" x14ac:dyDescent="0.2">
      <c r="A178" s="58"/>
      <c r="B178" s="59"/>
      <c r="C178" s="60"/>
      <c r="D178" s="60"/>
    </row>
    <row r="179" spans="1:4" ht="12" customHeight="1" x14ac:dyDescent="0.2">
      <c r="A179" s="58"/>
      <c r="B179" s="59"/>
      <c r="C179" s="60"/>
      <c r="D179" s="60"/>
    </row>
    <row r="180" spans="1:4" ht="12" customHeight="1" x14ac:dyDescent="0.2">
      <c r="A180" s="58"/>
      <c r="B180" s="59"/>
      <c r="C180" s="60"/>
      <c r="D180" s="60"/>
    </row>
    <row r="181" spans="1:4" ht="12" customHeight="1" x14ac:dyDescent="0.2">
      <c r="A181" s="58"/>
      <c r="B181" s="59"/>
      <c r="C181" s="60"/>
      <c r="D181" s="60"/>
    </row>
    <row r="182" spans="1:4" ht="12" customHeight="1" x14ac:dyDescent="0.2">
      <c r="A182" s="58"/>
      <c r="B182" s="59"/>
      <c r="C182" s="60"/>
      <c r="D182" s="60"/>
    </row>
    <row r="183" spans="1:4" ht="12" customHeight="1" x14ac:dyDescent="0.2">
      <c r="A183" s="58"/>
      <c r="B183" s="59"/>
      <c r="C183" s="60"/>
      <c r="D183" s="60"/>
    </row>
    <row r="184" spans="1:4" ht="12" customHeight="1" x14ac:dyDescent="0.2">
      <c r="A184" s="58"/>
      <c r="B184" s="59"/>
      <c r="C184" s="60"/>
      <c r="D184" s="60"/>
    </row>
    <row r="185" spans="1:4" ht="12" customHeight="1" x14ac:dyDescent="0.2">
      <c r="A185" s="58"/>
      <c r="B185" s="59"/>
      <c r="C185" s="60"/>
      <c r="D185" s="60"/>
    </row>
    <row r="186" spans="1:4" ht="12" customHeight="1" x14ac:dyDescent="0.2">
      <c r="A186" s="58"/>
      <c r="B186" s="59"/>
      <c r="C186" s="60"/>
      <c r="D186" s="60"/>
    </row>
    <row r="187" spans="1:4" ht="12" customHeight="1" x14ac:dyDescent="0.2">
      <c r="A187" s="58"/>
      <c r="B187" s="59"/>
      <c r="C187" s="60"/>
      <c r="D187" s="60"/>
    </row>
    <row r="188" spans="1:4" ht="12" customHeight="1" x14ac:dyDescent="0.2">
      <c r="A188" s="58"/>
      <c r="B188" s="59"/>
      <c r="C188" s="60"/>
      <c r="D188" s="60"/>
    </row>
    <row r="189" spans="1:4" ht="12" customHeight="1" x14ac:dyDescent="0.2">
      <c r="A189" s="58"/>
      <c r="B189" s="59"/>
      <c r="C189" s="60"/>
      <c r="D189" s="60"/>
    </row>
    <row r="190" spans="1:4" ht="12" customHeight="1" x14ac:dyDescent="0.2">
      <c r="A190" s="58"/>
      <c r="B190" s="59"/>
      <c r="C190" s="60"/>
      <c r="D190" s="60"/>
    </row>
    <row r="191" spans="1:4" ht="12" customHeight="1" x14ac:dyDescent="0.2">
      <c r="A191" s="58"/>
      <c r="B191" s="59"/>
      <c r="C191" s="60"/>
      <c r="D191" s="60"/>
    </row>
    <row r="192" spans="1:4" ht="12" customHeight="1" x14ac:dyDescent="0.2">
      <c r="A192" s="58"/>
      <c r="B192" s="59"/>
      <c r="C192" s="60"/>
      <c r="D192" s="60"/>
    </row>
    <row r="193" spans="1:4" ht="12" customHeight="1" x14ac:dyDescent="0.2">
      <c r="A193" s="58"/>
      <c r="B193" s="59"/>
      <c r="C193" s="60"/>
      <c r="D193" s="60"/>
    </row>
    <row r="194" spans="1:4" ht="12" customHeight="1" x14ac:dyDescent="0.2">
      <c r="A194" s="58"/>
      <c r="B194" s="59"/>
      <c r="C194" s="60"/>
      <c r="D194" s="60"/>
    </row>
    <row r="195" spans="1:4" ht="12" customHeight="1" x14ac:dyDescent="0.2">
      <c r="A195" s="58"/>
      <c r="B195" s="59"/>
      <c r="C195" s="60"/>
      <c r="D195" s="60"/>
    </row>
    <row r="196" spans="1:4" ht="12" customHeight="1" x14ac:dyDescent="0.2">
      <c r="A196" s="58"/>
      <c r="B196" s="59"/>
      <c r="C196" s="60"/>
      <c r="D196" s="60"/>
    </row>
    <row r="197" spans="1:4" ht="12" customHeight="1" x14ac:dyDescent="0.2">
      <c r="A197" s="58"/>
      <c r="B197" s="59"/>
      <c r="C197" s="60"/>
      <c r="D197" s="60"/>
    </row>
    <row r="198" spans="1:4" ht="12" customHeight="1" x14ac:dyDescent="0.2">
      <c r="A198" s="58"/>
      <c r="B198" s="59"/>
      <c r="C198" s="60"/>
      <c r="D198" s="60"/>
    </row>
    <row r="199" spans="1:4" ht="12" customHeight="1" x14ac:dyDescent="0.2">
      <c r="A199" s="58"/>
      <c r="B199" s="59"/>
      <c r="C199" s="60"/>
      <c r="D199" s="60"/>
    </row>
    <row r="200" spans="1:4" ht="12" customHeight="1" x14ac:dyDescent="0.2">
      <c r="A200" s="58"/>
      <c r="B200" s="59"/>
      <c r="C200" s="60"/>
      <c r="D200" s="60"/>
    </row>
    <row r="201" spans="1:4" ht="12" customHeight="1" x14ac:dyDescent="0.2">
      <c r="A201" s="58"/>
      <c r="B201" s="59"/>
      <c r="C201" s="60"/>
      <c r="D201" s="60"/>
    </row>
    <row r="202" spans="1:4" ht="12" customHeight="1" x14ac:dyDescent="0.2">
      <c r="A202" s="58"/>
      <c r="B202" s="59"/>
      <c r="C202" s="60"/>
      <c r="D202" s="60"/>
    </row>
    <row r="203" spans="1:4" ht="12" customHeight="1" x14ac:dyDescent="0.2">
      <c r="A203" s="58"/>
      <c r="B203" s="59"/>
      <c r="C203" s="60"/>
      <c r="D203" s="60"/>
    </row>
    <row r="204" spans="1:4" ht="12" customHeight="1" x14ac:dyDescent="0.2">
      <c r="A204" s="58"/>
      <c r="B204" s="59"/>
      <c r="C204" s="58"/>
      <c r="D204" s="59"/>
    </row>
    <row r="205" spans="1:4" ht="12" customHeight="1" x14ac:dyDescent="0.2">
      <c r="A205" s="58"/>
      <c r="B205" s="59"/>
      <c r="C205" s="58"/>
      <c r="D205" s="59"/>
    </row>
    <row r="206" spans="1:4" ht="12" customHeight="1" x14ac:dyDescent="0.2">
      <c r="A206" s="58"/>
      <c r="B206" s="59"/>
      <c r="C206" s="58"/>
      <c r="D206" s="59"/>
    </row>
    <row r="207" spans="1:4" ht="12" customHeight="1" x14ac:dyDescent="0.2">
      <c r="A207" s="58"/>
      <c r="B207" s="59"/>
      <c r="C207" s="58"/>
      <c r="D207" s="59"/>
    </row>
    <row r="208" spans="1:4" ht="12" customHeight="1" x14ac:dyDescent="0.2">
      <c r="A208" s="58"/>
      <c r="B208" s="59"/>
      <c r="C208" s="58"/>
      <c r="D208" s="59"/>
    </row>
    <row r="209" spans="1:4" ht="12" customHeight="1" x14ac:dyDescent="0.2">
      <c r="A209" s="58"/>
      <c r="B209" s="59"/>
      <c r="C209" s="58"/>
      <c r="D209" s="59"/>
    </row>
    <row r="210" spans="1:4" ht="12" customHeight="1" x14ac:dyDescent="0.2">
      <c r="A210" s="58"/>
      <c r="B210" s="59"/>
      <c r="C210" s="58"/>
      <c r="D210" s="59"/>
    </row>
    <row r="211" spans="1:4" ht="12" customHeight="1" x14ac:dyDescent="0.2">
      <c r="A211" s="58"/>
      <c r="B211" s="59"/>
      <c r="C211" s="58"/>
      <c r="D211" s="59"/>
    </row>
    <row r="212" spans="1:4" ht="12" customHeight="1" x14ac:dyDescent="0.2">
      <c r="A212" s="58"/>
      <c r="B212" s="59"/>
      <c r="C212" s="58"/>
      <c r="D212" s="59"/>
    </row>
    <row r="213" spans="1:4" ht="12" customHeight="1" x14ac:dyDescent="0.2">
      <c r="A213" s="58"/>
      <c r="B213" s="59"/>
      <c r="C213" s="58"/>
      <c r="D213" s="59"/>
    </row>
    <row r="214" spans="1:4" ht="12" customHeight="1" x14ac:dyDescent="0.2">
      <c r="A214" s="58"/>
      <c r="B214" s="59"/>
      <c r="C214" s="58"/>
      <c r="D214" s="59"/>
    </row>
    <row r="215" spans="1:4" ht="12" customHeight="1" x14ac:dyDescent="0.2">
      <c r="A215" s="58"/>
      <c r="B215" s="59"/>
      <c r="C215" s="58"/>
      <c r="D215" s="59"/>
    </row>
    <row r="216" spans="1:4" ht="12" customHeight="1" x14ac:dyDescent="0.2">
      <c r="A216" s="58"/>
      <c r="B216" s="59"/>
      <c r="C216" s="58"/>
      <c r="D216" s="59"/>
    </row>
    <row r="217" spans="1:4" ht="12" customHeight="1" x14ac:dyDescent="0.2">
      <c r="A217" s="58"/>
      <c r="B217" s="59"/>
      <c r="C217" s="58"/>
      <c r="D217" s="59"/>
    </row>
    <row r="218" spans="1:4" ht="12" customHeight="1" x14ac:dyDescent="0.2">
      <c r="A218" s="58"/>
      <c r="B218" s="59"/>
      <c r="C218" s="58"/>
      <c r="D218" s="59"/>
    </row>
    <row r="219" spans="1:4" ht="12" customHeight="1" x14ac:dyDescent="0.2">
      <c r="A219" s="58"/>
      <c r="B219" s="59"/>
      <c r="C219" s="58"/>
      <c r="D219" s="59"/>
    </row>
    <row r="220" spans="1:4" ht="12" customHeight="1" x14ac:dyDescent="0.2">
      <c r="A220" s="58"/>
      <c r="B220" s="59"/>
      <c r="C220" s="58"/>
      <c r="D220" s="59"/>
    </row>
    <row r="221" spans="1:4" ht="12" customHeight="1" x14ac:dyDescent="0.2">
      <c r="A221" s="58"/>
      <c r="B221" s="59"/>
      <c r="C221" s="58"/>
      <c r="D221" s="59"/>
    </row>
    <row r="222" spans="1:4" ht="12" customHeight="1" x14ac:dyDescent="0.2">
      <c r="A222" s="58"/>
      <c r="B222" s="59"/>
      <c r="C222" s="58"/>
      <c r="D222" s="59"/>
    </row>
    <row r="223" spans="1:4" ht="12" customHeight="1" x14ac:dyDescent="0.2">
      <c r="A223" s="58"/>
      <c r="B223" s="59"/>
      <c r="C223" s="58"/>
      <c r="D223" s="59"/>
    </row>
    <row r="224" spans="1:4" ht="12" customHeight="1" x14ac:dyDescent="0.2">
      <c r="A224" s="58"/>
      <c r="B224" s="59"/>
      <c r="C224" s="58"/>
      <c r="D224" s="59"/>
    </row>
    <row r="225" spans="1:4" ht="12" customHeight="1" x14ac:dyDescent="0.2">
      <c r="A225" s="58"/>
      <c r="B225" s="59"/>
      <c r="C225" s="58"/>
      <c r="D225" s="59"/>
    </row>
    <row r="226" spans="1:4" ht="12" customHeight="1" x14ac:dyDescent="0.2">
      <c r="A226" s="58"/>
      <c r="B226" s="59"/>
      <c r="C226" s="58"/>
      <c r="D226" s="59"/>
    </row>
    <row r="227" spans="1:4" ht="12" customHeight="1" x14ac:dyDescent="0.2">
      <c r="A227" s="58"/>
      <c r="B227" s="59"/>
      <c r="C227" s="58"/>
      <c r="D227" s="59"/>
    </row>
    <row r="228" spans="1:4" ht="12" customHeight="1" x14ac:dyDescent="0.2">
      <c r="A228" s="58"/>
      <c r="B228" s="59"/>
      <c r="C228" s="58"/>
      <c r="D228" s="59"/>
    </row>
    <row r="229" spans="1:4" ht="12" customHeight="1" x14ac:dyDescent="0.2">
      <c r="A229" s="58"/>
      <c r="B229" s="59"/>
      <c r="C229" s="58"/>
      <c r="D229" s="59"/>
    </row>
    <row r="230" spans="1:4" ht="12" customHeight="1" x14ac:dyDescent="0.2">
      <c r="A230" s="58"/>
      <c r="B230" s="59"/>
      <c r="C230" s="58"/>
      <c r="D230" s="59"/>
    </row>
    <row r="231" spans="1:4" ht="12" customHeight="1" x14ac:dyDescent="0.2">
      <c r="A231" s="58"/>
      <c r="B231" s="59"/>
      <c r="C231" s="58"/>
      <c r="D231" s="59"/>
    </row>
    <row r="232" spans="1:4" ht="12" customHeight="1" x14ac:dyDescent="0.2">
      <c r="A232" s="58"/>
      <c r="B232" s="59"/>
      <c r="C232" s="58"/>
      <c r="D232" s="59"/>
    </row>
    <row r="233" spans="1:4" ht="12" customHeight="1" x14ac:dyDescent="0.2">
      <c r="A233" s="58"/>
      <c r="B233" s="59"/>
      <c r="C233" s="58"/>
      <c r="D233" s="59"/>
    </row>
    <row r="234" spans="1:4" ht="12" customHeight="1" x14ac:dyDescent="0.2">
      <c r="A234" s="58"/>
      <c r="B234" s="59"/>
      <c r="C234" s="58"/>
      <c r="D234" s="59"/>
    </row>
    <row r="235" spans="1:4" ht="12" customHeight="1" x14ac:dyDescent="0.2">
      <c r="A235" s="58"/>
      <c r="B235" s="59"/>
      <c r="C235" s="58"/>
      <c r="D235" s="59"/>
    </row>
    <row r="236" spans="1:4" ht="12" customHeight="1" x14ac:dyDescent="0.2">
      <c r="A236" s="58"/>
      <c r="B236" s="59"/>
      <c r="C236" s="58"/>
      <c r="D236" s="59"/>
    </row>
    <row r="237" spans="1:4" ht="12" customHeight="1" x14ac:dyDescent="0.2">
      <c r="A237" s="58"/>
      <c r="B237" s="59"/>
      <c r="C237" s="58"/>
      <c r="D237" s="59"/>
    </row>
    <row r="238" spans="1:4" ht="12" customHeight="1" x14ac:dyDescent="0.2">
      <c r="A238" s="58"/>
      <c r="B238" s="59"/>
      <c r="C238" s="58"/>
      <c r="D238" s="59"/>
    </row>
    <row r="239" spans="1:4" ht="12" customHeight="1" x14ac:dyDescent="0.2">
      <c r="B239" s="4"/>
      <c r="D239" s="4"/>
    </row>
    <row r="240" spans="1:4" ht="12" customHeight="1" x14ac:dyDescent="0.2">
      <c r="B240" s="4"/>
      <c r="D240" s="4"/>
    </row>
    <row r="241" spans="2:4" x14ac:dyDescent="0.2">
      <c r="B241" s="4"/>
      <c r="D241" s="4"/>
    </row>
    <row r="242" spans="2:4" x14ac:dyDescent="0.2">
      <c r="B242" s="4"/>
      <c r="D242" s="4"/>
    </row>
    <row r="243" spans="2:4" x14ac:dyDescent="0.2">
      <c r="B243" s="4"/>
      <c r="D243" s="4"/>
    </row>
    <row r="244" spans="2:4" x14ac:dyDescent="0.2">
      <c r="B244" s="4"/>
      <c r="D244" s="4"/>
    </row>
    <row r="245" spans="2:4" x14ac:dyDescent="0.2">
      <c r="B245" s="4"/>
      <c r="D245" s="4"/>
    </row>
    <row r="246" spans="2:4" x14ac:dyDescent="0.2">
      <c r="B246" s="4"/>
      <c r="D246" s="4"/>
    </row>
    <row r="247" spans="2:4" x14ac:dyDescent="0.2">
      <c r="B247" s="4"/>
      <c r="D247" s="4"/>
    </row>
    <row r="248" spans="2:4" x14ac:dyDescent="0.2">
      <c r="B248" s="4"/>
      <c r="D248" s="4"/>
    </row>
    <row r="249" spans="2:4" x14ac:dyDescent="0.2">
      <c r="B249" s="4"/>
      <c r="D249" s="4"/>
    </row>
    <row r="250" spans="2:4" x14ac:dyDescent="0.2">
      <c r="B250" s="4"/>
      <c r="D250" s="4"/>
    </row>
    <row r="251" spans="2:4" x14ac:dyDescent="0.2">
      <c r="B251" s="4"/>
      <c r="D251" s="4"/>
    </row>
    <row r="252" spans="2:4" x14ac:dyDescent="0.2">
      <c r="B252" s="4"/>
      <c r="D252" s="4"/>
    </row>
    <row r="253" spans="2:4" x14ac:dyDescent="0.2">
      <c r="B253" s="4"/>
      <c r="D253" s="4"/>
    </row>
    <row r="254" spans="2:4" x14ac:dyDescent="0.2">
      <c r="B254" s="4"/>
      <c r="D254" s="4"/>
    </row>
    <row r="255" spans="2:4" x14ac:dyDescent="0.2">
      <c r="B255" s="4"/>
      <c r="D255" s="4"/>
    </row>
    <row r="256" spans="2:4" x14ac:dyDescent="0.2">
      <c r="B256" s="4"/>
      <c r="D256" s="4"/>
    </row>
    <row r="257" spans="2:4" x14ac:dyDescent="0.2">
      <c r="B257" s="4"/>
      <c r="D257" s="4"/>
    </row>
    <row r="258" spans="2:4" x14ac:dyDescent="0.2">
      <c r="B258" s="4"/>
      <c r="D258" s="4"/>
    </row>
    <row r="259" spans="2:4" x14ac:dyDescent="0.2">
      <c r="B259" s="4"/>
      <c r="D259" s="4"/>
    </row>
    <row r="260" spans="2:4" x14ac:dyDescent="0.2">
      <c r="B260" s="4"/>
      <c r="D260" s="4"/>
    </row>
    <row r="261" spans="2:4" x14ac:dyDescent="0.2">
      <c r="B261" s="4"/>
      <c r="D261" s="4"/>
    </row>
    <row r="262" spans="2:4" x14ac:dyDescent="0.2">
      <c r="B262" s="4"/>
      <c r="D262" s="4"/>
    </row>
    <row r="263" spans="2:4" x14ac:dyDescent="0.2">
      <c r="B263" s="4"/>
      <c r="D263" s="4"/>
    </row>
    <row r="264" spans="2:4" x14ac:dyDescent="0.2">
      <c r="B264" s="4"/>
      <c r="D264" s="4"/>
    </row>
    <row r="265" spans="2:4" x14ac:dyDescent="0.2">
      <c r="B265" s="4"/>
      <c r="D265" s="4"/>
    </row>
    <row r="266" spans="2:4" x14ac:dyDescent="0.2">
      <c r="B266" s="4"/>
      <c r="D266" s="4"/>
    </row>
    <row r="267" spans="2:4" x14ac:dyDescent="0.2">
      <c r="B267" s="4"/>
      <c r="D267" s="4"/>
    </row>
    <row r="268" spans="2:4" x14ac:dyDescent="0.2">
      <c r="B268" s="4"/>
      <c r="D268" s="4"/>
    </row>
    <row r="269" spans="2:4" x14ac:dyDescent="0.2">
      <c r="B269" s="4"/>
      <c r="D269" s="4"/>
    </row>
    <row r="270" spans="2:4" x14ac:dyDescent="0.2">
      <c r="B270" s="4"/>
      <c r="D270" s="4"/>
    </row>
    <row r="271" spans="2:4" x14ac:dyDescent="0.2">
      <c r="B271" s="4"/>
      <c r="D271" s="4"/>
    </row>
    <row r="272" spans="2:4" x14ac:dyDescent="0.2">
      <c r="B272" s="4"/>
      <c r="D272" s="4"/>
    </row>
    <row r="273" spans="2:4" x14ac:dyDescent="0.2">
      <c r="B273" s="4"/>
      <c r="D273" s="4"/>
    </row>
    <row r="274" spans="2:4" x14ac:dyDescent="0.2">
      <c r="B274" s="4"/>
      <c r="D274" s="4"/>
    </row>
    <row r="275" spans="2:4" x14ac:dyDescent="0.2">
      <c r="B275" s="4"/>
      <c r="D275" s="4"/>
    </row>
    <row r="276" spans="2:4" x14ac:dyDescent="0.2">
      <c r="B276" s="4"/>
      <c r="D276" s="4"/>
    </row>
    <row r="277" spans="2:4" x14ac:dyDescent="0.2">
      <c r="B277" s="4"/>
      <c r="D277" s="4"/>
    </row>
    <row r="278" spans="2:4" x14ac:dyDescent="0.2">
      <c r="B278" s="4"/>
      <c r="D278" s="4"/>
    </row>
    <row r="279" spans="2:4" x14ac:dyDescent="0.2">
      <c r="B279" s="4"/>
      <c r="D279" s="4"/>
    </row>
    <row r="280" spans="2:4" x14ac:dyDescent="0.2">
      <c r="B280" s="4"/>
      <c r="D280" s="4"/>
    </row>
    <row r="281" spans="2:4" x14ac:dyDescent="0.2">
      <c r="B281" s="4"/>
      <c r="D281" s="4"/>
    </row>
    <row r="282" spans="2:4" x14ac:dyDescent="0.2">
      <c r="B282" s="4"/>
      <c r="D282" s="4"/>
    </row>
    <row r="283" spans="2:4" x14ac:dyDescent="0.2">
      <c r="B283" s="4"/>
      <c r="D283" s="4"/>
    </row>
    <row r="284" spans="2:4" x14ac:dyDescent="0.2">
      <c r="B284" s="4"/>
      <c r="D284" s="4"/>
    </row>
    <row r="285" spans="2:4" x14ac:dyDescent="0.2">
      <c r="B285" s="4"/>
      <c r="D285" s="4"/>
    </row>
    <row r="286" spans="2:4" x14ac:dyDescent="0.2">
      <c r="B286" s="4"/>
      <c r="D286" s="4"/>
    </row>
    <row r="287" spans="2:4" x14ac:dyDescent="0.2">
      <c r="B287" s="4"/>
      <c r="D287" s="4"/>
    </row>
    <row r="288" spans="2:4" x14ac:dyDescent="0.2">
      <c r="B288" s="4"/>
      <c r="D288" s="4"/>
    </row>
    <row r="289" spans="2:4" x14ac:dyDescent="0.2">
      <c r="B289" s="4"/>
      <c r="D289" s="4"/>
    </row>
    <row r="290" spans="2:4" x14ac:dyDescent="0.2">
      <c r="B290" s="4"/>
      <c r="D290" s="4"/>
    </row>
    <row r="291" spans="2:4" x14ac:dyDescent="0.2">
      <c r="B291" s="4"/>
      <c r="D291" s="4"/>
    </row>
    <row r="292" spans="2:4" x14ac:dyDescent="0.2">
      <c r="B292" s="4"/>
      <c r="D292" s="4"/>
    </row>
    <row r="293" spans="2:4" x14ac:dyDescent="0.2">
      <c r="B293" s="4"/>
      <c r="D293" s="4"/>
    </row>
    <row r="294" spans="2:4" x14ac:dyDescent="0.2">
      <c r="B294" s="4"/>
      <c r="D294" s="4"/>
    </row>
    <row r="295" spans="2:4" x14ac:dyDescent="0.2">
      <c r="B295" s="4"/>
      <c r="D295" s="4"/>
    </row>
    <row r="296" spans="2:4" x14ac:dyDescent="0.2">
      <c r="B296" s="4"/>
      <c r="D296" s="4"/>
    </row>
    <row r="297" spans="2:4" x14ac:dyDescent="0.2">
      <c r="B297" s="4"/>
      <c r="D297" s="4"/>
    </row>
    <row r="298" spans="2:4" x14ac:dyDescent="0.2">
      <c r="B298" s="4"/>
      <c r="D298" s="4"/>
    </row>
    <row r="299" spans="2:4" x14ac:dyDescent="0.2">
      <c r="B299" s="4"/>
      <c r="D299" s="4"/>
    </row>
    <row r="300" spans="2:4" x14ac:dyDescent="0.2">
      <c r="B300" s="4"/>
      <c r="D300" s="4"/>
    </row>
    <row r="301" spans="2:4" x14ac:dyDescent="0.2">
      <c r="B301" s="4"/>
      <c r="D301" s="4"/>
    </row>
    <row r="302" spans="2:4" x14ac:dyDescent="0.2">
      <c r="D302" s="4"/>
    </row>
    <row r="303" spans="2:4" x14ac:dyDescent="0.2">
      <c r="D303" s="4"/>
    </row>
    <row r="304" spans="2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  <row r="1012" spans="4:4" x14ac:dyDescent="0.2">
      <c r="D1012" s="4"/>
    </row>
    <row r="1013" spans="4:4" x14ac:dyDescent="0.2">
      <c r="D1013" s="4"/>
    </row>
    <row r="1014" spans="4:4" x14ac:dyDescent="0.2">
      <c r="D1014" s="4"/>
    </row>
    <row r="1015" spans="4:4" x14ac:dyDescent="0.2">
      <c r="D1015" s="4"/>
    </row>
    <row r="1016" spans="4:4" x14ac:dyDescent="0.2">
      <c r="D1016" s="4"/>
    </row>
    <row r="1017" spans="4:4" x14ac:dyDescent="0.2">
      <c r="D1017" s="4"/>
    </row>
    <row r="1018" spans="4:4" x14ac:dyDescent="0.2">
      <c r="D1018" s="4"/>
    </row>
    <row r="1019" spans="4:4" x14ac:dyDescent="0.2">
      <c r="D1019" s="4"/>
    </row>
    <row r="1020" spans="4:4" x14ac:dyDescent="0.2">
      <c r="D1020" s="4"/>
    </row>
    <row r="1021" spans="4:4" x14ac:dyDescent="0.2">
      <c r="D1021" s="4"/>
    </row>
    <row r="1022" spans="4:4" x14ac:dyDescent="0.2">
      <c r="D1022" s="4"/>
    </row>
    <row r="1023" spans="4:4" x14ac:dyDescent="0.2">
      <c r="D1023" s="4"/>
    </row>
    <row r="1024" spans="4:4" x14ac:dyDescent="0.2">
      <c r="D1024" s="4"/>
    </row>
    <row r="1025" spans="4:4" x14ac:dyDescent="0.2">
      <c r="D1025" s="4"/>
    </row>
    <row r="1026" spans="4:4" x14ac:dyDescent="0.2">
      <c r="D1026" s="4"/>
    </row>
    <row r="1027" spans="4:4" x14ac:dyDescent="0.2">
      <c r="D1027" s="4"/>
    </row>
    <row r="1028" spans="4:4" x14ac:dyDescent="0.2">
      <c r="D1028" s="4"/>
    </row>
    <row r="1029" spans="4:4" x14ac:dyDescent="0.2">
      <c r="D1029" s="4"/>
    </row>
    <row r="1030" spans="4:4" x14ac:dyDescent="0.2">
      <c r="D1030" s="4"/>
    </row>
    <row r="1031" spans="4:4" x14ac:dyDescent="0.2">
      <c r="D1031" s="4"/>
    </row>
    <row r="1032" spans="4:4" x14ac:dyDescent="0.2">
      <c r="D1032" s="4"/>
    </row>
    <row r="1033" spans="4:4" x14ac:dyDescent="0.2">
      <c r="D1033" s="4"/>
    </row>
    <row r="1034" spans="4:4" x14ac:dyDescent="0.2">
      <c r="D1034" s="4"/>
    </row>
    <row r="1035" spans="4:4" x14ac:dyDescent="0.2">
      <c r="D1035" s="4"/>
    </row>
    <row r="1036" spans="4:4" x14ac:dyDescent="0.2">
      <c r="D1036" s="4"/>
    </row>
    <row r="1037" spans="4:4" x14ac:dyDescent="0.2">
      <c r="D1037" s="4"/>
    </row>
    <row r="1038" spans="4:4" x14ac:dyDescent="0.2">
      <c r="D1038" s="4"/>
    </row>
    <row r="1039" spans="4:4" x14ac:dyDescent="0.2">
      <c r="D1039" s="4"/>
    </row>
    <row r="1040" spans="4:4" x14ac:dyDescent="0.2">
      <c r="D1040" s="4"/>
    </row>
    <row r="1041" spans="4:4" x14ac:dyDescent="0.2">
      <c r="D1041" s="4"/>
    </row>
    <row r="1042" spans="4:4" x14ac:dyDescent="0.2">
      <c r="D1042" s="4"/>
    </row>
    <row r="1043" spans="4:4" x14ac:dyDescent="0.2">
      <c r="D1043" s="4"/>
    </row>
    <row r="1044" spans="4:4" x14ac:dyDescent="0.2">
      <c r="D1044" s="4"/>
    </row>
    <row r="1045" spans="4:4" x14ac:dyDescent="0.2">
      <c r="D1045" s="4"/>
    </row>
    <row r="1046" spans="4:4" x14ac:dyDescent="0.2">
      <c r="D1046" s="4"/>
    </row>
    <row r="1047" spans="4:4" x14ac:dyDescent="0.2">
      <c r="D1047" s="4"/>
    </row>
    <row r="1048" spans="4:4" x14ac:dyDescent="0.2">
      <c r="D1048" s="4"/>
    </row>
    <row r="1049" spans="4:4" x14ac:dyDescent="0.2">
      <c r="D1049" s="4"/>
    </row>
    <row r="1050" spans="4:4" x14ac:dyDescent="0.2">
      <c r="D1050" s="4"/>
    </row>
    <row r="1051" spans="4:4" x14ac:dyDescent="0.2">
      <c r="D1051" s="4"/>
    </row>
    <row r="1052" spans="4:4" x14ac:dyDescent="0.2">
      <c r="D1052" s="4"/>
    </row>
    <row r="1053" spans="4:4" x14ac:dyDescent="0.2">
      <c r="D1053" s="4"/>
    </row>
    <row r="1054" spans="4:4" x14ac:dyDescent="0.2">
      <c r="D1054" s="4"/>
    </row>
    <row r="1055" spans="4:4" x14ac:dyDescent="0.2">
      <c r="D1055" s="4"/>
    </row>
    <row r="1056" spans="4:4" x14ac:dyDescent="0.2">
      <c r="D1056" s="4"/>
    </row>
    <row r="1057" spans="4:4" x14ac:dyDescent="0.2">
      <c r="D1057" s="4"/>
    </row>
    <row r="1058" spans="4:4" x14ac:dyDescent="0.2">
      <c r="D1058" s="4"/>
    </row>
    <row r="1059" spans="4:4" x14ac:dyDescent="0.2">
      <c r="D1059" s="4"/>
    </row>
    <row r="1060" spans="4:4" x14ac:dyDescent="0.2">
      <c r="D1060" s="4"/>
    </row>
    <row r="1061" spans="4:4" x14ac:dyDescent="0.2">
      <c r="D1061" s="4"/>
    </row>
    <row r="1062" spans="4:4" x14ac:dyDescent="0.2">
      <c r="D1062" s="4"/>
    </row>
    <row r="1063" spans="4:4" x14ac:dyDescent="0.2">
      <c r="D1063" s="4"/>
    </row>
    <row r="1064" spans="4:4" x14ac:dyDescent="0.2">
      <c r="D1064" s="4"/>
    </row>
    <row r="1065" spans="4:4" x14ac:dyDescent="0.2">
      <c r="D1065" s="4"/>
    </row>
    <row r="1066" spans="4:4" x14ac:dyDescent="0.2">
      <c r="D1066" s="4"/>
    </row>
    <row r="1067" spans="4:4" x14ac:dyDescent="0.2">
      <c r="D1067" s="4"/>
    </row>
    <row r="1068" spans="4:4" x14ac:dyDescent="0.2">
      <c r="D1068" s="4"/>
    </row>
    <row r="1069" spans="4:4" x14ac:dyDescent="0.2">
      <c r="D1069" s="4"/>
    </row>
    <row r="1070" spans="4:4" x14ac:dyDescent="0.2">
      <c r="D1070" s="4"/>
    </row>
    <row r="1071" spans="4:4" x14ac:dyDescent="0.2">
      <c r="D1071" s="4"/>
    </row>
    <row r="1072" spans="4:4" x14ac:dyDescent="0.2">
      <c r="D1072" s="4"/>
    </row>
    <row r="1073" spans="4:4" x14ac:dyDescent="0.2">
      <c r="D1073" s="4"/>
    </row>
    <row r="1074" spans="4:4" x14ac:dyDescent="0.2">
      <c r="D1074" s="4"/>
    </row>
    <row r="1075" spans="4:4" x14ac:dyDescent="0.2">
      <c r="D1075" s="4"/>
    </row>
    <row r="1076" spans="4:4" x14ac:dyDescent="0.2">
      <c r="D1076" s="4"/>
    </row>
    <row r="1077" spans="4:4" x14ac:dyDescent="0.2">
      <c r="D1077" s="4"/>
    </row>
    <row r="1078" spans="4:4" x14ac:dyDescent="0.2">
      <c r="D1078" s="4"/>
    </row>
    <row r="1079" spans="4:4" x14ac:dyDescent="0.2">
      <c r="D1079" s="4"/>
    </row>
    <row r="1080" spans="4:4" x14ac:dyDescent="0.2">
      <c r="D1080" s="4"/>
    </row>
    <row r="1081" spans="4:4" x14ac:dyDescent="0.2">
      <c r="D1081" s="4"/>
    </row>
    <row r="1082" spans="4:4" x14ac:dyDescent="0.2">
      <c r="D1082" s="4"/>
    </row>
    <row r="1083" spans="4:4" x14ac:dyDescent="0.2">
      <c r="D1083" s="4"/>
    </row>
    <row r="1084" spans="4:4" x14ac:dyDescent="0.2">
      <c r="D1084" s="4"/>
    </row>
    <row r="1085" spans="4:4" x14ac:dyDescent="0.2">
      <c r="D1085" s="4"/>
    </row>
    <row r="1086" spans="4:4" x14ac:dyDescent="0.2">
      <c r="D1086" s="4"/>
    </row>
    <row r="1087" spans="4:4" x14ac:dyDescent="0.2">
      <c r="D1087" s="4"/>
    </row>
    <row r="1088" spans="4:4" x14ac:dyDescent="0.2">
      <c r="D1088" s="4"/>
    </row>
    <row r="1089" spans="4:4" x14ac:dyDescent="0.2">
      <c r="D1089" s="4"/>
    </row>
    <row r="1090" spans="4:4" x14ac:dyDescent="0.2">
      <c r="D1090" s="4"/>
    </row>
    <row r="1091" spans="4:4" x14ac:dyDescent="0.2">
      <c r="D1091" s="4"/>
    </row>
    <row r="1092" spans="4:4" x14ac:dyDescent="0.2">
      <c r="D1092" s="4"/>
    </row>
    <row r="1093" spans="4:4" x14ac:dyDescent="0.2">
      <c r="D1093" s="4"/>
    </row>
    <row r="1094" spans="4:4" x14ac:dyDescent="0.2">
      <c r="D1094" s="4"/>
    </row>
    <row r="1095" spans="4:4" x14ac:dyDescent="0.2">
      <c r="D1095" s="4"/>
    </row>
    <row r="1096" spans="4:4" x14ac:dyDescent="0.2">
      <c r="D1096" s="4"/>
    </row>
    <row r="1097" spans="4:4" x14ac:dyDescent="0.2">
      <c r="D1097" s="4"/>
    </row>
    <row r="1098" spans="4:4" x14ac:dyDescent="0.2">
      <c r="D1098" s="4"/>
    </row>
    <row r="1099" spans="4:4" x14ac:dyDescent="0.2">
      <c r="D1099" s="4"/>
    </row>
    <row r="1100" spans="4:4" x14ac:dyDescent="0.2">
      <c r="D1100" s="4"/>
    </row>
    <row r="1101" spans="4:4" x14ac:dyDescent="0.2">
      <c r="D1101" s="4"/>
    </row>
    <row r="1102" spans="4:4" x14ac:dyDescent="0.2">
      <c r="D1102" s="4"/>
    </row>
    <row r="1103" spans="4:4" x14ac:dyDescent="0.2">
      <c r="D1103" s="4"/>
    </row>
    <row r="1104" spans="4:4" x14ac:dyDescent="0.2">
      <c r="D1104" s="4"/>
    </row>
    <row r="1105" spans="4:4" x14ac:dyDescent="0.2">
      <c r="D1105" s="4"/>
    </row>
    <row r="1106" spans="4:4" x14ac:dyDescent="0.2">
      <c r="D1106" s="4"/>
    </row>
    <row r="1107" spans="4:4" x14ac:dyDescent="0.2">
      <c r="D1107" s="4"/>
    </row>
    <row r="1108" spans="4:4" x14ac:dyDescent="0.2">
      <c r="D1108" s="4"/>
    </row>
    <row r="1109" spans="4:4" x14ac:dyDescent="0.2">
      <c r="D1109" s="4"/>
    </row>
    <row r="1110" spans="4:4" x14ac:dyDescent="0.2">
      <c r="D1110" s="4"/>
    </row>
    <row r="1111" spans="4:4" x14ac:dyDescent="0.2">
      <c r="D1111" s="4"/>
    </row>
    <row r="1112" spans="4:4" x14ac:dyDescent="0.2">
      <c r="D1112" s="4"/>
    </row>
    <row r="1113" spans="4:4" x14ac:dyDescent="0.2">
      <c r="D1113" s="4"/>
    </row>
    <row r="1114" spans="4:4" x14ac:dyDescent="0.2">
      <c r="D1114" s="4"/>
    </row>
    <row r="1115" spans="4:4" x14ac:dyDescent="0.2">
      <c r="D1115" s="4"/>
    </row>
    <row r="1116" spans="4:4" x14ac:dyDescent="0.2">
      <c r="D1116" s="4"/>
    </row>
    <row r="1117" spans="4:4" x14ac:dyDescent="0.2">
      <c r="D1117" s="4"/>
    </row>
    <row r="1118" spans="4:4" x14ac:dyDescent="0.2">
      <c r="D1118" s="4"/>
    </row>
    <row r="1119" spans="4:4" x14ac:dyDescent="0.2">
      <c r="D1119" s="4"/>
    </row>
    <row r="1120" spans="4:4" x14ac:dyDescent="0.2">
      <c r="D1120" s="4"/>
    </row>
    <row r="1121" spans="4:4" x14ac:dyDescent="0.2">
      <c r="D1121" s="4"/>
    </row>
    <row r="1122" spans="4:4" x14ac:dyDescent="0.2">
      <c r="D1122" s="4"/>
    </row>
    <row r="1123" spans="4:4" x14ac:dyDescent="0.2">
      <c r="D1123" s="4"/>
    </row>
    <row r="1124" spans="4:4" x14ac:dyDescent="0.2">
      <c r="D1124" s="4"/>
    </row>
    <row r="1125" spans="4:4" x14ac:dyDescent="0.2">
      <c r="D1125" s="4"/>
    </row>
    <row r="1126" spans="4:4" x14ac:dyDescent="0.2">
      <c r="D1126" s="4"/>
    </row>
    <row r="1127" spans="4:4" x14ac:dyDescent="0.2">
      <c r="D1127" s="4"/>
    </row>
    <row r="1128" spans="4:4" x14ac:dyDescent="0.2">
      <c r="D1128" s="4"/>
    </row>
    <row r="1129" spans="4:4" x14ac:dyDescent="0.2">
      <c r="D1129" s="4"/>
    </row>
    <row r="1130" spans="4:4" x14ac:dyDescent="0.2">
      <c r="D1130" s="4"/>
    </row>
    <row r="1131" spans="4:4" x14ac:dyDescent="0.2">
      <c r="D1131" s="4"/>
    </row>
    <row r="1132" spans="4:4" x14ac:dyDescent="0.2">
      <c r="D1132" s="4"/>
    </row>
    <row r="1133" spans="4:4" x14ac:dyDescent="0.2">
      <c r="D1133" s="4"/>
    </row>
    <row r="1134" spans="4:4" x14ac:dyDescent="0.2">
      <c r="D1134" s="4"/>
    </row>
    <row r="1135" spans="4:4" x14ac:dyDescent="0.2">
      <c r="D1135" s="4"/>
    </row>
    <row r="1136" spans="4:4" x14ac:dyDescent="0.2">
      <c r="D1136" s="4"/>
    </row>
    <row r="1137" spans="4:4" x14ac:dyDescent="0.2">
      <c r="D1137" s="4"/>
    </row>
    <row r="1138" spans="4:4" x14ac:dyDescent="0.2">
      <c r="D1138" s="4"/>
    </row>
    <row r="1139" spans="4:4" x14ac:dyDescent="0.2">
      <c r="D1139" s="4"/>
    </row>
    <row r="1140" spans="4:4" x14ac:dyDescent="0.2">
      <c r="D1140" s="4"/>
    </row>
    <row r="1141" spans="4:4" x14ac:dyDescent="0.2">
      <c r="D1141" s="4"/>
    </row>
    <row r="1142" spans="4:4" x14ac:dyDescent="0.2">
      <c r="D1142" s="4"/>
    </row>
    <row r="1143" spans="4:4" x14ac:dyDescent="0.2">
      <c r="D1143" s="4"/>
    </row>
    <row r="1144" spans="4:4" x14ac:dyDescent="0.2">
      <c r="D1144" s="4"/>
    </row>
    <row r="1145" spans="4:4" x14ac:dyDescent="0.2">
      <c r="D1145" s="4"/>
    </row>
    <row r="1146" spans="4:4" x14ac:dyDescent="0.2">
      <c r="D1146" s="4"/>
    </row>
    <row r="1147" spans="4:4" x14ac:dyDescent="0.2">
      <c r="D1147" s="4"/>
    </row>
    <row r="1148" spans="4:4" x14ac:dyDescent="0.2">
      <c r="D1148" s="4"/>
    </row>
    <row r="1149" spans="4:4" x14ac:dyDescent="0.2">
      <c r="D1149" s="4"/>
    </row>
    <row r="1150" spans="4:4" x14ac:dyDescent="0.2">
      <c r="D1150" s="4"/>
    </row>
    <row r="1151" spans="4:4" x14ac:dyDescent="0.2">
      <c r="D1151" s="4"/>
    </row>
    <row r="1152" spans="4:4" x14ac:dyDescent="0.2">
      <c r="D1152" s="4"/>
    </row>
    <row r="1153" spans="4:4" x14ac:dyDescent="0.2">
      <c r="D1153" s="4"/>
    </row>
    <row r="1154" spans="4:4" x14ac:dyDescent="0.2">
      <c r="D1154" s="4"/>
    </row>
    <row r="1155" spans="4:4" x14ac:dyDescent="0.2">
      <c r="D1155" s="4"/>
    </row>
    <row r="1156" spans="4:4" x14ac:dyDescent="0.2">
      <c r="D1156" s="4"/>
    </row>
    <row r="1157" spans="4:4" x14ac:dyDescent="0.2">
      <c r="D1157" s="4"/>
    </row>
    <row r="1158" spans="4:4" x14ac:dyDescent="0.2">
      <c r="D1158" s="4"/>
    </row>
    <row r="1159" spans="4:4" x14ac:dyDescent="0.2">
      <c r="D1159" s="4"/>
    </row>
    <row r="1160" spans="4:4" x14ac:dyDescent="0.2">
      <c r="D1160" s="4"/>
    </row>
    <row r="1161" spans="4:4" x14ac:dyDescent="0.2">
      <c r="D1161" s="4"/>
    </row>
    <row r="1162" spans="4:4" x14ac:dyDescent="0.2">
      <c r="D1162" s="4"/>
    </row>
    <row r="1163" spans="4:4" x14ac:dyDescent="0.2">
      <c r="D1163" s="4"/>
    </row>
    <row r="1164" spans="4:4" x14ac:dyDescent="0.2">
      <c r="D1164" s="4"/>
    </row>
    <row r="1165" spans="4:4" x14ac:dyDescent="0.2">
      <c r="D1165" s="4"/>
    </row>
    <row r="1166" spans="4:4" x14ac:dyDescent="0.2">
      <c r="D1166" s="4"/>
    </row>
    <row r="1167" spans="4:4" x14ac:dyDescent="0.2">
      <c r="D1167" s="4"/>
    </row>
    <row r="1168" spans="4:4" x14ac:dyDescent="0.2">
      <c r="D1168" s="4"/>
    </row>
    <row r="1169" spans="4:4" x14ac:dyDescent="0.2">
      <c r="D1169" s="4"/>
    </row>
    <row r="1170" spans="4:4" x14ac:dyDescent="0.2">
      <c r="D1170" s="4"/>
    </row>
    <row r="1171" spans="4:4" x14ac:dyDescent="0.2">
      <c r="D1171" s="4"/>
    </row>
    <row r="1172" spans="4:4" x14ac:dyDescent="0.2">
      <c r="D1172" s="4"/>
    </row>
    <row r="1173" spans="4:4" x14ac:dyDescent="0.2">
      <c r="D1173" s="4"/>
    </row>
    <row r="1174" spans="4:4" x14ac:dyDescent="0.2">
      <c r="D1174" s="4"/>
    </row>
    <row r="1175" spans="4:4" x14ac:dyDescent="0.2">
      <c r="D1175" s="4"/>
    </row>
    <row r="1176" spans="4:4" x14ac:dyDescent="0.2">
      <c r="D1176" s="4"/>
    </row>
    <row r="1177" spans="4:4" x14ac:dyDescent="0.2">
      <c r="D1177" s="4"/>
    </row>
    <row r="1178" spans="4:4" x14ac:dyDescent="0.2">
      <c r="D1178" s="4"/>
    </row>
    <row r="1179" spans="4:4" x14ac:dyDescent="0.2">
      <c r="D1179" s="4"/>
    </row>
    <row r="1180" spans="4:4" x14ac:dyDescent="0.2">
      <c r="D1180" s="4"/>
    </row>
    <row r="1181" spans="4:4" x14ac:dyDescent="0.2">
      <c r="D1181" s="4"/>
    </row>
    <row r="1182" spans="4:4" x14ac:dyDescent="0.2">
      <c r="D1182" s="4"/>
    </row>
    <row r="1183" spans="4:4" x14ac:dyDescent="0.2">
      <c r="D1183" s="4"/>
    </row>
    <row r="1184" spans="4:4" x14ac:dyDescent="0.2">
      <c r="D1184" s="4"/>
    </row>
    <row r="1185" spans="4:4" x14ac:dyDescent="0.2">
      <c r="D1185" s="4"/>
    </row>
    <row r="1186" spans="4:4" x14ac:dyDescent="0.2">
      <c r="D1186" s="4"/>
    </row>
    <row r="1187" spans="4:4" x14ac:dyDescent="0.2">
      <c r="D1187" s="4"/>
    </row>
    <row r="1188" spans="4:4" x14ac:dyDescent="0.2">
      <c r="D1188" s="4"/>
    </row>
    <row r="1189" spans="4:4" x14ac:dyDescent="0.2">
      <c r="D1189" s="4"/>
    </row>
    <row r="1190" spans="4:4" x14ac:dyDescent="0.2">
      <c r="D1190" s="4"/>
    </row>
    <row r="1191" spans="4:4" x14ac:dyDescent="0.2">
      <c r="D1191" s="4"/>
    </row>
    <row r="1192" spans="4:4" x14ac:dyDescent="0.2">
      <c r="D1192" s="4"/>
    </row>
    <row r="1193" spans="4:4" x14ac:dyDescent="0.2">
      <c r="D1193" s="4"/>
    </row>
    <row r="1194" spans="4:4" x14ac:dyDescent="0.2">
      <c r="D1194" s="4"/>
    </row>
    <row r="1195" spans="4:4" x14ac:dyDescent="0.2">
      <c r="D1195" s="4"/>
    </row>
    <row r="1196" spans="4:4" x14ac:dyDescent="0.2">
      <c r="D1196" s="4"/>
    </row>
    <row r="1197" spans="4:4" x14ac:dyDescent="0.2">
      <c r="D1197" s="4"/>
    </row>
    <row r="1198" spans="4:4" x14ac:dyDescent="0.2">
      <c r="D1198" s="4"/>
    </row>
    <row r="1199" spans="4:4" x14ac:dyDescent="0.2">
      <c r="D1199" s="4"/>
    </row>
    <row r="1200" spans="4:4" x14ac:dyDescent="0.2">
      <c r="D1200" s="4"/>
    </row>
    <row r="1201" spans="4:4" x14ac:dyDescent="0.2">
      <c r="D1201" s="4"/>
    </row>
    <row r="1202" spans="4:4" x14ac:dyDescent="0.2">
      <c r="D1202" s="4"/>
    </row>
    <row r="1203" spans="4:4" x14ac:dyDescent="0.2">
      <c r="D1203" s="4"/>
    </row>
    <row r="1204" spans="4:4" x14ac:dyDescent="0.2">
      <c r="D1204" s="4"/>
    </row>
    <row r="1205" spans="4:4" x14ac:dyDescent="0.2">
      <c r="D1205" s="4"/>
    </row>
    <row r="1206" spans="4:4" x14ac:dyDescent="0.2">
      <c r="D1206" s="4"/>
    </row>
    <row r="1207" spans="4:4" x14ac:dyDescent="0.2">
      <c r="D1207" s="4"/>
    </row>
    <row r="1208" spans="4:4" x14ac:dyDescent="0.2">
      <c r="D1208" s="4"/>
    </row>
    <row r="1209" spans="4:4" x14ac:dyDescent="0.2">
      <c r="D1209" s="4"/>
    </row>
    <row r="1210" spans="4:4" x14ac:dyDescent="0.2">
      <c r="D1210" s="4"/>
    </row>
    <row r="1211" spans="4:4" x14ac:dyDescent="0.2">
      <c r="D1211" s="4"/>
    </row>
    <row r="1212" spans="4:4" x14ac:dyDescent="0.2">
      <c r="D1212" s="4"/>
    </row>
    <row r="1213" spans="4:4" x14ac:dyDescent="0.2">
      <c r="D1213" s="4"/>
    </row>
    <row r="1214" spans="4:4" x14ac:dyDescent="0.2">
      <c r="D1214" s="4"/>
    </row>
    <row r="1215" spans="4:4" x14ac:dyDescent="0.2">
      <c r="D1215" s="4"/>
    </row>
    <row r="1216" spans="4:4" x14ac:dyDescent="0.2">
      <c r="D1216" s="4"/>
    </row>
    <row r="1217" spans="4:4" x14ac:dyDescent="0.2">
      <c r="D1217" s="4"/>
    </row>
    <row r="1218" spans="4:4" x14ac:dyDescent="0.2">
      <c r="D1218" s="4"/>
    </row>
    <row r="1219" spans="4:4" x14ac:dyDescent="0.2">
      <c r="D1219" s="4"/>
    </row>
    <row r="1220" spans="4:4" x14ac:dyDescent="0.2">
      <c r="D1220" s="4"/>
    </row>
    <row r="1221" spans="4:4" x14ac:dyDescent="0.2">
      <c r="D1221" s="4"/>
    </row>
    <row r="1222" spans="4:4" x14ac:dyDescent="0.2">
      <c r="D1222" s="4"/>
    </row>
    <row r="1223" spans="4:4" x14ac:dyDescent="0.2">
      <c r="D1223" s="4"/>
    </row>
    <row r="1224" spans="4:4" x14ac:dyDescent="0.2">
      <c r="D1224" s="4"/>
    </row>
    <row r="1225" spans="4:4" x14ac:dyDescent="0.2">
      <c r="D1225" s="4"/>
    </row>
    <row r="1226" spans="4:4" x14ac:dyDescent="0.2">
      <c r="D1226" s="4"/>
    </row>
    <row r="1227" spans="4:4" x14ac:dyDescent="0.2">
      <c r="D1227" s="4"/>
    </row>
    <row r="1228" spans="4:4" x14ac:dyDescent="0.2">
      <c r="D1228" s="4"/>
    </row>
    <row r="1229" spans="4:4" x14ac:dyDescent="0.2">
      <c r="D1229" s="4"/>
    </row>
    <row r="1230" spans="4:4" x14ac:dyDescent="0.2">
      <c r="D1230" s="4"/>
    </row>
    <row r="1231" spans="4:4" x14ac:dyDescent="0.2">
      <c r="D1231" s="4"/>
    </row>
    <row r="1232" spans="4:4" x14ac:dyDescent="0.2">
      <c r="D1232" s="4"/>
    </row>
    <row r="1233" spans="4:4" x14ac:dyDescent="0.2">
      <c r="D1233" s="4"/>
    </row>
    <row r="1234" spans="4:4" x14ac:dyDescent="0.2">
      <c r="D1234" s="4"/>
    </row>
    <row r="1235" spans="4:4" x14ac:dyDescent="0.2">
      <c r="D1235" s="4"/>
    </row>
    <row r="1236" spans="4:4" x14ac:dyDescent="0.2">
      <c r="D1236" s="4"/>
    </row>
    <row r="1237" spans="4:4" x14ac:dyDescent="0.2">
      <c r="D1237" s="4"/>
    </row>
    <row r="1238" spans="4:4" x14ac:dyDescent="0.2">
      <c r="D1238" s="4"/>
    </row>
    <row r="1239" spans="4:4" x14ac:dyDescent="0.2">
      <c r="D1239" s="4"/>
    </row>
    <row r="1240" spans="4:4" x14ac:dyDescent="0.2">
      <c r="D1240" s="4"/>
    </row>
    <row r="1241" spans="4:4" x14ac:dyDescent="0.2">
      <c r="D1241" s="4"/>
    </row>
    <row r="1242" spans="4:4" x14ac:dyDescent="0.2">
      <c r="D1242" s="4"/>
    </row>
    <row r="1243" spans="4:4" x14ac:dyDescent="0.2">
      <c r="D1243" s="4"/>
    </row>
    <row r="1244" spans="4:4" x14ac:dyDescent="0.2">
      <c r="D1244" s="4"/>
    </row>
    <row r="1245" spans="4:4" x14ac:dyDescent="0.2">
      <c r="D1245" s="4"/>
    </row>
    <row r="1246" spans="4:4" x14ac:dyDescent="0.2">
      <c r="D1246" s="4"/>
    </row>
    <row r="1247" spans="4:4" x14ac:dyDescent="0.2">
      <c r="D1247" s="4"/>
    </row>
    <row r="1248" spans="4:4" x14ac:dyDescent="0.2">
      <c r="D1248" s="4"/>
    </row>
    <row r="1249" spans="4:4" x14ac:dyDescent="0.2">
      <c r="D1249" s="4"/>
    </row>
    <row r="1250" spans="4:4" x14ac:dyDescent="0.2">
      <c r="D1250" s="4"/>
    </row>
    <row r="1251" spans="4:4" x14ac:dyDescent="0.2">
      <c r="D1251" s="4"/>
    </row>
    <row r="1252" spans="4:4" x14ac:dyDescent="0.2">
      <c r="D1252" s="4"/>
    </row>
    <row r="1253" spans="4:4" x14ac:dyDescent="0.2">
      <c r="D1253" s="4"/>
    </row>
    <row r="1254" spans="4:4" x14ac:dyDescent="0.2">
      <c r="D1254" s="4"/>
    </row>
    <row r="1255" spans="4:4" x14ac:dyDescent="0.2">
      <c r="D1255" s="4"/>
    </row>
    <row r="1256" spans="4:4" x14ac:dyDescent="0.2">
      <c r="D1256" s="4"/>
    </row>
    <row r="1257" spans="4:4" x14ac:dyDescent="0.2">
      <c r="D1257" s="4"/>
    </row>
    <row r="1258" spans="4:4" x14ac:dyDescent="0.2">
      <c r="D1258" s="4"/>
    </row>
    <row r="1259" spans="4:4" x14ac:dyDescent="0.2">
      <c r="D1259" s="4"/>
    </row>
    <row r="1260" spans="4:4" x14ac:dyDescent="0.2">
      <c r="D1260" s="4"/>
    </row>
    <row r="1261" spans="4:4" x14ac:dyDescent="0.2">
      <c r="D1261" s="4"/>
    </row>
    <row r="1262" spans="4:4" x14ac:dyDescent="0.2">
      <c r="D1262" s="4"/>
    </row>
    <row r="1263" spans="4:4" x14ac:dyDescent="0.2">
      <c r="D1263" s="4"/>
    </row>
    <row r="1264" spans="4:4" x14ac:dyDescent="0.2">
      <c r="D1264" s="4"/>
    </row>
    <row r="1265" spans="4:4" x14ac:dyDescent="0.2">
      <c r="D1265" s="4"/>
    </row>
    <row r="1266" spans="4:4" x14ac:dyDescent="0.2">
      <c r="D1266" s="4"/>
    </row>
    <row r="1267" spans="4:4" x14ac:dyDescent="0.2">
      <c r="D1267" s="4"/>
    </row>
    <row r="1268" spans="4:4" x14ac:dyDescent="0.2">
      <c r="D1268" s="4"/>
    </row>
    <row r="1269" spans="4:4" x14ac:dyDescent="0.2">
      <c r="D1269" s="4"/>
    </row>
    <row r="1270" spans="4:4" x14ac:dyDescent="0.2">
      <c r="D1270" s="4"/>
    </row>
    <row r="1271" spans="4:4" x14ac:dyDescent="0.2">
      <c r="D1271" s="4"/>
    </row>
    <row r="1272" spans="4:4" x14ac:dyDescent="0.2">
      <c r="D1272" s="4"/>
    </row>
    <row r="1273" spans="4:4" x14ac:dyDescent="0.2">
      <c r="D1273" s="4"/>
    </row>
    <row r="1274" spans="4:4" x14ac:dyDescent="0.2">
      <c r="D1274" s="4"/>
    </row>
    <row r="1275" spans="4:4" x14ac:dyDescent="0.2">
      <c r="D1275" s="4"/>
    </row>
    <row r="1276" spans="4:4" x14ac:dyDescent="0.2">
      <c r="D1276" s="4"/>
    </row>
    <row r="1277" spans="4:4" x14ac:dyDescent="0.2">
      <c r="D1277" s="4"/>
    </row>
    <row r="1278" spans="4:4" x14ac:dyDescent="0.2">
      <c r="D1278" s="4"/>
    </row>
    <row r="1279" spans="4:4" x14ac:dyDescent="0.2">
      <c r="D1279" s="4"/>
    </row>
    <row r="1280" spans="4:4" x14ac:dyDescent="0.2">
      <c r="D1280" s="4"/>
    </row>
    <row r="1281" spans="4:4" x14ac:dyDescent="0.2">
      <c r="D1281" s="4"/>
    </row>
    <row r="1282" spans="4:4" x14ac:dyDescent="0.2">
      <c r="D1282" s="4"/>
    </row>
    <row r="1283" spans="4:4" x14ac:dyDescent="0.2">
      <c r="D1283" s="4"/>
    </row>
    <row r="1284" spans="4:4" x14ac:dyDescent="0.2">
      <c r="D1284" s="4"/>
    </row>
    <row r="1285" spans="4:4" x14ac:dyDescent="0.2">
      <c r="D1285" s="4"/>
    </row>
    <row r="1286" spans="4:4" x14ac:dyDescent="0.2">
      <c r="D1286" s="4"/>
    </row>
    <row r="1287" spans="4:4" x14ac:dyDescent="0.2">
      <c r="D1287" s="4"/>
    </row>
    <row r="1288" spans="4:4" x14ac:dyDescent="0.2">
      <c r="D1288" s="4"/>
    </row>
    <row r="1289" spans="4:4" x14ac:dyDescent="0.2">
      <c r="D1289" s="4"/>
    </row>
    <row r="1290" spans="4:4" x14ac:dyDescent="0.2">
      <c r="D1290" s="4"/>
    </row>
    <row r="1291" spans="4:4" x14ac:dyDescent="0.2">
      <c r="D1291" s="4"/>
    </row>
    <row r="1292" spans="4:4" x14ac:dyDescent="0.2">
      <c r="D1292" s="4"/>
    </row>
    <row r="1293" spans="4:4" x14ac:dyDescent="0.2">
      <c r="D1293" s="4"/>
    </row>
    <row r="1294" spans="4:4" x14ac:dyDescent="0.2">
      <c r="D1294" s="4"/>
    </row>
    <row r="1295" spans="4:4" x14ac:dyDescent="0.2">
      <c r="D1295" s="4"/>
    </row>
    <row r="1296" spans="4:4" x14ac:dyDescent="0.2">
      <c r="D1296" s="4"/>
    </row>
    <row r="1297" spans="4:4" x14ac:dyDescent="0.2">
      <c r="D1297" s="4"/>
    </row>
    <row r="1298" spans="4:4" x14ac:dyDescent="0.2">
      <c r="D1298" s="4"/>
    </row>
    <row r="1299" spans="4:4" x14ac:dyDescent="0.2">
      <c r="D1299" s="4"/>
    </row>
    <row r="1300" spans="4:4" x14ac:dyDescent="0.2">
      <c r="D1300" s="4"/>
    </row>
    <row r="1301" spans="4:4" x14ac:dyDescent="0.2">
      <c r="D1301" s="4"/>
    </row>
    <row r="1302" spans="4:4" x14ac:dyDescent="0.2">
      <c r="D1302" s="4"/>
    </row>
    <row r="1303" spans="4:4" x14ac:dyDescent="0.2">
      <c r="D1303" s="4"/>
    </row>
    <row r="1304" spans="4:4" x14ac:dyDescent="0.2">
      <c r="D1304" s="4"/>
    </row>
    <row r="1305" spans="4:4" x14ac:dyDescent="0.2">
      <c r="D1305" s="4"/>
    </row>
    <row r="1306" spans="4:4" x14ac:dyDescent="0.2">
      <c r="D1306" s="4"/>
    </row>
    <row r="1307" spans="4:4" x14ac:dyDescent="0.2">
      <c r="D1307" s="4"/>
    </row>
    <row r="1308" spans="4:4" x14ac:dyDescent="0.2">
      <c r="D1308" s="4"/>
    </row>
    <row r="1309" spans="4:4" x14ac:dyDescent="0.2">
      <c r="D1309" s="4"/>
    </row>
    <row r="1310" spans="4:4" x14ac:dyDescent="0.2">
      <c r="D1310" s="4"/>
    </row>
    <row r="1311" spans="4:4" x14ac:dyDescent="0.2">
      <c r="D1311" s="4"/>
    </row>
    <row r="1312" spans="4:4" x14ac:dyDescent="0.2">
      <c r="D1312" s="4"/>
    </row>
    <row r="1313" spans="4:4" x14ac:dyDescent="0.2">
      <c r="D1313" s="4"/>
    </row>
    <row r="1314" spans="4:4" x14ac:dyDescent="0.2">
      <c r="D1314" s="4"/>
    </row>
    <row r="1315" spans="4:4" x14ac:dyDescent="0.2">
      <c r="D1315" s="4"/>
    </row>
    <row r="1316" spans="4:4" x14ac:dyDescent="0.2">
      <c r="D1316" s="4"/>
    </row>
    <row r="1317" spans="4:4" x14ac:dyDescent="0.2">
      <c r="D1317" s="4"/>
    </row>
    <row r="1318" spans="4:4" x14ac:dyDescent="0.2">
      <c r="D1318" s="4"/>
    </row>
    <row r="1319" spans="4:4" x14ac:dyDescent="0.2">
      <c r="D1319" s="4"/>
    </row>
  </sheetData>
  <protectedRanges>
    <protectedRange sqref="A148:D148" name="Range1"/>
  </protectedRanges>
  <sortState xmlns:xlrd2="http://schemas.microsoft.com/office/spreadsheetml/2017/richdata2" ref="A21:V150">
    <sortCondition ref="C21:C150"/>
  </sortState>
  <phoneticPr fontId="8" type="noConversion"/>
  <hyperlinks>
    <hyperlink ref="H212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C604-3CC8-4405-8F0A-9FFCE1AAB7F8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6"/>
  <sheetViews>
    <sheetView topLeftCell="A142" workbookViewId="0">
      <selection activeCell="A78" sqref="A78:D184"/>
    </sheetView>
  </sheetViews>
  <sheetFormatPr defaultRowHeight="12.75" x14ac:dyDescent="0.2"/>
  <cols>
    <col min="1" max="1" width="19.7109375" style="45" customWidth="1"/>
    <col min="2" max="2" width="4.42578125" style="44" customWidth="1"/>
    <col min="3" max="3" width="12.7109375" style="45" customWidth="1"/>
    <col min="4" max="4" width="5.42578125" style="44" customWidth="1"/>
    <col min="5" max="5" width="14.85546875" style="44" customWidth="1"/>
    <col min="6" max="6" width="9.140625" style="44"/>
    <col min="7" max="7" width="12" style="44" customWidth="1"/>
    <col min="8" max="8" width="14.140625" style="45" customWidth="1"/>
    <col min="9" max="9" width="22.5703125" style="44" customWidth="1"/>
    <col min="10" max="10" width="25.140625" style="44" customWidth="1"/>
    <col min="11" max="11" width="15.7109375" style="44" customWidth="1"/>
    <col min="12" max="12" width="14.140625" style="44" customWidth="1"/>
    <col min="13" max="13" width="9.5703125" style="44" customWidth="1"/>
    <col min="14" max="14" width="14.140625" style="44" customWidth="1"/>
    <col min="15" max="15" width="23.42578125" style="44" customWidth="1"/>
    <col min="16" max="16" width="16.5703125" style="44" customWidth="1"/>
    <col min="17" max="17" width="41" style="44" customWidth="1"/>
    <col min="18" max="16384" width="9.140625" style="44"/>
  </cols>
  <sheetData>
    <row r="1" spans="1:16" ht="15.75" x14ac:dyDescent="0.25">
      <c r="A1" s="43" t="s">
        <v>80</v>
      </c>
      <c r="I1" s="46" t="s">
        <v>81</v>
      </c>
      <c r="J1" s="47" t="s">
        <v>82</v>
      </c>
    </row>
    <row r="2" spans="1:16" x14ac:dyDescent="0.2">
      <c r="I2" s="48" t="s">
        <v>83</v>
      </c>
      <c r="J2" s="49" t="s">
        <v>84</v>
      </c>
    </row>
    <row r="3" spans="1:16" x14ac:dyDescent="0.2">
      <c r="A3" s="50" t="s">
        <v>85</v>
      </c>
      <c r="I3" s="48" t="s">
        <v>86</v>
      </c>
      <c r="J3" s="49" t="s">
        <v>87</v>
      </c>
    </row>
    <row r="4" spans="1:16" x14ac:dyDescent="0.2">
      <c r="I4" s="48" t="s">
        <v>88</v>
      </c>
      <c r="J4" s="49" t="s">
        <v>87</v>
      </c>
    </row>
    <row r="5" spans="1:16" ht="13.5" thickBot="1" x14ac:dyDescent="0.25">
      <c r="I5" s="51" t="s">
        <v>89</v>
      </c>
      <c r="J5" s="52" t="s">
        <v>90</v>
      </c>
    </row>
    <row r="10" spans="1:16" ht="13.5" thickBot="1" x14ac:dyDescent="0.25"/>
    <row r="11" spans="1:16" ht="12.75" customHeight="1" thickBot="1" x14ac:dyDescent="0.25">
      <c r="A11" s="45" t="str">
        <f t="shared" ref="A11:A42" si="0">P11</f>
        <v> MN 224.545 </v>
      </c>
      <c r="B11" s="4" t="str">
        <f t="shared" ref="B11:B42" si="1">IF(H11=INT(H11),"I","II")</f>
        <v>I</v>
      </c>
      <c r="C11" s="45">
        <f t="shared" ref="C11:C42" si="2">1*G11</f>
        <v>40984.583200000001</v>
      </c>
      <c r="D11" s="44" t="str">
        <f t="shared" ref="D11:D42" si="3">VLOOKUP(F11,I$1:J$5,2,FALSE)</f>
        <v>vis</v>
      </c>
      <c r="E11" s="53">
        <f>VLOOKUP(C11,'Active 1'!C$21:E$970,3,FALSE)</f>
        <v>2056.0079732076774</v>
      </c>
      <c r="F11" s="4" t="s">
        <v>89</v>
      </c>
      <c r="G11" s="44" t="str">
        <f t="shared" ref="G11:G42" si="4">MID(I11,3,LEN(I11)-3)</f>
        <v>40984.5832</v>
      </c>
      <c r="H11" s="45">
        <f t="shared" ref="H11:H42" si="5">1*K11</f>
        <v>2056</v>
      </c>
      <c r="I11" s="54" t="s">
        <v>163</v>
      </c>
      <c r="J11" s="55" t="s">
        <v>164</v>
      </c>
      <c r="K11" s="54">
        <v>2056</v>
      </c>
      <c r="L11" s="54" t="s">
        <v>165</v>
      </c>
      <c r="M11" s="55" t="s">
        <v>101</v>
      </c>
      <c r="N11" s="55" t="s">
        <v>102</v>
      </c>
      <c r="O11" s="56" t="s">
        <v>166</v>
      </c>
      <c r="P11" s="56" t="s">
        <v>167</v>
      </c>
    </row>
    <row r="12" spans="1:16" ht="12.75" customHeight="1" thickBot="1" x14ac:dyDescent="0.25">
      <c r="A12" s="45" t="str">
        <f t="shared" si="0"/>
        <v> MN 224.545 </v>
      </c>
      <c r="B12" s="4" t="str">
        <f t="shared" si="1"/>
        <v>II</v>
      </c>
      <c r="C12" s="45">
        <f t="shared" si="2"/>
        <v>41250.624000000003</v>
      </c>
      <c r="D12" s="44" t="str">
        <f t="shared" si="3"/>
        <v>vis</v>
      </c>
      <c r="E12" s="53">
        <f>VLOOKUP(C12,'Active 1'!C$21:E$970,3,FALSE)</f>
        <v>2153.4895241724512</v>
      </c>
      <c r="F12" s="4" t="s">
        <v>89</v>
      </c>
      <c r="G12" s="44" t="str">
        <f t="shared" si="4"/>
        <v>41250.6240</v>
      </c>
      <c r="H12" s="45">
        <f t="shared" si="5"/>
        <v>2153.5</v>
      </c>
      <c r="I12" s="54" t="s">
        <v>175</v>
      </c>
      <c r="J12" s="55" t="s">
        <v>176</v>
      </c>
      <c r="K12" s="54">
        <v>2153.5</v>
      </c>
      <c r="L12" s="54" t="s">
        <v>177</v>
      </c>
      <c r="M12" s="55" t="s">
        <v>101</v>
      </c>
      <c r="N12" s="55" t="s">
        <v>102</v>
      </c>
      <c r="O12" s="56" t="s">
        <v>166</v>
      </c>
      <c r="P12" s="56" t="s">
        <v>167</v>
      </c>
    </row>
    <row r="13" spans="1:16" ht="12.75" customHeight="1" thickBot="1" x14ac:dyDescent="0.25">
      <c r="A13" s="45" t="str">
        <f t="shared" si="0"/>
        <v> BBS 11 </v>
      </c>
      <c r="B13" s="4" t="str">
        <f t="shared" si="1"/>
        <v>II</v>
      </c>
      <c r="C13" s="45">
        <f t="shared" si="2"/>
        <v>41938.317999999999</v>
      </c>
      <c r="D13" s="44" t="str">
        <f t="shared" si="3"/>
        <v>vis</v>
      </c>
      <c r="E13" s="53">
        <f>VLOOKUP(C13,'Active 1'!C$21:E$970,3,FALSE)</f>
        <v>2405.4714672021219</v>
      </c>
      <c r="F13" s="4" t="s">
        <v>89</v>
      </c>
      <c r="G13" s="44" t="str">
        <f t="shared" si="4"/>
        <v>41938.318</v>
      </c>
      <c r="H13" s="45">
        <f t="shared" si="5"/>
        <v>2405.5</v>
      </c>
      <c r="I13" s="54" t="s">
        <v>187</v>
      </c>
      <c r="J13" s="55" t="s">
        <v>188</v>
      </c>
      <c r="K13" s="54">
        <v>2405.5</v>
      </c>
      <c r="L13" s="54" t="s">
        <v>189</v>
      </c>
      <c r="M13" s="55" t="s">
        <v>114</v>
      </c>
      <c r="N13" s="55"/>
      <c r="O13" s="56" t="s">
        <v>190</v>
      </c>
      <c r="P13" s="56" t="s">
        <v>191</v>
      </c>
    </row>
    <row r="14" spans="1:16" ht="12.75" customHeight="1" thickBot="1" x14ac:dyDescent="0.25">
      <c r="A14" s="45" t="str">
        <f t="shared" si="0"/>
        <v> BBS 17 </v>
      </c>
      <c r="B14" s="4" t="str">
        <f t="shared" si="1"/>
        <v>I</v>
      </c>
      <c r="C14" s="45">
        <f t="shared" si="2"/>
        <v>42275.364000000001</v>
      </c>
      <c r="D14" s="44" t="str">
        <f t="shared" si="3"/>
        <v>vis</v>
      </c>
      <c r="E14" s="53">
        <f>VLOOKUP(C14,'Active 1'!C$21:E$970,3,FALSE)</f>
        <v>2528.9704449020574</v>
      </c>
      <c r="F14" s="4" t="s">
        <v>89</v>
      </c>
      <c r="G14" s="44" t="str">
        <f t="shared" si="4"/>
        <v>42275.364</v>
      </c>
      <c r="H14" s="45">
        <f t="shared" si="5"/>
        <v>2529</v>
      </c>
      <c r="I14" s="54" t="s">
        <v>192</v>
      </c>
      <c r="J14" s="55" t="s">
        <v>193</v>
      </c>
      <c r="K14" s="54">
        <v>2529</v>
      </c>
      <c r="L14" s="54" t="s">
        <v>194</v>
      </c>
      <c r="M14" s="55" t="s">
        <v>114</v>
      </c>
      <c r="N14" s="55"/>
      <c r="O14" s="56" t="s">
        <v>190</v>
      </c>
      <c r="P14" s="56" t="s">
        <v>195</v>
      </c>
    </row>
    <row r="15" spans="1:16" ht="12.75" customHeight="1" thickBot="1" x14ac:dyDescent="0.25">
      <c r="A15" s="45" t="str">
        <f t="shared" si="0"/>
        <v>IBVS 1119 </v>
      </c>
      <c r="B15" s="4" t="str">
        <f t="shared" si="1"/>
        <v>II</v>
      </c>
      <c r="C15" s="45">
        <f t="shared" si="2"/>
        <v>42653.411699999997</v>
      </c>
      <c r="D15" s="44" t="str">
        <f t="shared" si="3"/>
        <v>vis</v>
      </c>
      <c r="E15" s="53">
        <f>VLOOKUP(C15,'Active 1'!C$21:E$970,3,FALSE)</f>
        <v>2667.4930930622822</v>
      </c>
      <c r="F15" s="4" t="s">
        <v>89</v>
      </c>
      <c r="G15" s="44" t="str">
        <f t="shared" si="4"/>
        <v>42653.4117</v>
      </c>
      <c r="H15" s="45">
        <f t="shared" si="5"/>
        <v>2667.5</v>
      </c>
      <c r="I15" s="54" t="s">
        <v>196</v>
      </c>
      <c r="J15" s="55" t="s">
        <v>197</v>
      </c>
      <c r="K15" s="54">
        <v>2667.5</v>
      </c>
      <c r="L15" s="54" t="s">
        <v>198</v>
      </c>
      <c r="M15" s="55" t="s">
        <v>101</v>
      </c>
      <c r="N15" s="55" t="s">
        <v>102</v>
      </c>
      <c r="O15" s="56" t="s">
        <v>199</v>
      </c>
      <c r="P15" s="57" t="s">
        <v>200</v>
      </c>
    </row>
    <row r="16" spans="1:16" ht="12.75" customHeight="1" thickBot="1" x14ac:dyDescent="0.25">
      <c r="A16" s="45" t="str">
        <f t="shared" si="0"/>
        <v> BBS 39 </v>
      </c>
      <c r="B16" s="4" t="str">
        <f t="shared" si="1"/>
        <v>I</v>
      </c>
      <c r="C16" s="45">
        <f t="shared" si="2"/>
        <v>43795.548000000003</v>
      </c>
      <c r="D16" s="44" t="str">
        <f t="shared" si="3"/>
        <v>vis</v>
      </c>
      <c r="E16" s="53">
        <f>VLOOKUP(C16,'Active 1'!C$21:E$970,3,FALSE)</f>
        <v>3085.9898722674552</v>
      </c>
      <c r="F16" s="4" t="s">
        <v>89</v>
      </c>
      <c r="G16" s="44" t="str">
        <f t="shared" si="4"/>
        <v>43795.548</v>
      </c>
      <c r="H16" s="45">
        <f t="shared" si="5"/>
        <v>3086</v>
      </c>
      <c r="I16" s="54" t="s">
        <v>221</v>
      </c>
      <c r="J16" s="55" t="s">
        <v>222</v>
      </c>
      <c r="K16" s="54">
        <v>3086</v>
      </c>
      <c r="L16" s="54" t="s">
        <v>223</v>
      </c>
      <c r="M16" s="55" t="s">
        <v>114</v>
      </c>
      <c r="N16" s="55"/>
      <c r="O16" s="56" t="s">
        <v>190</v>
      </c>
      <c r="P16" s="56" t="s">
        <v>224</v>
      </c>
    </row>
    <row r="17" spans="1:16" ht="12.75" customHeight="1" thickBot="1" x14ac:dyDescent="0.25">
      <c r="A17" s="45" t="str">
        <f t="shared" si="0"/>
        <v> MN 224.545 </v>
      </c>
      <c r="B17" s="4" t="str">
        <f t="shared" si="1"/>
        <v>I</v>
      </c>
      <c r="C17" s="45">
        <f t="shared" si="2"/>
        <v>44909.057999999997</v>
      </c>
      <c r="D17" s="44" t="str">
        <f t="shared" si="3"/>
        <v>vis</v>
      </c>
      <c r="E17" s="53">
        <f>VLOOKUP(C17,'Active 1'!C$21:E$970,3,FALSE)</f>
        <v>3493.9975230292316</v>
      </c>
      <c r="F17" s="4" t="s">
        <v>89</v>
      </c>
      <c r="G17" s="44" t="str">
        <f t="shared" si="4"/>
        <v>44909.0580</v>
      </c>
      <c r="H17" s="45">
        <f t="shared" si="5"/>
        <v>3494</v>
      </c>
      <c r="I17" s="54" t="s">
        <v>233</v>
      </c>
      <c r="J17" s="55" t="s">
        <v>234</v>
      </c>
      <c r="K17" s="54">
        <v>3494</v>
      </c>
      <c r="L17" s="54" t="s">
        <v>235</v>
      </c>
      <c r="M17" s="55" t="s">
        <v>101</v>
      </c>
      <c r="N17" s="55" t="s">
        <v>102</v>
      </c>
      <c r="O17" s="56" t="s">
        <v>236</v>
      </c>
      <c r="P17" s="56" t="s">
        <v>167</v>
      </c>
    </row>
    <row r="18" spans="1:16" ht="12.75" customHeight="1" thickBot="1" x14ac:dyDescent="0.25">
      <c r="A18" s="45" t="str">
        <f t="shared" si="0"/>
        <v> BBS 57 </v>
      </c>
      <c r="B18" s="4" t="str">
        <f t="shared" si="1"/>
        <v>I</v>
      </c>
      <c r="C18" s="45">
        <f t="shared" si="2"/>
        <v>44925.419000000002</v>
      </c>
      <c r="D18" s="44" t="str">
        <f t="shared" si="3"/>
        <v>vis</v>
      </c>
      <c r="E18" s="53">
        <f>VLOOKUP(C18,'Active 1'!C$21:E$970,3,FALSE)</f>
        <v>3499.9924518346443</v>
      </c>
      <c r="F18" s="4" t="s">
        <v>89</v>
      </c>
      <c r="G18" s="44" t="str">
        <f t="shared" si="4"/>
        <v>44925.419</v>
      </c>
      <c r="H18" s="45">
        <f t="shared" si="5"/>
        <v>3500</v>
      </c>
      <c r="I18" s="54" t="s">
        <v>237</v>
      </c>
      <c r="J18" s="55" t="s">
        <v>238</v>
      </c>
      <c r="K18" s="54">
        <v>3500</v>
      </c>
      <c r="L18" s="54" t="s">
        <v>239</v>
      </c>
      <c r="M18" s="55" t="s">
        <v>101</v>
      </c>
      <c r="N18" s="55" t="s">
        <v>102</v>
      </c>
      <c r="O18" s="56" t="s">
        <v>190</v>
      </c>
      <c r="P18" s="56" t="s">
        <v>240</v>
      </c>
    </row>
    <row r="19" spans="1:16" ht="12.75" customHeight="1" thickBot="1" x14ac:dyDescent="0.25">
      <c r="A19" s="45" t="str">
        <f t="shared" si="0"/>
        <v> MN 224.545 </v>
      </c>
      <c r="B19" s="4" t="str">
        <f t="shared" si="1"/>
        <v>II</v>
      </c>
      <c r="C19" s="45">
        <f t="shared" si="2"/>
        <v>45161.509400000003</v>
      </c>
      <c r="D19" s="44" t="str">
        <f t="shared" si="3"/>
        <v>vis</v>
      </c>
      <c r="E19" s="53">
        <f>VLOOKUP(C19,'Active 1'!C$21:E$970,3,FALSE)</f>
        <v>3586.4997032032079</v>
      </c>
      <c r="F19" s="4" t="s">
        <v>89</v>
      </c>
      <c r="G19" s="44" t="str">
        <f t="shared" si="4"/>
        <v>45161.5094</v>
      </c>
      <c r="H19" s="45">
        <f t="shared" si="5"/>
        <v>3586.5</v>
      </c>
      <c r="I19" s="54" t="s">
        <v>241</v>
      </c>
      <c r="J19" s="55" t="s">
        <v>242</v>
      </c>
      <c r="K19" s="54">
        <v>3586.5</v>
      </c>
      <c r="L19" s="54" t="s">
        <v>243</v>
      </c>
      <c r="M19" s="55" t="s">
        <v>101</v>
      </c>
      <c r="N19" s="55" t="s">
        <v>102</v>
      </c>
      <c r="O19" s="56" t="s">
        <v>244</v>
      </c>
      <c r="P19" s="56" t="s">
        <v>167</v>
      </c>
    </row>
    <row r="20" spans="1:16" ht="12.75" customHeight="1" thickBot="1" x14ac:dyDescent="0.25">
      <c r="A20" s="45" t="str">
        <f t="shared" si="0"/>
        <v> MN 224.545 </v>
      </c>
      <c r="B20" s="4" t="str">
        <f t="shared" si="1"/>
        <v>I</v>
      </c>
      <c r="C20" s="45">
        <f t="shared" si="2"/>
        <v>45613.1685</v>
      </c>
      <c r="D20" s="44" t="str">
        <f t="shared" si="3"/>
        <v>vis</v>
      </c>
      <c r="E20" s="53">
        <f>VLOOKUP(C20,'Active 1'!C$21:E$970,3,FALSE)</f>
        <v>3751.9947309408822</v>
      </c>
      <c r="F20" s="4" t="s">
        <v>89</v>
      </c>
      <c r="G20" s="44" t="str">
        <f t="shared" si="4"/>
        <v>45613.1685</v>
      </c>
      <c r="H20" s="45">
        <f t="shared" si="5"/>
        <v>3752</v>
      </c>
      <c r="I20" s="54" t="s">
        <v>245</v>
      </c>
      <c r="J20" s="55" t="s">
        <v>246</v>
      </c>
      <c r="K20" s="54">
        <v>3752</v>
      </c>
      <c r="L20" s="54" t="s">
        <v>247</v>
      </c>
      <c r="M20" s="55" t="s">
        <v>101</v>
      </c>
      <c r="N20" s="55" t="s">
        <v>102</v>
      </c>
      <c r="O20" s="56" t="s">
        <v>236</v>
      </c>
      <c r="P20" s="56" t="s">
        <v>167</v>
      </c>
    </row>
    <row r="21" spans="1:16" ht="12.75" customHeight="1" thickBot="1" x14ac:dyDescent="0.25">
      <c r="A21" s="45" t="str">
        <f t="shared" si="0"/>
        <v> MN 224.545 </v>
      </c>
      <c r="B21" s="4" t="str">
        <f t="shared" si="1"/>
        <v>II</v>
      </c>
      <c r="C21" s="45">
        <f t="shared" si="2"/>
        <v>45617.277000000002</v>
      </c>
      <c r="D21" s="44" t="str">
        <f t="shared" si="3"/>
        <v>vis</v>
      </c>
      <c r="E21" s="53">
        <f>VLOOKUP(C21,'Active 1'!C$21:E$970,3,FALSE)</f>
        <v>3753.5001502304763</v>
      </c>
      <c r="F21" s="4" t="s">
        <v>89</v>
      </c>
      <c r="G21" s="44" t="str">
        <f t="shared" si="4"/>
        <v>45617.2770</v>
      </c>
      <c r="H21" s="45">
        <f t="shared" si="5"/>
        <v>3753.5</v>
      </c>
      <c r="I21" s="54" t="s">
        <v>248</v>
      </c>
      <c r="J21" s="55" t="s">
        <v>249</v>
      </c>
      <c r="K21" s="54">
        <v>3753.5</v>
      </c>
      <c r="L21" s="54" t="s">
        <v>250</v>
      </c>
      <c r="M21" s="55" t="s">
        <v>101</v>
      </c>
      <c r="N21" s="55" t="s">
        <v>102</v>
      </c>
      <c r="O21" s="56" t="s">
        <v>251</v>
      </c>
      <c r="P21" s="56" t="s">
        <v>167</v>
      </c>
    </row>
    <row r="22" spans="1:16" ht="12.75" customHeight="1" thickBot="1" x14ac:dyDescent="0.25">
      <c r="A22" s="45" t="str">
        <f t="shared" si="0"/>
        <v> AAP 241.99 </v>
      </c>
      <c r="B22" s="4" t="str">
        <f t="shared" si="1"/>
        <v>I</v>
      </c>
      <c r="C22" s="45">
        <f t="shared" si="2"/>
        <v>45618.627</v>
      </c>
      <c r="D22" s="44" t="str">
        <f t="shared" si="3"/>
        <v>vis</v>
      </c>
      <c r="E22" s="53">
        <f>VLOOKUP(C22,'Active 1'!C$21:E$970,3,FALSE)</f>
        <v>3753.9948115523571</v>
      </c>
      <c r="F22" s="4" t="s">
        <v>89</v>
      </c>
      <c r="G22" s="44" t="str">
        <f t="shared" si="4"/>
        <v>45618.6270</v>
      </c>
      <c r="H22" s="45">
        <f t="shared" si="5"/>
        <v>3754</v>
      </c>
      <c r="I22" s="54" t="s">
        <v>252</v>
      </c>
      <c r="J22" s="55" t="s">
        <v>253</v>
      </c>
      <c r="K22" s="54">
        <v>3754</v>
      </c>
      <c r="L22" s="54" t="s">
        <v>254</v>
      </c>
      <c r="M22" s="55" t="s">
        <v>101</v>
      </c>
      <c r="N22" s="55" t="s">
        <v>102</v>
      </c>
      <c r="O22" s="56" t="s">
        <v>255</v>
      </c>
      <c r="P22" s="56" t="s">
        <v>256</v>
      </c>
    </row>
    <row r="23" spans="1:16" ht="12.75" customHeight="1" thickBot="1" x14ac:dyDescent="0.25">
      <c r="A23" s="45" t="str">
        <f t="shared" si="0"/>
        <v> BBS 69 </v>
      </c>
      <c r="B23" s="4" t="str">
        <f t="shared" si="1"/>
        <v>I</v>
      </c>
      <c r="C23" s="45">
        <f t="shared" si="2"/>
        <v>45621.307999999997</v>
      </c>
      <c r="D23" s="44" t="str">
        <f t="shared" si="3"/>
        <v>vis</v>
      </c>
      <c r="E23" s="53">
        <f>VLOOKUP(C23,'Active 1'!C$21:E$970,3,FALSE)</f>
        <v>3754.9771722960336</v>
      </c>
      <c r="F23" s="4" t="s">
        <v>89</v>
      </c>
      <c r="G23" s="44" t="str">
        <f t="shared" si="4"/>
        <v>45621.308</v>
      </c>
      <c r="H23" s="45">
        <f t="shared" si="5"/>
        <v>3755</v>
      </c>
      <c r="I23" s="54" t="s">
        <v>257</v>
      </c>
      <c r="J23" s="55" t="s">
        <v>258</v>
      </c>
      <c r="K23" s="54">
        <v>3755</v>
      </c>
      <c r="L23" s="54" t="s">
        <v>259</v>
      </c>
      <c r="M23" s="55" t="s">
        <v>114</v>
      </c>
      <c r="N23" s="55"/>
      <c r="O23" s="56" t="s">
        <v>190</v>
      </c>
      <c r="P23" s="56" t="s">
        <v>260</v>
      </c>
    </row>
    <row r="24" spans="1:16" ht="12.75" customHeight="1" thickBot="1" x14ac:dyDescent="0.25">
      <c r="A24" s="45" t="str">
        <f t="shared" si="0"/>
        <v> MN 224.545 </v>
      </c>
      <c r="B24" s="4" t="str">
        <f t="shared" si="1"/>
        <v>I</v>
      </c>
      <c r="C24" s="45">
        <f t="shared" si="2"/>
        <v>45665.022100000002</v>
      </c>
      <c r="D24" s="44" t="str">
        <f t="shared" si="3"/>
        <v>vis</v>
      </c>
      <c r="E24" s="53">
        <f>VLOOKUP(C24,'Active 1'!C$21:E$970,3,FALSE)</f>
        <v>3770.9947089559355</v>
      </c>
      <c r="F24" s="4" t="s">
        <v>89</v>
      </c>
      <c r="G24" s="44" t="str">
        <f t="shared" si="4"/>
        <v>45665.0221</v>
      </c>
      <c r="H24" s="45">
        <f t="shared" si="5"/>
        <v>3771</v>
      </c>
      <c r="I24" s="54" t="s">
        <v>264</v>
      </c>
      <c r="J24" s="55" t="s">
        <v>265</v>
      </c>
      <c r="K24" s="54">
        <v>3771</v>
      </c>
      <c r="L24" s="54" t="s">
        <v>247</v>
      </c>
      <c r="M24" s="55" t="s">
        <v>101</v>
      </c>
      <c r="N24" s="55" t="s">
        <v>102</v>
      </c>
      <c r="O24" s="56" t="s">
        <v>251</v>
      </c>
      <c r="P24" s="56" t="s">
        <v>167</v>
      </c>
    </row>
    <row r="25" spans="1:16" ht="12.75" customHeight="1" thickBot="1" x14ac:dyDescent="0.25">
      <c r="A25" s="45" t="str">
        <f t="shared" si="0"/>
        <v> MN 224.545 </v>
      </c>
      <c r="B25" s="4" t="str">
        <f t="shared" si="1"/>
        <v>I</v>
      </c>
      <c r="C25" s="45">
        <f t="shared" si="2"/>
        <v>45665.0242</v>
      </c>
      <c r="D25" s="44" t="str">
        <f t="shared" si="3"/>
        <v>vis</v>
      </c>
      <c r="E25" s="53">
        <f>VLOOKUP(C25,'Active 1'!C$21:E$970,3,FALSE)</f>
        <v>3770.9954784291021</v>
      </c>
      <c r="F25" s="4" t="s">
        <v>89</v>
      </c>
      <c r="G25" s="44" t="str">
        <f t="shared" si="4"/>
        <v>45665.0242</v>
      </c>
      <c r="H25" s="45">
        <f t="shared" si="5"/>
        <v>3771</v>
      </c>
      <c r="I25" s="54" t="s">
        <v>266</v>
      </c>
      <c r="J25" s="55" t="s">
        <v>267</v>
      </c>
      <c r="K25" s="54">
        <v>3771</v>
      </c>
      <c r="L25" s="54" t="s">
        <v>268</v>
      </c>
      <c r="M25" s="55" t="s">
        <v>101</v>
      </c>
      <c r="N25" s="55" t="s">
        <v>102</v>
      </c>
      <c r="O25" s="56" t="s">
        <v>141</v>
      </c>
      <c r="P25" s="56" t="s">
        <v>167</v>
      </c>
    </row>
    <row r="26" spans="1:16" ht="12.75" customHeight="1" thickBot="1" x14ac:dyDescent="0.25">
      <c r="A26" s="45" t="str">
        <f t="shared" si="0"/>
        <v> AAP 241.99 </v>
      </c>
      <c r="B26" s="4" t="str">
        <f t="shared" si="1"/>
        <v>II</v>
      </c>
      <c r="C26" s="45">
        <f t="shared" si="2"/>
        <v>46007.548000000003</v>
      </c>
      <c r="D26" s="44" t="str">
        <f t="shared" si="3"/>
        <v>vis</v>
      </c>
      <c r="E26" s="53">
        <f>VLOOKUP(C26,'Active 1'!C$21:E$970,3,FALSE)</f>
        <v>3896.5016085653365</v>
      </c>
      <c r="F26" s="4" t="s">
        <v>89</v>
      </c>
      <c r="G26" s="44" t="str">
        <f t="shared" si="4"/>
        <v>46007.5480</v>
      </c>
      <c r="H26" s="45">
        <f t="shared" si="5"/>
        <v>3896.5</v>
      </c>
      <c r="I26" s="54" t="s">
        <v>272</v>
      </c>
      <c r="J26" s="55" t="s">
        <v>273</v>
      </c>
      <c r="K26" s="54">
        <v>3896.5</v>
      </c>
      <c r="L26" s="54" t="s">
        <v>274</v>
      </c>
      <c r="M26" s="55" t="s">
        <v>101</v>
      </c>
      <c r="N26" s="55" t="s">
        <v>102</v>
      </c>
      <c r="O26" s="56" t="s">
        <v>255</v>
      </c>
      <c r="P26" s="56" t="s">
        <v>256</v>
      </c>
    </row>
    <row r="27" spans="1:16" ht="12.75" customHeight="1" thickBot="1" x14ac:dyDescent="0.25">
      <c r="A27" s="45" t="str">
        <f t="shared" si="0"/>
        <v> VSSC 66.36 </v>
      </c>
      <c r="B27" s="4" t="str">
        <f t="shared" si="1"/>
        <v>I</v>
      </c>
      <c r="C27" s="45">
        <f t="shared" si="2"/>
        <v>46336.385199999997</v>
      </c>
      <c r="D27" s="44" t="str">
        <f t="shared" si="3"/>
        <v>vis</v>
      </c>
      <c r="E27" s="53">
        <f>VLOOKUP(C27,'Active 1'!C$21:E$970,3,FALSE)</f>
        <v>4016.9927522955936</v>
      </c>
      <c r="F27" s="4" t="s">
        <v>89</v>
      </c>
      <c r="G27" s="44" t="str">
        <f t="shared" si="4"/>
        <v>46336.3852</v>
      </c>
      <c r="H27" s="45">
        <f t="shared" si="5"/>
        <v>4017</v>
      </c>
      <c r="I27" s="54" t="s">
        <v>275</v>
      </c>
      <c r="J27" s="55" t="s">
        <v>276</v>
      </c>
      <c r="K27" s="54">
        <v>4017</v>
      </c>
      <c r="L27" s="54" t="s">
        <v>277</v>
      </c>
      <c r="M27" s="55" t="s">
        <v>101</v>
      </c>
      <c r="N27" s="55" t="s">
        <v>102</v>
      </c>
      <c r="O27" s="56" t="s">
        <v>278</v>
      </c>
      <c r="P27" s="56" t="s">
        <v>279</v>
      </c>
    </row>
    <row r="28" spans="1:16" ht="12.75" customHeight="1" thickBot="1" x14ac:dyDescent="0.25">
      <c r="A28" s="45" t="str">
        <f t="shared" si="0"/>
        <v> AAP 241.99 </v>
      </c>
      <c r="B28" s="4" t="str">
        <f t="shared" si="1"/>
        <v>II</v>
      </c>
      <c r="C28" s="45">
        <f t="shared" si="2"/>
        <v>46351.423000000003</v>
      </c>
      <c r="D28" s="44" t="str">
        <f t="shared" si="3"/>
        <v>vis</v>
      </c>
      <c r="E28" s="53">
        <f>VLOOKUP(C28,'Active 1'!C$21:E$970,3,FALSE)</f>
        <v>4022.5028397224041</v>
      </c>
      <c r="F28" s="4" t="s">
        <v>89</v>
      </c>
      <c r="G28" s="44" t="str">
        <f t="shared" si="4"/>
        <v>46351.4230</v>
      </c>
      <c r="H28" s="45">
        <f t="shared" si="5"/>
        <v>4022.5</v>
      </c>
      <c r="I28" s="54" t="s">
        <v>280</v>
      </c>
      <c r="J28" s="55" t="s">
        <v>281</v>
      </c>
      <c r="K28" s="54">
        <v>4022.5</v>
      </c>
      <c r="L28" s="54" t="s">
        <v>282</v>
      </c>
      <c r="M28" s="55" t="s">
        <v>101</v>
      </c>
      <c r="N28" s="55" t="s">
        <v>102</v>
      </c>
      <c r="O28" s="56" t="s">
        <v>255</v>
      </c>
      <c r="P28" s="56" t="s">
        <v>256</v>
      </c>
    </row>
    <row r="29" spans="1:16" ht="12.75" customHeight="1" thickBot="1" x14ac:dyDescent="0.25">
      <c r="A29" s="45" t="str">
        <f t="shared" si="0"/>
        <v> VSSC 66.36 </v>
      </c>
      <c r="B29" s="4" t="str">
        <f t="shared" si="1"/>
        <v>II</v>
      </c>
      <c r="C29" s="45">
        <f t="shared" si="2"/>
        <v>46482.419699999999</v>
      </c>
      <c r="D29" s="44" t="str">
        <f t="shared" si="3"/>
        <v>vis</v>
      </c>
      <c r="E29" s="53">
        <f>VLOOKUP(C29,'Active 1'!C$21:E$970,3,FALSE)</f>
        <v>4070.5020995624986</v>
      </c>
      <c r="F29" s="4" t="s">
        <v>89</v>
      </c>
      <c r="G29" s="44" t="str">
        <f t="shared" si="4"/>
        <v>46482.4197</v>
      </c>
      <c r="H29" s="45">
        <f t="shared" si="5"/>
        <v>4070.5</v>
      </c>
      <c r="I29" s="54" t="s">
        <v>283</v>
      </c>
      <c r="J29" s="55" t="s">
        <v>284</v>
      </c>
      <c r="K29" s="54">
        <v>4070.5</v>
      </c>
      <c r="L29" s="54" t="s">
        <v>285</v>
      </c>
      <c r="M29" s="55" t="s">
        <v>101</v>
      </c>
      <c r="N29" s="55" t="s">
        <v>102</v>
      </c>
      <c r="O29" s="56" t="s">
        <v>278</v>
      </c>
      <c r="P29" s="56" t="s">
        <v>279</v>
      </c>
    </row>
    <row r="30" spans="1:16" ht="12.75" customHeight="1" thickBot="1" x14ac:dyDescent="0.25">
      <c r="A30" s="45" t="str">
        <f t="shared" si="0"/>
        <v> AAP 241.99 </v>
      </c>
      <c r="B30" s="4" t="str">
        <f t="shared" si="1"/>
        <v>I</v>
      </c>
      <c r="C30" s="45">
        <f t="shared" si="2"/>
        <v>46688.440199999997</v>
      </c>
      <c r="D30" s="44" t="str">
        <f t="shared" si="3"/>
        <v>vis</v>
      </c>
      <c r="E30" s="53">
        <f>VLOOKUP(C30,'Active 1'!C$21:E$970,3,FALSE)</f>
        <v>4145.9912646474704</v>
      </c>
      <c r="F30" s="4" t="s">
        <v>89</v>
      </c>
      <c r="G30" s="44" t="str">
        <f t="shared" si="4"/>
        <v>46688.4402</v>
      </c>
      <c r="H30" s="45">
        <f t="shared" si="5"/>
        <v>4146</v>
      </c>
      <c r="I30" s="54" t="s">
        <v>286</v>
      </c>
      <c r="J30" s="55" t="s">
        <v>287</v>
      </c>
      <c r="K30" s="54">
        <v>4146</v>
      </c>
      <c r="L30" s="54" t="s">
        <v>288</v>
      </c>
      <c r="M30" s="55" t="s">
        <v>101</v>
      </c>
      <c r="N30" s="55" t="s">
        <v>102</v>
      </c>
      <c r="O30" s="56" t="s">
        <v>255</v>
      </c>
      <c r="P30" s="56" t="s">
        <v>256</v>
      </c>
    </row>
    <row r="31" spans="1:16" ht="12.75" customHeight="1" thickBot="1" x14ac:dyDescent="0.25">
      <c r="A31" s="45" t="str">
        <f t="shared" si="0"/>
        <v> BBS 89 </v>
      </c>
      <c r="B31" s="4" t="str">
        <f t="shared" si="1"/>
        <v>I</v>
      </c>
      <c r="C31" s="45">
        <f t="shared" si="2"/>
        <v>47362.535000000003</v>
      </c>
      <c r="D31" s="44" t="str">
        <f t="shared" si="3"/>
        <v>vis</v>
      </c>
      <c r="E31" s="53">
        <f>VLOOKUP(C31,'Active 1'!C$21:E$970,3,FALSE)</f>
        <v>4392.9902460115654</v>
      </c>
      <c r="F31" s="4" t="s">
        <v>89</v>
      </c>
      <c r="G31" s="44" t="str">
        <f t="shared" si="4"/>
        <v>47362.535</v>
      </c>
      <c r="H31" s="45">
        <f t="shared" si="5"/>
        <v>4393</v>
      </c>
      <c r="I31" s="54" t="s">
        <v>292</v>
      </c>
      <c r="J31" s="55" t="s">
        <v>293</v>
      </c>
      <c r="K31" s="54">
        <v>4393</v>
      </c>
      <c r="L31" s="54" t="s">
        <v>123</v>
      </c>
      <c r="M31" s="55" t="s">
        <v>101</v>
      </c>
      <c r="N31" s="55" t="s">
        <v>102</v>
      </c>
      <c r="O31" s="56" t="s">
        <v>190</v>
      </c>
      <c r="P31" s="56" t="s">
        <v>294</v>
      </c>
    </row>
    <row r="32" spans="1:16" ht="12.75" customHeight="1" thickBot="1" x14ac:dyDescent="0.25">
      <c r="A32" s="45" t="str">
        <f t="shared" si="0"/>
        <v> VSSC 72.25 </v>
      </c>
      <c r="B32" s="4" t="str">
        <f t="shared" si="1"/>
        <v>I</v>
      </c>
      <c r="C32" s="45">
        <f t="shared" si="2"/>
        <v>47463.512199999997</v>
      </c>
      <c r="D32" s="44" t="str">
        <f t="shared" si="3"/>
        <v>vis</v>
      </c>
      <c r="E32" s="53">
        <f>VLOOKUP(C32,'Active 1'!C$21:E$970,3,FALSE)</f>
        <v>4429.9898869240851</v>
      </c>
      <c r="F32" s="4" t="s">
        <v>89</v>
      </c>
      <c r="G32" s="44" t="str">
        <f t="shared" si="4"/>
        <v>47463.5122</v>
      </c>
      <c r="H32" s="45">
        <f t="shared" si="5"/>
        <v>4430</v>
      </c>
      <c r="I32" s="54" t="s">
        <v>295</v>
      </c>
      <c r="J32" s="55" t="s">
        <v>296</v>
      </c>
      <c r="K32" s="54">
        <v>4430</v>
      </c>
      <c r="L32" s="54" t="s">
        <v>297</v>
      </c>
      <c r="M32" s="55" t="s">
        <v>101</v>
      </c>
      <c r="N32" s="55" t="s">
        <v>102</v>
      </c>
      <c r="O32" s="56" t="s">
        <v>278</v>
      </c>
      <c r="P32" s="56" t="s">
        <v>298</v>
      </c>
    </row>
    <row r="33" spans="1:16" ht="12.75" customHeight="1" thickBot="1" x14ac:dyDescent="0.25">
      <c r="A33" s="45" t="str">
        <f t="shared" si="0"/>
        <v> VSSC 72.25 </v>
      </c>
      <c r="B33" s="4" t="str">
        <f t="shared" si="1"/>
        <v>II</v>
      </c>
      <c r="C33" s="45">
        <f t="shared" si="2"/>
        <v>47478.5605</v>
      </c>
      <c r="D33" s="44" t="str">
        <f t="shared" si="3"/>
        <v>vis</v>
      </c>
      <c r="E33" s="53">
        <f>VLOOKUP(C33,'Active 1'!C$21:E$970,3,FALSE)</f>
        <v>4435.5038217167312</v>
      </c>
      <c r="F33" s="4" t="s">
        <v>89</v>
      </c>
      <c r="G33" s="44" t="str">
        <f t="shared" si="4"/>
        <v>47478.5605</v>
      </c>
      <c r="H33" s="45">
        <f t="shared" si="5"/>
        <v>4435.5</v>
      </c>
      <c r="I33" s="54" t="s">
        <v>299</v>
      </c>
      <c r="J33" s="55" t="s">
        <v>300</v>
      </c>
      <c r="K33" s="54">
        <v>4435.5</v>
      </c>
      <c r="L33" s="54" t="s">
        <v>301</v>
      </c>
      <c r="M33" s="55" t="s">
        <v>101</v>
      </c>
      <c r="N33" s="55" t="s">
        <v>102</v>
      </c>
      <c r="O33" s="56" t="s">
        <v>278</v>
      </c>
      <c r="P33" s="56" t="s">
        <v>298</v>
      </c>
    </row>
    <row r="34" spans="1:16" ht="12.75" customHeight="1" thickBot="1" x14ac:dyDescent="0.25">
      <c r="A34" s="45" t="str">
        <f t="shared" si="0"/>
        <v>BAVM 56 </v>
      </c>
      <c r="B34" s="4" t="str">
        <f t="shared" si="1"/>
        <v>I</v>
      </c>
      <c r="C34" s="45">
        <f t="shared" si="2"/>
        <v>47564.5</v>
      </c>
      <c r="D34" s="44" t="str">
        <f t="shared" si="3"/>
        <v>vis</v>
      </c>
      <c r="E34" s="53">
        <f>VLOOKUP(C34,'Active 1'!C$21:E$970,3,FALSE)</f>
        <v>4466.9934118440242</v>
      </c>
      <c r="F34" s="4" t="s">
        <v>89</v>
      </c>
      <c r="G34" s="44" t="str">
        <f t="shared" si="4"/>
        <v>47564.500</v>
      </c>
      <c r="H34" s="45">
        <f t="shared" si="5"/>
        <v>4467</v>
      </c>
      <c r="I34" s="54" t="s">
        <v>306</v>
      </c>
      <c r="J34" s="55" t="s">
        <v>307</v>
      </c>
      <c r="K34" s="54">
        <v>4467</v>
      </c>
      <c r="L34" s="54" t="s">
        <v>308</v>
      </c>
      <c r="M34" s="55" t="s">
        <v>92</v>
      </c>
      <c r="N34" s="55"/>
      <c r="O34" s="56" t="s">
        <v>309</v>
      </c>
      <c r="P34" s="57" t="s">
        <v>310</v>
      </c>
    </row>
    <row r="35" spans="1:16" ht="12.75" customHeight="1" thickBot="1" x14ac:dyDescent="0.25">
      <c r="A35" s="45" t="str">
        <f t="shared" si="0"/>
        <v> BBS 94 </v>
      </c>
      <c r="B35" s="4" t="str">
        <f t="shared" si="1"/>
        <v>I</v>
      </c>
      <c r="C35" s="45">
        <f t="shared" si="2"/>
        <v>47777.366999999998</v>
      </c>
      <c r="D35" s="44" t="str">
        <f t="shared" si="3"/>
        <v>vis</v>
      </c>
      <c r="E35" s="53">
        <f>VLOOKUP(C35,'Active 1'!C$21:E$970,3,FALSE)</f>
        <v>4544.9912426625233</v>
      </c>
      <c r="F35" s="4" t="s">
        <v>89</v>
      </c>
      <c r="G35" s="44" t="str">
        <f t="shared" si="4"/>
        <v>47777.367</v>
      </c>
      <c r="H35" s="45">
        <f t="shared" si="5"/>
        <v>4545</v>
      </c>
      <c r="I35" s="54" t="s">
        <v>315</v>
      </c>
      <c r="J35" s="55" t="s">
        <v>316</v>
      </c>
      <c r="K35" s="54">
        <v>4545</v>
      </c>
      <c r="L35" s="54" t="s">
        <v>317</v>
      </c>
      <c r="M35" s="55" t="s">
        <v>114</v>
      </c>
      <c r="N35" s="55"/>
      <c r="O35" s="56" t="s">
        <v>318</v>
      </c>
      <c r="P35" s="56" t="s">
        <v>319</v>
      </c>
    </row>
    <row r="36" spans="1:16" ht="12.75" customHeight="1" thickBot="1" x14ac:dyDescent="0.25">
      <c r="A36" s="45" t="str">
        <f t="shared" si="0"/>
        <v>IBVS 4263 </v>
      </c>
      <c r="B36" s="4" t="str">
        <f t="shared" si="1"/>
        <v>I</v>
      </c>
      <c r="C36" s="45">
        <f t="shared" si="2"/>
        <v>47897.446499999998</v>
      </c>
      <c r="D36" s="44" t="str">
        <f t="shared" si="3"/>
        <v>vis</v>
      </c>
      <c r="E36" s="53">
        <f>VLOOKUP(C36,'Active 1'!C$21:E$970,3,FALSE)</f>
        <v>4588.9902679965107</v>
      </c>
      <c r="F36" s="4" t="s">
        <v>89</v>
      </c>
      <c r="G36" s="44" t="str">
        <f t="shared" si="4"/>
        <v>47897.4465</v>
      </c>
      <c r="H36" s="45">
        <f t="shared" si="5"/>
        <v>4589</v>
      </c>
      <c r="I36" s="54" t="s">
        <v>320</v>
      </c>
      <c r="J36" s="55" t="s">
        <v>321</v>
      </c>
      <c r="K36" s="54">
        <v>4589</v>
      </c>
      <c r="L36" s="54" t="s">
        <v>322</v>
      </c>
      <c r="M36" s="55" t="s">
        <v>101</v>
      </c>
      <c r="N36" s="55" t="s">
        <v>323</v>
      </c>
      <c r="O36" s="56" t="s">
        <v>324</v>
      </c>
      <c r="P36" s="57" t="s">
        <v>325</v>
      </c>
    </row>
    <row r="37" spans="1:16" ht="12.75" customHeight="1" thickBot="1" x14ac:dyDescent="0.25">
      <c r="A37" s="45" t="str">
        <f t="shared" si="0"/>
        <v>IBVS 3900 </v>
      </c>
      <c r="B37" s="4" t="str">
        <f t="shared" si="1"/>
        <v>I</v>
      </c>
      <c r="C37" s="45">
        <f t="shared" si="2"/>
        <v>48197.6535</v>
      </c>
      <c r="D37" s="44" t="str">
        <f t="shared" si="3"/>
        <v>vis</v>
      </c>
      <c r="E37" s="53">
        <f>VLOOKUP(C37,'Active 1'!C$21:E$970,3,FALSE)</f>
        <v>4698.9908542617823</v>
      </c>
      <c r="F37" s="4" t="s">
        <v>89</v>
      </c>
      <c r="G37" s="44" t="str">
        <f t="shared" si="4"/>
        <v>48197.6535</v>
      </c>
      <c r="H37" s="45">
        <f t="shared" si="5"/>
        <v>4699</v>
      </c>
      <c r="I37" s="54" t="s">
        <v>326</v>
      </c>
      <c r="J37" s="55" t="s">
        <v>327</v>
      </c>
      <c r="K37" s="54">
        <v>4699</v>
      </c>
      <c r="L37" s="54" t="s">
        <v>328</v>
      </c>
      <c r="M37" s="55" t="s">
        <v>101</v>
      </c>
      <c r="N37" s="55" t="s">
        <v>102</v>
      </c>
      <c r="O37" s="56" t="s">
        <v>329</v>
      </c>
      <c r="P37" s="57" t="s">
        <v>330</v>
      </c>
    </row>
    <row r="38" spans="1:16" ht="12.75" customHeight="1" thickBot="1" x14ac:dyDescent="0.25">
      <c r="A38" s="45" t="str">
        <f t="shared" si="0"/>
        <v>BAVM 60 </v>
      </c>
      <c r="B38" s="4" t="str">
        <f t="shared" si="1"/>
        <v>II</v>
      </c>
      <c r="C38" s="45">
        <f t="shared" si="2"/>
        <v>48537.478999999999</v>
      </c>
      <c r="D38" s="44" t="str">
        <f t="shared" si="3"/>
        <v>vis</v>
      </c>
      <c r="E38" s="53">
        <f>VLOOKUP(C38,'Active 1'!C$21:E$970,3,FALSE)</f>
        <v>4823.5082846611012</v>
      </c>
      <c r="F38" s="4" t="s">
        <v>89</v>
      </c>
      <c r="G38" s="44" t="str">
        <f t="shared" si="4"/>
        <v>48537.479</v>
      </c>
      <c r="H38" s="45">
        <f t="shared" si="5"/>
        <v>4823.5</v>
      </c>
      <c r="I38" s="54" t="s">
        <v>331</v>
      </c>
      <c r="J38" s="55" t="s">
        <v>332</v>
      </c>
      <c r="K38" s="54">
        <v>4823.5</v>
      </c>
      <c r="L38" s="54" t="s">
        <v>333</v>
      </c>
      <c r="M38" s="55" t="s">
        <v>101</v>
      </c>
      <c r="N38" s="55" t="s">
        <v>334</v>
      </c>
      <c r="O38" s="56" t="s">
        <v>335</v>
      </c>
      <c r="P38" s="57" t="s">
        <v>336</v>
      </c>
    </row>
    <row r="39" spans="1:16" ht="12.75" customHeight="1" thickBot="1" x14ac:dyDescent="0.25">
      <c r="A39" s="45" t="str">
        <f t="shared" si="0"/>
        <v>BAVM 60 </v>
      </c>
      <c r="B39" s="4" t="str">
        <f t="shared" si="1"/>
        <v>II</v>
      </c>
      <c r="C39" s="45">
        <f t="shared" si="2"/>
        <v>48537.478999999999</v>
      </c>
      <c r="D39" s="44" t="str">
        <f t="shared" si="3"/>
        <v>vis</v>
      </c>
      <c r="E39" s="53">
        <f>VLOOKUP(C39,'Active 1'!C$21:E$970,3,FALSE)</f>
        <v>4823.5082846611012</v>
      </c>
      <c r="F39" s="4" t="s">
        <v>89</v>
      </c>
      <c r="G39" s="44" t="str">
        <f t="shared" si="4"/>
        <v>48537.479</v>
      </c>
      <c r="H39" s="45">
        <f t="shared" si="5"/>
        <v>4823.5</v>
      </c>
      <c r="I39" s="54" t="s">
        <v>331</v>
      </c>
      <c r="J39" s="55" t="s">
        <v>332</v>
      </c>
      <c r="K39" s="54">
        <v>4823.5</v>
      </c>
      <c r="L39" s="54" t="s">
        <v>333</v>
      </c>
      <c r="M39" s="55" t="s">
        <v>101</v>
      </c>
      <c r="N39" s="55" t="s">
        <v>337</v>
      </c>
      <c r="O39" s="56" t="s">
        <v>335</v>
      </c>
      <c r="P39" s="57" t="s">
        <v>336</v>
      </c>
    </row>
    <row r="40" spans="1:16" ht="12.75" customHeight="1" thickBot="1" x14ac:dyDescent="0.25">
      <c r="A40" s="45" t="str">
        <f t="shared" si="0"/>
        <v> MVS 12.141 </v>
      </c>
      <c r="B40" s="4" t="str">
        <f t="shared" si="1"/>
        <v>II</v>
      </c>
      <c r="C40" s="45">
        <f t="shared" si="2"/>
        <v>48616.754000000001</v>
      </c>
      <c r="D40" s="44" t="str">
        <f t="shared" si="3"/>
        <v>vis</v>
      </c>
      <c r="E40" s="53">
        <f>VLOOKUP(C40,'Active 1'!C$21:E$970,3,FALSE)</f>
        <v>4852.5558967293728</v>
      </c>
      <c r="F40" s="4" t="s">
        <v>89</v>
      </c>
      <c r="G40" s="44" t="str">
        <f t="shared" si="4"/>
        <v>48616.754</v>
      </c>
      <c r="H40" s="45">
        <f t="shared" si="5"/>
        <v>4852.5</v>
      </c>
      <c r="I40" s="54" t="s">
        <v>338</v>
      </c>
      <c r="J40" s="55" t="s">
        <v>339</v>
      </c>
      <c r="K40" s="54">
        <v>4852.5</v>
      </c>
      <c r="L40" s="54" t="s">
        <v>340</v>
      </c>
      <c r="M40" s="55" t="s">
        <v>114</v>
      </c>
      <c r="N40" s="55"/>
      <c r="O40" s="56" t="s">
        <v>341</v>
      </c>
      <c r="P40" s="56" t="s">
        <v>342</v>
      </c>
    </row>
    <row r="41" spans="1:16" ht="12.75" customHeight="1" thickBot="1" x14ac:dyDescent="0.25">
      <c r="A41" s="45" t="str">
        <f t="shared" si="0"/>
        <v> MVS 12.141 </v>
      </c>
      <c r="B41" s="4" t="str">
        <f t="shared" si="1"/>
        <v>I</v>
      </c>
      <c r="C41" s="45">
        <f t="shared" si="2"/>
        <v>48617.942000000003</v>
      </c>
      <c r="D41" s="44" t="str">
        <f t="shared" si="3"/>
        <v>vis</v>
      </c>
      <c r="E41" s="53">
        <f>VLOOKUP(C41,'Active 1'!C$21:E$970,3,FALSE)</f>
        <v>4852.991198692629</v>
      </c>
      <c r="F41" s="4" t="s">
        <v>89</v>
      </c>
      <c r="G41" s="44" t="str">
        <f t="shared" si="4"/>
        <v>48617.942</v>
      </c>
      <c r="H41" s="45">
        <f t="shared" si="5"/>
        <v>4853</v>
      </c>
      <c r="I41" s="54" t="s">
        <v>343</v>
      </c>
      <c r="J41" s="55" t="s">
        <v>344</v>
      </c>
      <c r="K41" s="54">
        <v>4853</v>
      </c>
      <c r="L41" s="54" t="s">
        <v>317</v>
      </c>
      <c r="M41" s="55" t="s">
        <v>114</v>
      </c>
      <c r="N41" s="55"/>
      <c r="O41" s="56" t="s">
        <v>341</v>
      </c>
      <c r="P41" s="56" t="s">
        <v>342</v>
      </c>
    </row>
    <row r="42" spans="1:16" ht="12.75" customHeight="1" thickBot="1" x14ac:dyDescent="0.25">
      <c r="A42" s="45" t="str">
        <f t="shared" si="0"/>
        <v> BBS 102 </v>
      </c>
      <c r="B42" s="4" t="str">
        <f t="shared" si="1"/>
        <v>II</v>
      </c>
      <c r="C42" s="45">
        <f t="shared" si="2"/>
        <v>48859.518100000001</v>
      </c>
      <c r="D42" s="44" t="str">
        <f t="shared" si="3"/>
        <v>PE</v>
      </c>
      <c r="E42" s="53">
        <f>VLOOKUP(C42,'Active 1'!C$21:E$970,3,FALSE)</f>
        <v>4941.5084971822625</v>
      </c>
      <c r="F42" s="4" t="str">
        <f>LEFT(M42,1)</f>
        <v>E</v>
      </c>
      <c r="G42" s="44" t="str">
        <f t="shared" si="4"/>
        <v>48859.5181</v>
      </c>
      <c r="H42" s="45">
        <f t="shared" si="5"/>
        <v>4941.5</v>
      </c>
      <c r="I42" s="54" t="s">
        <v>350</v>
      </c>
      <c r="J42" s="55" t="s">
        <v>351</v>
      </c>
      <c r="K42" s="54">
        <v>4941.5</v>
      </c>
      <c r="L42" s="54" t="s">
        <v>352</v>
      </c>
      <c r="M42" s="55" t="s">
        <v>101</v>
      </c>
      <c r="N42" s="55" t="s">
        <v>337</v>
      </c>
      <c r="O42" s="56" t="s">
        <v>190</v>
      </c>
      <c r="P42" s="56" t="s">
        <v>353</v>
      </c>
    </row>
    <row r="43" spans="1:16" ht="12.75" customHeight="1" thickBot="1" x14ac:dyDescent="0.25">
      <c r="A43" s="45" t="str">
        <f t="shared" ref="A43:A74" si="6">P43</f>
        <v>BAVM 62 </v>
      </c>
      <c r="B43" s="4" t="str">
        <f t="shared" ref="B43:B74" si="7">IF(H43=INT(H43),"I","II")</f>
        <v>II</v>
      </c>
      <c r="C43" s="45">
        <f t="shared" ref="C43:C74" si="8">1*G43</f>
        <v>48952.29</v>
      </c>
      <c r="D43" s="44" t="str">
        <f t="shared" ref="D43:D74" si="9">VLOOKUP(F43,I$1:J$5,2,FALSE)</f>
        <v>vis</v>
      </c>
      <c r="E43" s="53">
        <f>VLOOKUP(C43,'Active 1'!C$21:E$970,3,FALSE)</f>
        <v>4975.501586580388</v>
      </c>
      <c r="F43" s="4" t="str">
        <f>LEFT(M43,1)</f>
        <v>V</v>
      </c>
      <c r="G43" s="44" t="str">
        <f t="shared" ref="G43:G74" si="10">MID(I43,3,LEN(I43)-3)</f>
        <v>48952.29</v>
      </c>
      <c r="H43" s="45">
        <f t="shared" ref="H43:H74" si="11">1*K43</f>
        <v>4975.5</v>
      </c>
      <c r="I43" s="54" t="s">
        <v>354</v>
      </c>
      <c r="J43" s="55" t="s">
        <v>355</v>
      </c>
      <c r="K43" s="54">
        <v>4975.5</v>
      </c>
      <c r="L43" s="54" t="s">
        <v>208</v>
      </c>
      <c r="M43" s="55" t="s">
        <v>114</v>
      </c>
      <c r="N43" s="55"/>
      <c r="O43" s="56" t="s">
        <v>341</v>
      </c>
      <c r="P43" s="57" t="s">
        <v>356</v>
      </c>
    </row>
    <row r="44" spans="1:16" ht="12.75" customHeight="1" thickBot="1" x14ac:dyDescent="0.25">
      <c r="A44" s="45" t="str">
        <f t="shared" si="6"/>
        <v>BAVM 68 </v>
      </c>
      <c r="B44" s="4" t="str">
        <f t="shared" si="7"/>
        <v>I</v>
      </c>
      <c r="C44" s="45">
        <f t="shared" si="8"/>
        <v>49177.411599999999</v>
      </c>
      <c r="D44" s="44" t="str">
        <f t="shared" si="9"/>
        <v>PE</v>
      </c>
      <c r="E44" s="53">
        <f>VLOOKUP(C44,'Active 1'!C$21:E$970,3,FALSE)</f>
        <v>5057.9896963878728</v>
      </c>
      <c r="F44" s="4" t="str">
        <f>LEFT(M44,1)</f>
        <v>E</v>
      </c>
      <c r="G44" s="44" t="str">
        <f t="shared" si="10"/>
        <v>49177.4116</v>
      </c>
      <c r="H44" s="45">
        <f t="shared" si="11"/>
        <v>5058</v>
      </c>
      <c r="I44" s="54" t="s">
        <v>357</v>
      </c>
      <c r="J44" s="55" t="s">
        <v>358</v>
      </c>
      <c r="K44" s="54">
        <v>5058</v>
      </c>
      <c r="L44" s="54" t="s">
        <v>359</v>
      </c>
      <c r="M44" s="55" t="s">
        <v>101</v>
      </c>
      <c r="N44" s="55" t="s">
        <v>323</v>
      </c>
      <c r="O44" s="56" t="s">
        <v>335</v>
      </c>
      <c r="P44" s="57" t="s">
        <v>360</v>
      </c>
    </row>
    <row r="45" spans="1:16" ht="12.75" customHeight="1" thickBot="1" x14ac:dyDescent="0.25">
      <c r="A45" s="45" t="str">
        <f t="shared" si="6"/>
        <v> BBS 106 </v>
      </c>
      <c r="B45" s="4" t="str">
        <f t="shared" si="7"/>
        <v>II</v>
      </c>
      <c r="C45" s="45">
        <f t="shared" si="8"/>
        <v>49375.315499999997</v>
      </c>
      <c r="D45" s="44" t="str">
        <f t="shared" si="9"/>
        <v>vis</v>
      </c>
      <c r="E45" s="53">
        <f>VLOOKUP(C45,'Active 1'!C$21:E$970,3,FALSE)</f>
        <v>5130.5048110393736</v>
      </c>
      <c r="F45" s="4" t="s">
        <v>89</v>
      </c>
      <c r="G45" s="44" t="str">
        <f t="shared" si="10"/>
        <v>49375.3155</v>
      </c>
      <c r="H45" s="45">
        <f t="shared" si="11"/>
        <v>5130.5</v>
      </c>
      <c r="I45" s="54" t="s">
        <v>363</v>
      </c>
      <c r="J45" s="55" t="s">
        <v>364</v>
      </c>
      <c r="K45" s="54">
        <v>5130.5</v>
      </c>
      <c r="L45" s="54" t="s">
        <v>365</v>
      </c>
      <c r="M45" s="55" t="s">
        <v>101</v>
      </c>
      <c r="N45" s="55" t="s">
        <v>337</v>
      </c>
      <c r="O45" s="56" t="s">
        <v>190</v>
      </c>
      <c r="P45" s="56" t="s">
        <v>366</v>
      </c>
    </row>
    <row r="46" spans="1:16" ht="12.75" customHeight="1" thickBot="1" x14ac:dyDescent="0.25">
      <c r="A46" s="45" t="str">
        <f t="shared" si="6"/>
        <v> JBAA 107.321 </v>
      </c>
      <c r="B46" s="4" t="str">
        <f t="shared" si="7"/>
        <v>II</v>
      </c>
      <c r="C46" s="45">
        <f t="shared" si="8"/>
        <v>49544.532399999996</v>
      </c>
      <c r="D46" s="44" t="str">
        <f t="shared" si="9"/>
        <v>vis</v>
      </c>
      <c r="E46" s="53">
        <f>VLOOKUP(C46,'Active 1'!C$21:E$970,3,FALSE)</f>
        <v>5192.5085558087885</v>
      </c>
      <c r="F46" s="4" t="s">
        <v>89</v>
      </c>
      <c r="G46" s="44" t="str">
        <f t="shared" si="10"/>
        <v>49544.5324</v>
      </c>
      <c r="H46" s="45">
        <f t="shared" si="11"/>
        <v>5192.5</v>
      </c>
      <c r="I46" s="54" t="s">
        <v>367</v>
      </c>
      <c r="J46" s="55" t="s">
        <v>368</v>
      </c>
      <c r="K46" s="54">
        <v>5192.5</v>
      </c>
      <c r="L46" s="54" t="s">
        <v>369</v>
      </c>
      <c r="M46" s="55" t="s">
        <v>101</v>
      </c>
      <c r="N46" s="55" t="s">
        <v>102</v>
      </c>
      <c r="O46" s="56" t="s">
        <v>370</v>
      </c>
      <c r="P46" s="56" t="s">
        <v>371</v>
      </c>
    </row>
    <row r="47" spans="1:16" ht="12.75" customHeight="1" thickBot="1" x14ac:dyDescent="0.25">
      <c r="A47" s="45" t="str">
        <f t="shared" si="6"/>
        <v>BAVM 90 </v>
      </c>
      <c r="B47" s="4" t="str">
        <f t="shared" si="7"/>
        <v>I</v>
      </c>
      <c r="C47" s="45">
        <f t="shared" si="8"/>
        <v>49952.487200000003</v>
      </c>
      <c r="D47" s="44" t="str">
        <f t="shared" si="9"/>
        <v>vis</v>
      </c>
      <c r="E47" s="53">
        <f>VLOOKUP(C47,'Active 1'!C$21:E$970,3,FALSE)</f>
        <v>5341.9896377613468</v>
      </c>
      <c r="F47" s="4" t="s">
        <v>89</v>
      </c>
      <c r="G47" s="44" t="str">
        <f t="shared" si="10"/>
        <v>49952.4872</v>
      </c>
      <c r="H47" s="45">
        <f t="shared" si="11"/>
        <v>5342</v>
      </c>
      <c r="I47" s="54" t="s">
        <v>372</v>
      </c>
      <c r="J47" s="55" t="s">
        <v>373</v>
      </c>
      <c r="K47" s="54">
        <v>5342</v>
      </c>
      <c r="L47" s="54" t="s">
        <v>374</v>
      </c>
      <c r="M47" s="55" t="s">
        <v>101</v>
      </c>
      <c r="N47" s="55" t="s">
        <v>337</v>
      </c>
      <c r="O47" s="56" t="s">
        <v>335</v>
      </c>
      <c r="P47" s="57" t="s">
        <v>375</v>
      </c>
    </row>
    <row r="48" spans="1:16" ht="12.75" customHeight="1" thickBot="1" x14ac:dyDescent="0.25">
      <c r="A48" s="45" t="str">
        <f t="shared" si="6"/>
        <v>BAVM 90 </v>
      </c>
      <c r="B48" s="4" t="str">
        <f t="shared" si="7"/>
        <v>I</v>
      </c>
      <c r="C48" s="45">
        <f t="shared" si="8"/>
        <v>49952.488400000002</v>
      </c>
      <c r="D48" s="44" t="str">
        <f t="shared" si="9"/>
        <v>vis</v>
      </c>
      <c r="E48" s="53">
        <f>VLOOKUP(C48,'Active 1'!C$21:E$970,3,FALSE)</f>
        <v>5341.9900774602993</v>
      </c>
      <c r="F48" s="4" t="s">
        <v>89</v>
      </c>
      <c r="G48" s="44" t="str">
        <f t="shared" si="10"/>
        <v>49952.4884</v>
      </c>
      <c r="H48" s="45">
        <f t="shared" si="11"/>
        <v>5342</v>
      </c>
      <c r="I48" s="54" t="s">
        <v>376</v>
      </c>
      <c r="J48" s="55" t="s">
        <v>377</v>
      </c>
      <c r="K48" s="54">
        <v>5342</v>
      </c>
      <c r="L48" s="54" t="s">
        <v>378</v>
      </c>
      <c r="M48" s="55" t="s">
        <v>101</v>
      </c>
      <c r="N48" s="55" t="s">
        <v>334</v>
      </c>
      <c r="O48" s="56" t="s">
        <v>335</v>
      </c>
      <c r="P48" s="57" t="s">
        <v>375</v>
      </c>
    </row>
    <row r="49" spans="1:16" ht="12.75" customHeight="1" thickBot="1" x14ac:dyDescent="0.25">
      <c r="A49" s="45" t="str">
        <f t="shared" si="6"/>
        <v>BAVM 90 </v>
      </c>
      <c r="B49" s="4" t="str">
        <f t="shared" si="7"/>
        <v>II</v>
      </c>
      <c r="C49" s="45">
        <f t="shared" si="8"/>
        <v>49978.466500000002</v>
      </c>
      <c r="D49" s="44" t="str">
        <f t="shared" si="9"/>
        <v>vis</v>
      </c>
      <c r="E49" s="53">
        <f>VLOOKUP(C49,'Active 1'!C$21:E$970,3,FALSE)</f>
        <v>5351.5088635980574</v>
      </c>
      <c r="F49" s="4" t="s">
        <v>89</v>
      </c>
      <c r="G49" s="44" t="str">
        <f t="shared" si="10"/>
        <v>49978.4665</v>
      </c>
      <c r="H49" s="45">
        <f t="shared" si="11"/>
        <v>5351.5</v>
      </c>
      <c r="I49" s="54" t="s">
        <v>379</v>
      </c>
      <c r="J49" s="55" t="s">
        <v>380</v>
      </c>
      <c r="K49" s="54">
        <v>5351.5</v>
      </c>
      <c r="L49" s="54" t="s">
        <v>381</v>
      </c>
      <c r="M49" s="55" t="s">
        <v>101</v>
      </c>
      <c r="N49" s="55" t="s">
        <v>89</v>
      </c>
      <c r="O49" s="56" t="s">
        <v>335</v>
      </c>
      <c r="P49" s="57" t="s">
        <v>375</v>
      </c>
    </row>
    <row r="50" spans="1:16" ht="12.75" customHeight="1" thickBot="1" x14ac:dyDescent="0.25">
      <c r="A50" s="45" t="str">
        <f t="shared" si="6"/>
        <v>IBVS 4300 </v>
      </c>
      <c r="B50" s="4" t="str">
        <f t="shared" si="7"/>
        <v>I</v>
      </c>
      <c r="C50" s="45">
        <f t="shared" si="8"/>
        <v>50045.279300000002</v>
      </c>
      <c r="D50" s="44" t="str">
        <f t="shared" si="9"/>
        <v>vis</v>
      </c>
      <c r="E50" s="53">
        <f>VLOOKUP(C50,'Active 1'!C$21:E$970,3,FALSE)</f>
        <v>5375.9901287585108</v>
      </c>
      <c r="F50" s="4" t="s">
        <v>89</v>
      </c>
      <c r="G50" s="44" t="str">
        <f t="shared" si="10"/>
        <v>50045.2793</v>
      </c>
      <c r="H50" s="45">
        <f t="shared" si="11"/>
        <v>5376</v>
      </c>
      <c r="I50" s="54" t="s">
        <v>382</v>
      </c>
      <c r="J50" s="55" t="s">
        <v>383</v>
      </c>
      <c r="K50" s="54">
        <v>5376</v>
      </c>
      <c r="L50" s="54" t="s">
        <v>384</v>
      </c>
      <c r="M50" s="55" t="s">
        <v>101</v>
      </c>
      <c r="N50" s="55" t="s">
        <v>102</v>
      </c>
      <c r="O50" s="56" t="s">
        <v>385</v>
      </c>
      <c r="P50" s="57" t="s">
        <v>386</v>
      </c>
    </row>
    <row r="51" spans="1:16" ht="12.75" customHeight="1" thickBot="1" x14ac:dyDescent="0.25">
      <c r="A51" s="45" t="str">
        <f t="shared" si="6"/>
        <v>BAVM 99 </v>
      </c>
      <c r="B51" s="4" t="str">
        <f t="shared" si="7"/>
        <v>II</v>
      </c>
      <c r="C51" s="45">
        <f t="shared" si="8"/>
        <v>50300.500099999997</v>
      </c>
      <c r="D51" s="44" t="str">
        <f t="shared" si="9"/>
        <v>vis</v>
      </c>
      <c r="E51" s="53">
        <f>VLOOKUP(C51,'Active 1'!C$21:E$970,3,FALSE)</f>
        <v>5469.5070608323485</v>
      </c>
      <c r="F51" s="4" t="s">
        <v>89</v>
      </c>
      <c r="G51" s="44" t="str">
        <f t="shared" si="10"/>
        <v>50300.5001</v>
      </c>
      <c r="H51" s="45">
        <f t="shared" si="11"/>
        <v>5469.5</v>
      </c>
      <c r="I51" s="54" t="s">
        <v>387</v>
      </c>
      <c r="J51" s="55" t="s">
        <v>388</v>
      </c>
      <c r="K51" s="54">
        <v>5469.5</v>
      </c>
      <c r="L51" s="54" t="s">
        <v>389</v>
      </c>
      <c r="M51" s="55" t="s">
        <v>101</v>
      </c>
      <c r="N51" s="55" t="s">
        <v>337</v>
      </c>
      <c r="O51" s="56" t="s">
        <v>335</v>
      </c>
      <c r="P51" s="57" t="s">
        <v>390</v>
      </c>
    </row>
    <row r="52" spans="1:16" ht="12.75" customHeight="1" thickBot="1" x14ac:dyDescent="0.25">
      <c r="A52" s="45" t="str">
        <f t="shared" si="6"/>
        <v>BAVM 99 </v>
      </c>
      <c r="B52" s="4" t="str">
        <f t="shared" si="7"/>
        <v>II</v>
      </c>
      <c r="C52" s="45">
        <f t="shared" si="8"/>
        <v>50300.501300000004</v>
      </c>
      <c r="D52" s="44" t="str">
        <f t="shared" si="9"/>
        <v>vis</v>
      </c>
      <c r="E52" s="53">
        <f>VLOOKUP(C52,'Active 1'!C$21:E$970,3,FALSE)</f>
        <v>5469.5075005313038</v>
      </c>
      <c r="F52" s="4" t="s">
        <v>89</v>
      </c>
      <c r="G52" s="44" t="str">
        <f t="shared" si="10"/>
        <v>50300.5013</v>
      </c>
      <c r="H52" s="45">
        <f t="shared" si="11"/>
        <v>5469.5</v>
      </c>
      <c r="I52" s="54" t="s">
        <v>391</v>
      </c>
      <c r="J52" s="55" t="s">
        <v>392</v>
      </c>
      <c r="K52" s="54">
        <v>5469.5</v>
      </c>
      <c r="L52" s="54" t="s">
        <v>393</v>
      </c>
      <c r="M52" s="55" t="s">
        <v>101</v>
      </c>
      <c r="N52" s="55" t="s">
        <v>334</v>
      </c>
      <c r="O52" s="56" t="s">
        <v>335</v>
      </c>
      <c r="P52" s="57" t="s">
        <v>390</v>
      </c>
    </row>
    <row r="53" spans="1:16" ht="12.75" customHeight="1" thickBot="1" x14ac:dyDescent="0.25">
      <c r="A53" s="45" t="str">
        <f t="shared" si="6"/>
        <v>IBVS 4967 </v>
      </c>
      <c r="B53" s="4" t="str">
        <f t="shared" si="7"/>
        <v>II</v>
      </c>
      <c r="C53" s="45">
        <f t="shared" si="8"/>
        <v>51449.468999999997</v>
      </c>
      <c r="D53" s="44" t="str">
        <f t="shared" si="9"/>
        <v>vis</v>
      </c>
      <c r="E53" s="53">
        <f>VLOOKUP(C53,'Active 1'!C$21:E$970,3,FALSE)</f>
        <v>5890.5074125915107</v>
      </c>
      <c r="F53" s="4" t="s">
        <v>89</v>
      </c>
      <c r="G53" s="44" t="str">
        <f t="shared" si="10"/>
        <v>51449.469</v>
      </c>
      <c r="H53" s="45">
        <f t="shared" si="11"/>
        <v>5890.5</v>
      </c>
      <c r="I53" s="54" t="s">
        <v>399</v>
      </c>
      <c r="J53" s="55" t="s">
        <v>400</v>
      </c>
      <c r="K53" s="54">
        <v>5890.5</v>
      </c>
      <c r="L53" s="54" t="s">
        <v>401</v>
      </c>
      <c r="M53" s="55" t="s">
        <v>101</v>
      </c>
      <c r="N53" s="55" t="s">
        <v>102</v>
      </c>
      <c r="O53" s="56" t="s">
        <v>402</v>
      </c>
      <c r="P53" s="57" t="s">
        <v>403</v>
      </c>
    </row>
    <row r="54" spans="1:16" ht="12.75" customHeight="1" thickBot="1" x14ac:dyDescent="0.25">
      <c r="A54" s="45" t="str">
        <f t="shared" si="6"/>
        <v>BAVM 152 </v>
      </c>
      <c r="B54" s="4" t="str">
        <f t="shared" si="7"/>
        <v>II</v>
      </c>
      <c r="C54" s="45">
        <f t="shared" si="8"/>
        <v>51771.495900000002</v>
      </c>
      <c r="D54" s="44" t="str">
        <f t="shared" si="9"/>
        <v>vis</v>
      </c>
      <c r="E54" s="53">
        <f>VLOOKUP(C54,'Active 1'!C$21:E$970,3,FALSE)</f>
        <v>6008.5031548399866</v>
      </c>
      <c r="F54" s="4" t="s">
        <v>89</v>
      </c>
      <c r="G54" s="44" t="str">
        <f t="shared" si="10"/>
        <v>51771.4959</v>
      </c>
      <c r="H54" s="45">
        <f t="shared" si="11"/>
        <v>6008.5</v>
      </c>
      <c r="I54" s="54" t="s">
        <v>415</v>
      </c>
      <c r="J54" s="55" t="s">
        <v>416</v>
      </c>
      <c r="K54" s="54">
        <v>6008.5</v>
      </c>
      <c r="L54" s="54" t="s">
        <v>417</v>
      </c>
      <c r="M54" s="55" t="s">
        <v>101</v>
      </c>
      <c r="N54" s="55" t="s">
        <v>334</v>
      </c>
      <c r="O54" s="56" t="s">
        <v>335</v>
      </c>
      <c r="P54" s="57" t="s">
        <v>418</v>
      </c>
    </row>
    <row r="55" spans="1:16" ht="12.75" customHeight="1" thickBot="1" x14ac:dyDescent="0.25">
      <c r="A55" s="45" t="str">
        <f t="shared" si="6"/>
        <v>IBVS 5154 </v>
      </c>
      <c r="B55" s="4" t="str">
        <f t="shared" si="7"/>
        <v>I</v>
      </c>
      <c r="C55" s="45">
        <f t="shared" si="8"/>
        <v>51786.481200000002</v>
      </c>
      <c r="D55" s="44" t="str">
        <f t="shared" si="9"/>
        <v>vis</v>
      </c>
      <c r="E55" s="53">
        <f>VLOOKUP(C55,'Active 1'!C$21:E$970,3,FALSE)</f>
        <v>6013.9940054376111</v>
      </c>
      <c r="F55" s="4" t="s">
        <v>89</v>
      </c>
      <c r="G55" s="44" t="str">
        <f t="shared" si="10"/>
        <v>51786.4812</v>
      </c>
      <c r="H55" s="45">
        <f t="shared" si="11"/>
        <v>6014</v>
      </c>
      <c r="I55" s="54" t="s">
        <v>419</v>
      </c>
      <c r="J55" s="55" t="s">
        <v>420</v>
      </c>
      <c r="K55" s="54">
        <v>6014</v>
      </c>
      <c r="L55" s="54" t="s">
        <v>271</v>
      </c>
      <c r="M55" s="55" t="s">
        <v>101</v>
      </c>
      <c r="N55" s="55" t="s">
        <v>102</v>
      </c>
      <c r="O55" s="56" t="s">
        <v>421</v>
      </c>
      <c r="P55" s="57" t="s">
        <v>422</v>
      </c>
    </row>
    <row r="56" spans="1:16" ht="12.75" customHeight="1" thickBot="1" x14ac:dyDescent="0.25">
      <c r="A56" s="45" t="str">
        <f t="shared" si="6"/>
        <v>IBVS 5154 </v>
      </c>
      <c r="B56" s="4" t="str">
        <f t="shared" si="7"/>
        <v>I</v>
      </c>
      <c r="C56" s="45">
        <f t="shared" si="8"/>
        <v>51797.397700000001</v>
      </c>
      <c r="D56" s="44" t="str">
        <f t="shared" si="9"/>
        <v>vis</v>
      </c>
      <c r="E56" s="53">
        <f>VLOOKUP(C56,'Active 1'!C$21:E$970,3,FALSE)</f>
        <v>6017.9939834526631</v>
      </c>
      <c r="F56" s="4" t="s">
        <v>89</v>
      </c>
      <c r="G56" s="44" t="str">
        <f t="shared" si="10"/>
        <v>51797.3977</v>
      </c>
      <c r="H56" s="45">
        <f t="shared" si="11"/>
        <v>6018</v>
      </c>
      <c r="I56" s="54" t="s">
        <v>423</v>
      </c>
      <c r="J56" s="55" t="s">
        <v>424</v>
      </c>
      <c r="K56" s="54">
        <v>6018</v>
      </c>
      <c r="L56" s="54" t="s">
        <v>271</v>
      </c>
      <c r="M56" s="55" t="s">
        <v>101</v>
      </c>
      <c r="N56" s="55" t="s">
        <v>102</v>
      </c>
      <c r="O56" s="56" t="s">
        <v>421</v>
      </c>
      <c r="P56" s="57" t="s">
        <v>422</v>
      </c>
    </row>
    <row r="57" spans="1:16" ht="12.75" customHeight="1" thickBot="1" x14ac:dyDescent="0.25">
      <c r="A57" s="45" t="str">
        <f t="shared" si="6"/>
        <v>IBVS 5154 </v>
      </c>
      <c r="B57" s="4" t="str">
        <f t="shared" si="7"/>
        <v>II</v>
      </c>
      <c r="C57" s="45">
        <f t="shared" si="8"/>
        <v>51831.5383</v>
      </c>
      <c r="D57" s="44" t="str">
        <f t="shared" si="9"/>
        <v>vis</v>
      </c>
      <c r="E57" s="53">
        <f>VLOOKUP(C57,'Active 1'!C$21:E$970,3,FALSE)</f>
        <v>6030.5036385088342</v>
      </c>
      <c r="F57" s="4" t="s">
        <v>89</v>
      </c>
      <c r="G57" s="44" t="str">
        <f t="shared" si="10"/>
        <v>51831.5383</v>
      </c>
      <c r="H57" s="45">
        <f t="shared" si="11"/>
        <v>6030.5</v>
      </c>
      <c r="I57" s="54" t="s">
        <v>425</v>
      </c>
      <c r="J57" s="55" t="s">
        <v>426</v>
      </c>
      <c r="K57" s="54">
        <v>6030.5</v>
      </c>
      <c r="L57" s="54" t="s">
        <v>427</v>
      </c>
      <c r="M57" s="55" t="s">
        <v>101</v>
      </c>
      <c r="N57" s="55" t="s">
        <v>102</v>
      </c>
      <c r="O57" s="56" t="s">
        <v>421</v>
      </c>
      <c r="P57" s="57" t="s">
        <v>422</v>
      </c>
    </row>
    <row r="58" spans="1:16" ht="12.75" customHeight="1" thickBot="1" x14ac:dyDescent="0.25">
      <c r="A58" s="45" t="str">
        <f t="shared" si="6"/>
        <v>BAVM 158 </v>
      </c>
      <c r="B58" s="4" t="str">
        <f t="shared" si="7"/>
        <v>II</v>
      </c>
      <c r="C58" s="45">
        <f t="shared" si="8"/>
        <v>52549.2981</v>
      </c>
      <c r="D58" s="44" t="str">
        <f t="shared" si="9"/>
        <v>vis</v>
      </c>
      <c r="E58" s="53">
        <f>VLOOKUP(C58,'Active 1'!C$21:E$970,3,FALSE)</f>
        <v>6293.5021655173423</v>
      </c>
      <c r="F58" s="4" t="s">
        <v>89</v>
      </c>
      <c r="G58" s="44" t="str">
        <f t="shared" si="10"/>
        <v>52549.2981</v>
      </c>
      <c r="H58" s="45">
        <f t="shared" si="11"/>
        <v>6293.5</v>
      </c>
      <c r="I58" s="54" t="s">
        <v>428</v>
      </c>
      <c r="J58" s="55" t="s">
        <v>429</v>
      </c>
      <c r="K58" s="54">
        <v>6293.5</v>
      </c>
      <c r="L58" s="54" t="s">
        <v>430</v>
      </c>
      <c r="M58" s="55" t="s">
        <v>101</v>
      </c>
      <c r="N58" s="55" t="s">
        <v>89</v>
      </c>
      <c r="O58" s="56" t="s">
        <v>431</v>
      </c>
      <c r="P58" s="57" t="s">
        <v>432</v>
      </c>
    </row>
    <row r="59" spans="1:16" ht="12.75" customHeight="1" thickBot="1" x14ac:dyDescent="0.25">
      <c r="A59" s="45" t="str">
        <f t="shared" si="6"/>
        <v>BAVM 172 </v>
      </c>
      <c r="B59" s="4" t="str">
        <f t="shared" si="7"/>
        <v>II</v>
      </c>
      <c r="C59" s="45">
        <f t="shared" si="8"/>
        <v>52901.352800000001</v>
      </c>
      <c r="D59" s="44" t="str">
        <f t="shared" si="9"/>
        <v>vis</v>
      </c>
      <c r="E59" s="53">
        <f>VLOOKUP(C59,'Active 1'!C$21:E$970,3,FALSE)</f>
        <v>6422.5005679444803</v>
      </c>
      <c r="F59" s="4" t="s">
        <v>89</v>
      </c>
      <c r="G59" s="44" t="str">
        <f t="shared" si="10"/>
        <v>52901.3528</v>
      </c>
      <c r="H59" s="45">
        <f t="shared" si="11"/>
        <v>6422.5</v>
      </c>
      <c r="I59" s="54" t="s">
        <v>436</v>
      </c>
      <c r="J59" s="55" t="s">
        <v>437</v>
      </c>
      <c r="K59" s="54">
        <v>6422.5</v>
      </c>
      <c r="L59" s="54" t="s">
        <v>438</v>
      </c>
      <c r="M59" s="55" t="s">
        <v>101</v>
      </c>
      <c r="N59" s="55" t="s">
        <v>439</v>
      </c>
      <c r="O59" s="56" t="s">
        <v>440</v>
      </c>
      <c r="P59" s="57" t="s">
        <v>441</v>
      </c>
    </row>
    <row r="60" spans="1:16" ht="12.75" customHeight="1" thickBot="1" x14ac:dyDescent="0.25">
      <c r="A60" s="45" t="str">
        <f t="shared" si="6"/>
        <v>BAVM 173 </v>
      </c>
      <c r="B60" s="4" t="str">
        <f t="shared" si="7"/>
        <v>II</v>
      </c>
      <c r="C60" s="45">
        <f t="shared" si="8"/>
        <v>52983.224000000002</v>
      </c>
      <c r="D60" s="44" t="str">
        <f t="shared" si="9"/>
        <v>vis</v>
      </c>
      <c r="E60" s="53">
        <f>VLOOKUP(C60,'Active 1'!C$21:E$970,3,FALSE)</f>
        <v>6452.4994686970995</v>
      </c>
      <c r="F60" s="4" t="s">
        <v>89</v>
      </c>
      <c r="G60" s="44" t="str">
        <f t="shared" si="10"/>
        <v>52983.2240</v>
      </c>
      <c r="H60" s="45">
        <f t="shared" si="11"/>
        <v>6452.5</v>
      </c>
      <c r="I60" s="54" t="s">
        <v>445</v>
      </c>
      <c r="J60" s="55" t="s">
        <v>446</v>
      </c>
      <c r="K60" s="54">
        <v>6452.5</v>
      </c>
      <c r="L60" s="54" t="s">
        <v>447</v>
      </c>
      <c r="M60" s="55" t="s">
        <v>101</v>
      </c>
      <c r="N60" s="55" t="s">
        <v>89</v>
      </c>
      <c r="O60" s="56" t="s">
        <v>431</v>
      </c>
      <c r="P60" s="57" t="s">
        <v>448</v>
      </c>
    </row>
    <row r="61" spans="1:16" ht="12.75" customHeight="1" thickBot="1" x14ac:dyDescent="0.25">
      <c r="A61" s="45" t="str">
        <f t="shared" si="6"/>
        <v>BAVM 173 </v>
      </c>
      <c r="B61" s="4" t="str">
        <f t="shared" si="7"/>
        <v>I</v>
      </c>
      <c r="C61" s="45">
        <f t="shared" si="8"/>
        <v>53227.48</v>
      </c>
      <c r="D61" s="44" t="str">
        <f t="shared" si="9"/>
        <v>vis</v>
      </c>
      <c r="E61" s="53">
        <f>VLOOKUP(C61,'Active 1'!C$21:E$970,3,FALSE)</f>
        <v>6541.9987248730376</v>
      </c>
      <c r="F61" s="4" t="s">
        <v>89</v>
      </c>
      <c r="G61" s="44" t="str">
        <f t="shared" si="10"/>
        <v>53227.4800</v>
      </c>
      <c r="H61" s="45">
        <f t="shared" si="11"/>
        <v>6542</v>
      </c>
      <c r="I61" s="54" t="s">
        <v>449</v>
      </c>
      <c r="J61" s="55" t="s">
        <v>450</v>
      </c>
      <c r="K61" s="54">
        <v>6542</v>
      </c>
      <c r="L61" s="54" t="s">
        <v>451</v>
      </c>
      <c r="M61" s="55" t="s">
        <v>101</v>
      </c>
      <c r="N61" s="55" t="s">
        <v>439</v>
      </c>
      <c r="O61" s="56" t="s">
        <v>440</v>
      </c>
      <c r="P61" s="57" t="s">
        <v>448</v>
      </c>
    </row>
    <row r="62" spans="1:16" ht="12.75" customHeight="1" thickBot="1" x14ac:dyDescent="0.25">
      <c r="A62" s="45" t="str">
        <f t="shared" si="6"/>
        <v>IBVS 5917 </v>
      </c>
      <c r="B62" s="4" t="str">
        <f t="shared" si="7"/>
        <v>I</v>
      </c>
      <c r="C62" s="45">
        <f t="shared" si="8"/>
        <v>53972.542000000001</v>
      </c>
      <c r="D62" s="44" t="str">
        <f t="shared" si="9"/>
        <v>vis</v>
      </c>
      <c r="E62" s="53">
        <f>VLOOKUP(C62,'Active 1'!C$21:E$970,3,FALSE)</f>
        <v>6815.0012091721201</v>
      </c>
      <c r="F62" s="4" t="s">
        <v>89</v>
      </c>
      <c r="G62" s="44" t="str">
        <f t="shared" si="10"/>
        <v>53972.542</v>
      </c>
      <c r="H62" s="45">
        <f t="shared" si="11"/>
        <v>6815</v>
      </c>
      <c r="I62" s="54" t="s">
        <v>460</v>
      </c>
      <c r="J62" s="55" t="s">
        <v>461</v>
      </c>
      <c r="K62" s="54">
        <v>6815</v>
      </c>
      <c r="L62" s="54" t="s">
        <v>462</v>
      </c>
      <c r="M62" s="55" t="s">
        <v>463</v>
      </c>
      <c r="N62" s="55" t="s">
        <v>464</v>
      </c>
      <c r="O62" s="56" t="s">
        <v>465</v>
      </c>
      <c r="P62" s="57" t="s">
        <v>466</v>
      </c>
    </row>
    <row r="63" spans="1:16" ht="12.75" customHeight="1" thickBot="1" x14ac:dyDescent="0.25">
      <c r="A63" s="45" t="str">
        <f t="shared" si="6"/>
        <v>BAVM 183 </v>
      </c>
      <c r="B63" s="4" t="str">
        <f t="shared" si="7"/>
        <v>I</v>
      </c>
      <c r="C63" s="45">
        <f t="shared" si="8"/>
        <v>54024.395100000002</v>
      </c>
      <c r="D63" s="44" t="str">
        <f t="shared" si="9"/>
        <v>vis</v>
      </c>
      <c r="E63" s="53">
        <f>VLOOKUP(C63,'Active 1'!C$21:E$970,3,FALSE)</f>
        <v>6834.001003979276</v>
      </c>
      <c r="F63" s="4" t="s">
        <v>89</v>
      </c>
      <c r="G63" s="44" t="str">
        <f t="shared" si="10"/>
        <v>54024.3951</v>
      </c>
      <c r="H63" s="45">
        <f t="shared" si="11"/>
        <v>6834</v>
      </c>
      <c r="I63" s="54" t="s">
        <v>472</v>
      </c>
      <c r="J63" s="55" t="s">
        <v>473</v>
      </c>
      <c r="K63" s="54">
        <v>6834</v>
      </c>
      <c r="L63" s="54" t="s">
        <v>474</v>
      </c>
      <c r="M63" s="55" t="s">
        <v>463</v>
      </c>
      <c r="N63" s="55" t="s">
        <v>439</v>
      </c>
      <c r="O63" s="56" t="s">
        <v>440</v>
      </c>
      <c r="P63" s="57" t="s">
        <v>475</v>
      </c>
    </row>
    <row r="64" spans="1:16" ht="12.75" customHeight="1" thickBot="1" x14ac:dyDescent="0.25">
      <c r="A64" s="45" t="str">
        <f t="shared" si="6"/>
        <v>BAVM 183 </v>
      </c>
      <c r="B64" s="4" t="str">
        <f t="shared" si="7"/>
        <v>II</v>
      </c>
      <c r="C64" s="45">
        <f t="shared" si="8"/>
        <v>54039.393799999998</v>
      </c>
      <c r="D64" s="44" t="str">
        <f t="shared" si="9"/>
        <v>vis</v>
      </c>
      <c r="E64" s="53">
        <f>VLOOKUP(C64,'Active 1'!C$21:E$970,3,FALSE)</f>
        <v>6839.4967645485385</v>
      </c>
      <c r="F64" s="4" t="s">
        <v>89</v>
      </c>
      <c r="G64" s="44" t="str">
        <f t="shared" si="10"/>
        <v>54039.3938</v>
      </c>
      <c r="H64" s="45">
        <f t="shared" si="11"/>
        <v>6839.5</v>
      </c>
      <c r="I64" s="54" t="s">
        <v>476</v>
      </c>
      <c r="J64" s="55" t="s">
        <v>477</v>
      </c>
      <c r="K64" s="54">
        <v>6839.5</v>
      </c>
      <c r="L64" s="54" t="s">
        <v>291</v>
      </c>
      <c r="M64" s="55" t="s">
        <v>463</v>
      </c>
      <c r="N64" s="55" t="s">
        <v>439</v>
      </c>
      <c r="O64" s="56" t="s">
        <v>440</v>
      </c>
      <c r="P64" s="57" t="s">
        <v>475</v>
      </c>
    </row>
    <row r="65" spans="1:16" ht="12.75" customHeight="1" thickBot="1" x14ac:dyDescent="0.25">
      <c r="A65" s="45" t="str">
        <f t="shared" si="6"/>
        <v>IBVS 5893 </v>
      </c>
      <c r="B65" s="4" t="str">
        <f t="shared" si="7"/>
        <v>II</v>
      </c>
      <c r="C65" s="45">
        <f t="shared" si="8"/>
        <v>54331.402000000002</v>
      </c>
      <c r="D65" s="44" t="str">
        <f t="shared" si="9"/>
        <v>vis</v>
      </c>
      <c r="E65" s="53">
        <f>VLOOKUP(C65,'Active 1'!C$21:E$970,3,FALSE)</f>
        <v>6946.4931810020744</v>
      </c>
      <c r="F65" s="4" t="s">
        <v>89</v>
      </c>
      <c r="G65" s="44" t="str">
        <f t="shared" si="10"/>
        <v>54331.4020</v>
      </c>
      <c r="H65" s="45">
        <f t="shared" si="11"/>
        <v>6946.5</v>
      </c>
      <c r="I65" s="54" t="s">
        <v>478</v>
      </c>
      <c r="J65" s="55" t="s">
        <v>479</v>
      </c>
      <c r="K65" s="54">
        <v>6946.5</v>
      </c>
      <c r="L65" s="54" t="s">
        <v>480</v>
      </c>
      <c r="M65" s="55" t="s">
        <v>463</v>
      </c>
      <c r="N65" s="55" t="s">
        <v>481</v>
      </c>
      <c r="O65" s="56" t="s">
        <v>482</v>
      </c>
      <c r="P65" s="57" t="s">
        <v>483</v>
      </c>
    </row>
    <row r="66" spans="1:16" ht="12.75" customHeight="1" thickBot="1" x14ac:dyDescent="0.25">
      <c r="A66" s="45" t="str">
        <f t="shared" si="6"/>
        <v>IBVS 5893 </v>
      </c>
      <c r="B66" s="4" t="str">
        <f t="shared" si="7"/>
        <v>I</v>
      </c>
      <c r="C66" s="45">
        <f t="shared" si="8"/>
        <v>54357.353300000002</v>
      </c>
      <c r="D66" s="44" t="str">
        <f t="shared" si="9"/>
        <v>vis</v>
      </c>
      <c r="E66" s="53">
        <f>VLOOKUP(C66,'Active 1'!C$21:E$970,3,FALSE)</f>
        <v>6956.0021471965538</v>
      </c>
      <c r="F66" s="4" t="s">
        <v>89</v>
      </c>
      <c r="G66" s="44" t="str">
        <f t="shared" si="10"/>
        <v>54357.3533</v>
      </c>
      <c r="H66" s="45">
        <f t="shared" si="11"/>
        <v>6956</v>
      </c>
      <c r="I66" s="54" t="s">
        <v>484</v>
      </c>
      <c r="J66" s="55" t="s">
        <v>485</v>
      </c>
      <c r="K66" s="54">
        <v>6956</v>
      </c>
      <c r="L66" s="54" t="s">
        <v>486</v>
      </c>
      <c r="M66" s="55" t="s">
        <v>463</v>
      </c>
      <c r="N66" s="55" t="s">
        <v>481</v>
      </c>
      <c r="O66" s="56" t="s">
        <v>482</v>
      </c>
      <c r="P66" s="57" t="s">
        <v>483</v>
      </c>
    </row>
    <row r="67" spans="1:16" ht="12.75" customHeight="1" thickBot="1" x14ac:dyDescent="0.25">
      <c r="A67" s="45" t="str">
        <f t="shared" si="6"/>
        <v>BAVM 214 </v>
      </c>
      <c r="B67" s="4" t="str">
        <f t="shared" si="7"/>
        <v>I</v>
      </c>
      <c r="C67" s="45">
        <f t="shared" si="8"/>
        <v>55353.500200000002</v>
      </c>
      <c r="D67" s="44" t="str">
        <f t="shared" si="9"/>
        <v>vis</v>
      </c>
      <c r="E67" s="53">
        <f>VLOOKUP(C67,'Active 1'!C$21:E$970,3,FALSE)</f>
        <v>7321.0061044871281</v>
      </c>
      <c r="F67" s="4" t="s">
        <v>89</v>
      </c>
      <c r="G67" s="44" t="str">
        <f t="shared" si="10"/>
        <v>55353.5002</v>
      </c>
      <c r="H67" s="45">
        <f t="shared" si="11"/>
        <v>7321</v>
      </c>
      <c r="I67" s="54" t="s">
        <v>505</v>
      </c>
      <c r="J67" s="55" t="s">
        <v>506</v>
      </c>
      <c r="K67" s="54" t="s">
        <v>507</v>
      </c>
      <c r="L67" s="54" t="s">
        <v>508</v>
      </c>
      <c r="M67" s="55" t="s">
        <v>463</v>
      </c>
      <c r="N67" s="55" t="s">
        <v>89</v>
      </c>
      <c r="O67" s="56" t="s">
        <v>509</v>
      </c>
      <c r="P67" s="57" t="s">
        <v>510</v>
      </c>
    </row>
    <row r="68" spans="1:16" ht="12.75" customHeight="1" thickBot="1" x14ac:dyDescent="0.25">
      <c r="A68" s="45" t="str">
        <f t="shared" si="6"/>
        <v>BAVM 214 </v>
      </c>
      <c r="B68" s="4" t="str">
        <f t="shared" si="7"/>
        <v>II</v>
      </c>
      <c r="C68" s="45">
        <f t="shared" si="8"/>
        <v>55398.493199999997</v>
      </c>
      <c r="D68" s="44" t="str">
        <f t="shared" si="9"/>
        <v>vis</v>
      </c>
      <c r="E68" s="53">
        <f>VLOOKUP(C68,'Active 1'!C$21:E$970,3,FALSE)</f>
        <v>7337.4922503059561</v>
      </c>
      <c r="F68" s="4" t="s">
        <v>89</v>
      </c>
      <c r="G68" s="44" t="str">
        <f t="shared" si="10"/>
        <v>55398.4932</v>
      </c>
      <c r="H68" s="45">
        <f t="shared" si="11"/>
        <v>7337.5</v>
      </c>
      <c r="I68" s="54" t="s">
        <v>511</v>
      </c>
      <c r="J68" s="55" t="s">
        <v>512</v>
      </c>
      <c r="K68" s="54" t="s">
        <v>513</v>
      </c>
      <c r="L68" s="54" t="s">
        <v>514</v>
      </c>
      <c r="M68" s="55" t="s">
        <v>463</v>
      </c>
      <c r="N68" s="55" t="s">
        <v>439</v>
      </c>
      <c r="O68" s="56" t="s">
        <v>440</v>
      </c>
      <c r="P68" s="57" t="s">
        <v>510</v>
      </c>
    </row>
    <row r="69" spans="1:16" ht="12.75" customHeight="1" thickBot="1" x14ac:dyDescent="0.25">
      <c r="A69" s="45" t="str">
        <f t="shared" si="6"/>
        <v>BAVM 215 </v>
      </c>
      <c r="B69" s="4" t="str">
        <f t="shared" si="7"/>
        <v>II</v>
      </c>
      <c r="C69" s="45">
        <f t="shared" si="8"/>
        <v>55480.367299999998</v>
      </c>
      <c r="D69" s="44" t="str">
        <f t="shared" si="9"/>
        <v>vis</v>
      </c>
      <c r="E69" s="53">
        <f>VLOOKUP(C69,'Active 1'!C$21:E$970,3,FALSE)</f>
        <v>7367.4922136643772</v>
      </c>
      <c r="F69" s="4" t="s">
        <v>89</v>
      </c>
      <c r="G69" s="44" t="str">
        <f t="shared" si="10"/>
        <v>55480.3673</v>
      </c>
      <c r="H69" s="45">
        <f t="shared" si="11"/>
        <v>7367.5</v>
      </c>
      <c r="I69" s="54" t="s">
        <v>515</v>
      </c>
      <c r="J69" s="55" t="s">
        <v>516</v>
      </c>
      <c r="K69" s="54" t="s">
        <v>517</v>
      </c>
      <c r="L69" s="54" t="s">
        <v>518</v>
      </c>
      <c r="M69" s="55" t="s">
        <v>463</v>
      </c>
      <c r="N69" s="55" t="s">
        <v>490</v>
      </c>
      <c r="O69" s="56" t="s">
        <v>335</v>
      </c>
      <c r="P69" s="57" t="s">
        <v>519</v>
      </c>
    </row>
    <row r="70" spans="1:16" ht="12.75" customHeight="1" thickBot="1" x14ac:dyDescent="0.25">
      <c r="A70" s="45" t="str">
        <f t="shared" si="6"/>
        <v>BAVM 220 </v>
      </c>
      <c r="B70" s="4" t="str">
        <f t="shared" si="7"/>
        <v>I</v>
      </c>
      <c r="C70" s="45">
        <f t="shared" si="8"/>
        <v>55645.523500000003</v>
      </c>
      <c r="D70" s="44" t="str">
        <f t="shared" si="9"/>
        <v>vis</v>
      </c>
      <c r="E70" s="53">
        <f>VLOOKUP(C70,'Active 1'!C$21:E$970,3,FALSE)</f>
        <v>7428.0080538191523</v>
      </c>
      <c r="F70" s="4" t="s">
        <v>89</v>
      </c>
      <c r="G70" s="44" t="str">
        <f t="shared" si="10"/>
        <v>55645.5235</v>
      </c>
      <c r="H70" s="45">
        <f t="shared" si="11"/>
        <v>7428</v>
      </c>
      <c r="I70" s="54" t="s">
        <v>520</v>
      </c>
      <c r="J70" s="55" t="s">
        <v>521</v>
      </c>
      <c r="K70" s="54" t="s">
        <v>522</v>
      </c>
      <c r="L70" s="54" t="s">
        <v>148</v>
      </c>
      <c r="M70" s="55" t="s">
        <v>463</v>
      </c>
      <c r="N70" s="55" t="s">
        <v>89</v>
      </c>
      <c r="O70" s="56" t="s">
        <v>335</v>
      </c>
      <c r="P70" s="57" t="s">
        <v>523</v>
      </c>
    </row>
    <row r="71" spans="1:16" ht="12.75" customHeight="1" thickBot="1" x14ac:dyDescent="0.25">
      <c r="A71" s="45" t="str">
        <f t="shared" si="6"/>
        <v>IBVS 6011 </v>
      </c>
      <c r="B71" s="4" t="str">
        <f t="shared" si="7"/>
        <v>I</v>
      </c>
      <c r="C71" s="45">
        <f t="shared" si="8"/>
        <v>55844.743900000001</v>
      </c>
      <c r="D71" s="44" t="str">
        <f t="shared" si="9"/>
        <v>vis</v>
      </c>
      <c r="E71" s="53">
        <f>VLOOKUP(C71,'Active 1'!C$21:E$970,3,FALSE)</f>
        <v>7501.0055548634373</v>
      </c>
      <c r="F71" s="4" t="s">
        <v>89</v>
      </c>
      <c r="G71" s="44" t="str">
        <f t="shared" si="10"/>
        <v>55844.7439</v>
      </c>
      <c r="H71" s="45">
        <f t="shared" si="11"/>
        <v>7501</v>
      </c>
      <c r="I71" s="54" t="s">
        <v>524</v>
      </c>
      <c r="J71" s="55" t="s">
        <v>525</v>
      </c>
      <c r="K71" s="54" t="s">
        <v>526</v>
      </c>
      <c r="L71" s="54" t="s">
        <v>527</v>
      </c>
      <c r="M71" s="55" t="s">
        <v>463</v>
      </c>
      <c r="N71" s="55" t="s">
        <v>89</v>
      </c>
      <c r="O71" s="56" t="s">
        <v>190</v>
      </c>
      <c r="P71" s="57" t="s">
        <v>528</v>
      </c>
    </row>
    <row r="72" spans="1:16" ht="12.75" customHeight="1" thickBot="1" x14ac:dyDescent="0.25">
      <c r="A72" s="45" t="str">
        <f t="shared" si="6"/>
        <v>IBVS 6114 </v>
      </c>
      <c r="B72" s="4" t="str">
        <f t="shared" si="7"/>
        <v>I</v>
      </c>
      <c r="C72" s="45">
        <f t="shared" si="8"/>
        <v>56038.509129999999</v>
      </c>
      <c r="D72" s="44" t="str">
        <f t="shared" si="9"/>
        <v>vis</v>
      </c>
      <c r="E72" s="53">
        <f>VLOOKUP(C72,'Active 1'!C$21:E$970,3,FALSE)</f>
        <v>7572.0041954608405</v>
      </c>
      <c r="F72" s="4" t="s">
        <v>89</v>
      </c>
      <c r="G72" s="44" t="str">
        <f t="shared" si="10"/>
        <v>56038.50913</v>
      </c>
      <c r="H72" s="45">
        <f t="shared" si="11"/>
        <v>7572</v>
      </c>
      <c r="I72" s="54" t="s">
        <v>538</v>
      </c>
      <c r="J72" s="55" t="s">
        <v>539</v>
      </c>
      <c r="K72" s="54" t="s">
        <v>540</v>
      </c>
      <c r="L72" s="54" t="s">
        <v>541</v>
      </c>
      <c r="M72" s="55" t="s">
        <v>463</v>
      </c>
      <c r="N72" s="55" t="s">
        <v>81</v>
      </c>
      <c r="O72" s="56" t="s">
        <v>542</v>
      </c>
      <c r="P72" s="57" t="s">
        <v>543</v>
      </c>
    </row>
    <row r="73" spans="1:16" ht="12.75" customHeight="1" thickBot="1" x14ac:dyDescent="0.25">
      <c r="A73" s="45" t="str">
        <f t="shared" si="6"/>
        <v>BAVM 231 </v>
      </c>
      <c r="B73" s="4" t="str">
        <f t="shared" si="7"/>
        <v>I</v>
      </c>
      <c r="C73" s="45">
        <f t="shared" si="8"/>
        <v>56180.4323</v>
      </c>
      <c r="D73" s="44" t="str">
        <f t="shared" si="9"/>
        <v>vis</v>
      </c>
      <c r="E73" s="53">
        <f>VLOOKUP(C73,'Active 1'!C$21:E$970,3,FALSE)</f>
        <v>7624.0070864814552</v>
      </c>
      <c r="F73" s="4" t="s">
        <v>89</v>
      </c>
      <c r="G73" s="44" t="str">
        <f t="shared" si="10"/>
        <v>56180.4323</v>
      </c>
      <c r="H73" s="45">
        <f t="shared" si="11"/>
        <v>7624</v>
      </c>
      <c r="I73" s="54" t="s">
        <v>544</v>
      </c>
      <c r="J73" s="55" t="s">
        <v>545</v>
      </c>
      <c r="K73" s="54" t="s">
        <v>546</v>
      </c>
      <c r="L73" s="54" t="s">
        <v>547</v>
      </c>
      <c r="M73" s="55" t="s">
        <v>463</v>
      </c>
      <c r="N73" s="55" t="s">
        <v>490</v>
      </c>
      <c r="O73" s="56" t="s">
        <v>335</v>
      </c>
      <c r="P73" s="57" t="s">
        <v>548</v>
      </c>
    </row>
    <row r="74" spans="1:16" ht="12.75" customHeight="1" thickBot="1" x14ac:dyDescent="0.25">
      <c r="A74" s="45" t="str">
        <f t="shared" si="6"/>
        <v>BAVM 234 </v>
      </c>
      <c r="B74" s="4" t="str">
        <f t="shared" si="7"/>
        <v>I</v>
      </c>
      <c r="C74" s="45">
        <f t="shared" si="8"/>
        <v>56584.342499999999</v>
      </c>
      <c r="D74" s="44" t="str">
        <f t="shared" si="9"/>
        <v>vis</v>
      </c>
      <c r="E74" s="53">
        <f>VLOOKUP(C74,'Active 1'!C$21:E$970,3,FALSE)</f>
        <v>7772.0061631136541</v>
      </c>
      <c r="F74" s="4" t="s">
        <v>89</v>
      </c>
      <c r="G74" s="44" t="str">
        <f t="shared" si="10"/>
        <v>56584.3425</v>
      </c>
      <c r="H74" s="45">
        <f t="shared" si="11"/>
        <v>7772</v>
      </c>
      <c r="I74" s="54" t="s">
        <v>549</v>
      </c>
      <c r="J74" s="55" t="s">
        <v>550</v>
      </c>
      <c r="K74" s="54" t="s">
        <v>551</v>
      </c>
      <c r="L74" s="54" t="s">
        <v>552</v>
      </c>
      <c r="M74" s="55" t="s">
        <v>463</v>
      </c>
      <c r="N74" s="55" t="s">
        <v>490</v>
      </c>
      <c r="O74" s="56" t="s">
        <v>335</v>
      </c>
      <c r="P74" s="57" t="s">
        <v>553</v>
      </c>
    </row>
    <row r="75" spans="1:16" ht="12.75" customHeight="1" thickBot="1" x14ac:dyDescent="0.25">
      <c r="A75" s="45" t="str">
        <f t="shared" ref="A75:A106" si="12">P75</f>
        <v>BAVM 234 </v>
      </c>
      <c r="B75" s="4" t="str">
        <f t="shared" ref="B75:B106" si="13">IF(H75=INT(H75),"I","II")</f>
        <v>II</v>
      </c>
      <c r="C75" s="45">
        <f t="shared" ref="C75:C106" si="14">1*G75</f>
        <v>56629.326099999998</v>
      </c>
      <c r="D75" s="44" t="str">
        <f t="shared" ref="D75:D106" si="15">VLOOKUP(F75,I$1:J$5,2,FALSE)</f>
        <v>vis</v>
      </c>
      <c r="E75" s="53">
        <f>VLOOKUP(C75,'Active 1'!C$21:E$970,3,FALSE)</f>
        <v>7788.4888646240197</v>
      </c>
      <c r="F75" s="4" t="s">
        <v>89</v>
      </c>
      <c r="G75" s="44" t="str">
        <f t="shared" ref="G75:G106" si="16">MID(I75,3,LEN(I75)-3)</f>
        <v>56629.3261</v>
      </c>
      <c r="H75" s="45">
        <f t="shared" ref="H75:H106" si="17">1*K75</f>
        <v>7788.5</v>
      </c>
      <c r="I75" s="54" t="s">
        <v>554</v>
      </c>
      <c r="J75" s="55" t="s">
        <v>555</v>
      </c>
      <c r="K75" s="54" t="s">
        <v>556</v>
      </c>
      <c r="L75" s="54" t="s">
        <v>557</v>
      </c>
      <c r="M75" s="55" t="s">
        <v>463</v>
      </c>
      <c r="N75" s="55" t="s">
        <v>439</v>
      </c>
      <c r="O75" s="56" t="s">
        <v>440</v>
      </c>
      <c r="P75" s="57" t="s">
        <v>553</v>
      </c>
    </row>
    <row r="76" spans="1:16" ht="12.75" customHeight="1" thickBot="1" x14ac:dyDescent="0.25">
      <c r="A76" s="45" t="str">
        <f t="shared" si="12"/>
        <v>BAVM 234 </v>
      </c>
      <c r="B76" s="4" t="str">
        <f t="shared" si="13"/>
        <v>I</v>
      </c>
      <c r="C76" s="45">
        <f t="shared" si="14"/>
        <v>56644.385699999999</v>
      </c>
      <c r="D76" s="44" t="str">
        <f t="shared" si="15"/>
        <v>vis</v>
      </c>
      <c r="E76" s="53">
        <f>VLOOKUP(C76,'Active 1'!C$21:E$970,3,FALSE)</f>
        <v>7794.0069399151371</v>
      </c>
      <c r="F76" s="4" t="s">
        <v>89</v>
      </c>
      <c r="G76" s="44" t="str">
        <f t="shared" si="16"/>
        <v>56644.3857</v>
      </c>
      <c r="H76" s="45">
        <f t="shared" si="17"/>
        <v>7794</v>
      </c>
      <c r="I76" s="54" t="s">
        <v>558</v>
      </c>
      <c r="J76" s="55" t="s">
        <v>559</v>
      </c>
      <c r="K76" s="54" t="s">
        <v>560</v>
      </c>
      <c r="L76" s="54" t="s">
        <v>561</v>
      </c>
      <c r="M76" s="55" t="s">
        <v>463</v>
      </c>
      <c r="N76" s="55" t="s">
        <v>439</v>
      </c>
      <c r="O76" s="56" t="s">
        <v>440</v>
      </c>
      <c r="P76" s="57" t="s">
        <v>553</v>
      </c>
    </row>
    <row r="77" spans="1:16" ht="12.75" customHeight="1" thickBot="1" x14ac:dyDescent="0.25">
      <c r="A77" s="45" t="str">
        <f t="shared" si="12"/>
        <v>BAVM 239 </v>
      </c>
      <c r="B77" s="4" t="str">
        <f t="shared" si="13"/>
        <v>II</v>
      </c>
      <c r="C77" s="45">
        <f t="shared" si="14"/>
        <v>56940.446000000004</v>
      </c>
      <c r="D77" s="44" t="str">
        <f t="shared" si="15"/>
        <v>vis</v>
      </c>
      <c r="E77" s="53">
        <f>VLOOKUP(C77,'Active 1'!C$21:E$970,3,FALSE)</f>
        <v>7902.4881098074857</v>
      </c>
      <c r="F77" s="4" t="s">
        <v>89</v>
      </c>
      <c r="G77" s="44" t="str">
        <f t="shared" si="16"/>
        <v>56940.4460</v>
      </c>
      <c r="H77" s="45">
        <f t="shared" si="17"/>
        <v>7902.5</v>
      </c>
      <c r="I77" s="54" t="s">
        <v>562</v>
      </c>
      <c r="J77" s="55" t="s">
        <v>563</v>
      </c>
      <c r="K77" s="54" t="s">
        <v>564</v>
      </c>
      <c r="L77" s="54" t="s">
        <v>565</v>
      </c>
      <c r="M77" s="55" t="s">
        <v>463</v>
      </c>
      <c r="N77" s="55" t="s">
        <v>490</v>
      </c>
      <c r="O77" s="56" t="s">
        <v>335</v>
      </c>
      <c r="P77" s="57" t="s">
        <v>566</v>
      </c>
    </row>
    <row r="78" spans="1:16" ht="12.75" customHeight="1" thickBot="1" x14ac:dyDescent="0.25">
      <c r="A78" s="45" t="str">
        <f t="shared" si="12"/>
        <v> PZ 7.34 </v>
      </c>
      <c r="B78" s="4" t="str">
        <f t="shared" si="13"/>
        <v>I</v>
      </c>
      <c r="C78" s="45">
        <f t="shared" si="14"/>
        <v>27289.75</v>
      </c>
      <c r="D78" s="44" t="str">
        <f t="shared" si="15"/>
        <v>vis</v>
      </c>
      <c r="E78" s="53">
        <f>VLOOKUP(C78,'Active 1'!C$21:E$970,3,FALSE)</f>
        <v>-2961.9952072814144</v>
      </c>
      <c r="F78" s="4" t="s">
        <v>89</v>
      </c>
      <c r="G78" s="44" t="str">
        <f t="shared" si="16"/>
        <v>27289.750</v>
      </c>
      <c r="H78" s="45">
        <f t="shared" si="17"/>
        <v>-2962</v>
      </c>
      <c r="I78" s="54" t="s">
        <v>93</v>
      </c>
      <c r="J78" s="55" t="s">
        <v>94</v>
      </c>
      <c r="K78" s="54">
        <v>-2962</v>
      </c>
      <c r="L78" s="54" t="s">
        <v>95</v>
      </c>
      <c r="M78" s="55" t="s">
        <v>92</v>
      </c>
      <c r="N78" s="55"/>
      <c r="O78" s="56" t="s">
        <v>96</v>
      </c>
      <c r="P78" s="56" t="s">
        <v>97</v>
      </c>
    </row>
    <row r="79" spans="1:16" ht="12.75" customHeight="1" thickBot="1" x14ac:dyDescent="0.25">
      <c r="A79" s="45" t="str">
        <f t="shared" si="12"/>
        <v> POAT 300.1 </v>
      </c>
      <c r="B79" s="4" t="str">
        <f t="shared" si="13"/>
        <v>II</v>
      </c>
      <c r="C79" s="45">
        <f t="shared" si="14"/>
        <v>35369.3678</v>
      </c>
      <c r="D79" s="44" t="str">
        <f t="shared" si="15"/>
        <v>vis</v>
      </c>
      <c r="E79" s="53">
        <f>VLOOKUP(C79,'Active 1'!C$21:E$970,3,FALSE)</f>
        <v>-1.4956359878935965</v>
      </c>
      <c r="F79" s="4" t="s">
        <v>89</v>
      </c>
      <c r="G79" s="44" t="str">
        <f t="shared" si="16"/>
        <v>35369.3678</v>
      </c>
      <c r="H79" s="45">
        <f t="shared" si="17"/>
        <v>-1.5</v>
      </c>
      <c r="I79" s="54" t="s">
        <v>98</v>
      </c>
      <c r="J79" s="55" t="s">
        <v>99</v>
      </c>
      <c r="K79" s="54">
        <v>-1.5</v>
      </c>
      <c r="L79" s="54" t="s">
        <v>100</v>
      </c>
      <c r="M79" s="55" t="s">
        <v>101</v>
      </c>
      <c r="N79" s="55" t="s">
        <v>102</v>
      </c>
      <c r="O79" s="56" t="s">
        <v>103</v>
      </c>
      <c r="P79" s="56" t="s">
        <v>104</v>
      </c>
    </row>
    <row r="80" spans="1:16" ht="12.75" customHeight="1" thickBot="1" x14ac:dyDescent="0.25">
      <c r="A80" s="45" t="str">
        <f t="shared" si="12"/>
        <v> POAT 300.1 </v>
      </c>
      <c r="B80" s="4" t="str">
        <f t="shared" si="13"/>
        <v>I</v>
      </c>
      <c r="C80" s="45">
        <f t="shared" si="14"/>
        <v>35373.436999999998</v>
      </c>
      <c r="D80" s="44" t="str">
        <f t="shared" si="15"/>
        <v>vis</v>
      </c>
      <c r="E80" s="53">
        <f>VLOOKUP(C80,'Active 1'!C$21:E$970,3,FALSE)</f>
        <v>-4.6168390049024094E-3</v>
      </c>
      <c r="F80" s="4" t="s">
        <v>89</v>
      </c>
      <c r="G80" s="44" t="str">
        <f t="shared" si="16"/>
        <v>35373.4370</v>
      </c>
      <c r="H80" s="45">
        <f t="shared" si="17"/>
        <v>0</v>
      </c>
      <c r="I80" s="54" t="s">
        <v>105</v>
      </c>
      <c r="J80" s="55" t="s">
        <v>106</v>
      </c>
      <c r="K80" s="54">
        <v>0</v>
      </c>
      <c r="L80" s="54" t="s">
        <v>107</v>
      </c>
      <c r="M80" s="55" t="s">
        <v>101</v>
      </c>
      <c r="N80" s="55" t="s">
        <v>102</v>
      </c>
      <c r="O80" s="56" t="s">
        <v>103</v>
      </c>
      <c r="P80" s="56" t="s">
        <v>104</v>
      </c>
    </row>
    <row r="81" spans="1:16" ht="12.75" customHeight="1" thickBot="1" x14ac:dyDescent="0.25">
      <c r="A81" s="45" t="str">
        <f t="shared" si="12"/>
        <v> POAT 300.1 </v>
      </c>
      <c r="B81" s="4" t="str">
        <f t="shared" si="13"/>
        <v>II</v>
      </c>
      <c r="C81" s="45">
        <f t="shared" si="14"/>
        <v>35732.338199999998</v>
      </c>
      <c r="D81" s="44" t="str">
        <f t="shared" si="15"/>
        <v>vis</v>
      </c>
      <c r="E81" s="53">
        <f>VLOOKUP(C81,'Active 1'!C$21:E$970,3,FALSE)</f>
        <v>131.50245132166117</v>
      </c>
      <c r="F81" s="4" t="s">
        <v>89</v>
      </c>
      <c r="G81" s="44" t="str">
        <f t="shared" si="16"/>
        <v>35732.3382</v>
      </c>
      <c r="H81" s="45">
        <f t="shared" si="17"/>
        <v>131.5</v>
      </c>
      <c r="I81" s="54" t="s">
        <v>108</v>
      </c>
      <c r="J81" s="55" t="s">
        <v>109</v>
      </c>
      <c r="K81" s="54">
        <v>131.5</v>
      </c>
      <c r="L81" s="54" t="s">
        <v>110</v>
      </c>
      <c r="M81" s="55" t="s">
        <v>101</v>
      </c>
      <c r="N81" s="55" t="s">
        <v>102</v>
      </c>
      <c r="O81" s="56" t="s">
        <v>103</v>
      </c>
      <c r="P81" s="56" t="s">
        <v>104</v>
      </c>
    </row>
    <row r="82" spans="1:16" ht="12.75" customHeight="1" thickBot="1" x14ac:dyDescent="0.25">
      <c r="A82" s="45" t="str">
        <f t="shared" si="12"/>
        <v> PZ 15.219 </v>
      </c>
      <c r="B82" s="4" t="str">
        <f t="shared" si="13"/>
        <v>II</v>
      </c>
      <c r="C82" s="45">
        <f t="shared" si="14"/>
        <v>37484.370999999999</v>
      </c>
      <c r="D82" s="44" t="str">
        <f t="shared" si="15"/>
        <v>vis</v>
      </c>
      <c r="E82" s="53">
        <f>VLOOKUP(C82,'Active 1'!C$21:E$970,3,FALSE)</f>
        <v>773.47494082384901</v>
      </c>
      <c r="F82" s="4" t="s">
        <v>89</v>
      </c>
      <c r="G82" s="44" t="str">
        <f t="shared" si="16"/>
        <v>37484.371</v>
      </c>
      <c r="H82" s="45">
        <f t="shared" si="17"/>
        <v>773.5</v>
      </c>
      <c r="I82" s="54" t="s">
        <v>111</v>
      </c>
      <c r="J82" s="55" t="s">
        <v>112</v>
      </c>
      <c r="K82" s="54">
        <v>773.5</v>
      </c>
      <c r="L82" s="54" t="s">
        <v>113</v>
      </c>
      <c r="M82" s="55" t="s">
        <v>114</v>
      </c>
      <c r="N82" s="55"/>
      <c r="O82" s="56" t="s">
        <v>115</v>
      </c>
      <c r="P82" s="56" t="s">
        <v>116</v>
      </c>
    </row>
    <row r="83" spans="1:16" ht="12.75" customHeight="1" thickBot="1" x14ac:dyDescent="0.25">
      <c r="A83" s="45" t="str">
        <f t="shared" si="12"/>
        <v> PZ 15.219 </v>
      </c>
      <c r="B83" s="4" t="str">
        <f t="shared" si="13"/>
        <v>II</v>
      </c>
      <c r="C83" s="45">
        <f t="shared" si="14"/>
        <v>38289.360999999997</v>
      </c>
      <c r="D83" s="44" t="str">
        <f t="shared" si="15"/>
        <v>vis</v>
      </c>
      <c r="E83" s="53">
        <f>VLOOKUP(C83,'Active 1'!C$21:E$970,3,FALSE)</f>
        <v>1068.4359908249476</v>
      </c>
      <c r="F83" s="4" t="s">
        <v>89</v>
      </c>
      <c r="G83" s="44" t="str">
        <f t="shared" si="16"/>
        <v>38289.361</v>
      </c>
      <c r="H83" s="45">
        <f t="shared" si="17"/>
        <v>1068.5</v>
      </c>
      <c r="I83" s="54" t="s">
        <v>117</v>
      </c>
      <c r="J83" s="55" t="s">
        <v>118</v>
      </c>
      <c r="K83" s="54">
        <v>1068.5</v>
      </c>
      <c r="L83" s="54" t="s">
        <v>119</v>
      </c>
      <c r="M83" s="55" t="s">
        <v>114</v>
      </c>
      <c r="N83" s="55"/>
      <c r="O83" s="56" t="s">
        <v>120</v>
      </c>
      <c r="P83" s="56" t="s">
        <v>116</v>
      </c>
    </row>
    <row r="84" spans="1:16" ht="12.75" customHeight="1" thickBot="1" x14ac:dyDescent="0.25">
      <c r="A84" s="45" t="str">
        <f t="shared" si="12"/>
        <v> PZ 15.219 </v>
      </c>
      <c r="B84" s="4" t="str">
        <f t="shared" si="13"/>
        <v>I</v>
      </c>
      <c r="C84" s="45">
        <f t="shared" si="14"/>
        <v>38296.332000000002</v>
      </c>
      <c r="D84" s="44" t="str">
        <f t="shared" si="15"/>
        <v>vis</v>
      </c>
      <c r="E84" s="53">
        <f>VLOOKUP(C84,'Active 1'!C$21:E$970,3,FALSE)</f>
        <v>1070.9902753248284</v>
      </c>
      <c r="F84" s="4" t="s">
        <v>89</v>
      </c>
      <c r="G84" s="44" t="str">
        <f t="shared" si="16"/>
        <v>38296.332</v>
      </c>
      <c r="H84" s="45">
        <f t="shared" si="17"/>
        <v>1071</v>
      </c>
      <c r="I84" s="54" t="s">
        <v>121</v>
      </c>
      <c r="J84" s="55" t="s">
        <v>122</v>
      </c>
      <c r="K84" s="54">
        <v>1071</v>
      </c>
      <c r="L84" s="54" t="s">
        <v>123</v>
      </c>
      <c r="M84" s="55" t="s">
        <v>114</v>
      </c>
      <c r="N84" s="55"/>
      <c r="O84" s="56" t="s">
        <v>120</v>
      </c>
      <c r="P84" s="56" t="s">
        <v>116</v>
      </c>
    </row>
    <row r="85" spans="1:16" ht="12.75" customHeight="1" thickBot="1" x14ac:dyDescent="0.25">
      <c r="A85" s="45" t="str">
        <f t="shared" si="12"/>
        <v> HABZ 71 </v>
      </c>
      <c r="B85" s="4" t="str">
        <f t="shared" si="13"/>
        <v>II</v>
      </c>
      <c r="C85" s="45">
        <f t="shared" si="14"/>
        <v>39056.381000000001</v>
      </c>
      <c r="D85" s="44" t="str">
        <f t="shared" si="15"/>
        <v>vis</v>
      </c>
      <c r="E85" s="53">
        <f>VLOOKUP(C85,'Active 1'!C$21:E$970,3,FALSE)</f>
        <v>1349.4842331283851</v>
      </c>
      <c r="F85" s="4" t="s">
        <v>89</v>
      </c>
      <c r="G85" s="44" t="str">
        <f t="shared" si="16"/>
        <v>39056.381</v>
      </c>
      <c r="H85" s="45">
        <f t="shared" si="17"/>
        <v>1349.5</v>
      </c>
      <c r="I85" s="54" t="s">
        <v>124</v>
      </c>
      <c r="J85" s="55" t="s">
        <v>125</v>
      </c>
      <c r="K85" s="54">
        <v>1349.5</v>
      </c>
      <c r="L85" s="54" t="s">
        <v>126</v>
      </c>
      <c r="M85" s="55" t="s">
        <v>127</v>
      </c>
      <c r="N85" s="55"/>
      <c r="O85" s="56" t="s">
        <v>128</v>
      </c>
      <c r="P85" s="56" t="s">
        <v>129</v>
      </c>
    </row>
    <row r="86" spans="1:16" ht="12.75" customHeight="1" thickBot="1" x14ac:dyDescent="0.25">
      <c r="A86" s="45" t="str">
        <f t="shared" si="12"/>
        <v> AJ 80.232 </v>
      </c>
      <c r="B86" s="4" t="str">
        <f t="shared" si="13"/>
        <v>II</v>
      </c>
      <c r="C86" s="45">
        <f t="shared" si="14"/>
        <v>39064.589399999997</v>
      </c>
      <c r="D86" s="44" t="str">
        <f t="shared" si="15"/>
        <v>vis</v>
      </c>
      <c r="E86" s="53">
        <f>VLOOKUP(C86,'Active 1'!C$21:E$970,3,FALSE)</f>
        <v>1352.4919205317415</v>
      </c>
      <c r="F86" s="4" t="s">
        <v>89</v>
      </c>
      <c r="G86" s="44" t="str">
        <f t="shared" si="16"/>
        <v>39064.5894</v>
      </c>
      <c r="H86" s="45">
        <f t="shared" si="17"/>
        <v>1352.5</v>
      </c>
      <c r="I86" s="54" t="s">
        <v>130</v>
      </c>
      <c r="J86" s="55" t="s">
        <v>131</v>
      </c>
      <c r="K86" s="54">
        <v>1352.5</v>
      </c>
      <c r="L86" s="54" t="s">
        <v>132</v>
      </c>
      <c r="M86" s="55" t="s">
        <v>101</v>
      </c>
      <c r="N86" s="55" t="s">
        <v>102</v>
      </c>
      <c r="O86" s="56" t="s">
        <v>133</v>
      </c>
      <c r="P86" s="56" t="s">
        <v>134</v>
      </c>
    </row>
    <row r="87" spans="1:16" ht="12.75" customHeight="1" thickBot="1" x14ac:dyDescent="0.25">
      <c r="A87" s="45" t="str">
        <f t="shared" si="12"/>
        <v> HABZ 71 </v>
      </c>
      <c r="B87" s="4" t="str">
        <f t="shared" si="13"/>
        <v>II</v>
      </c>
      <c r="C87" s="45">
        <f t="shared" si="14"/>
        <v>39389.404999999999</v>
      </c>
      <c r="D87" s="44" t="str">
        <f t="shared" si="15"/>
        <v>vis</v>
      </c>
      <c r="E87" s="53">
        <f>VLOOKUP(C87,'Active 1'!C$21:E$970,3,FALSE)</f>
        <v>1471.5094865049059</v>
      </c>
      <c r="F87" s="4" t="s">
        <v>89</v>
      </c>
      <c r="G87" s="44" t="str">
        <f t="shared" si="16"/>
        <v>39389.405</v>
      </c>
      <c r="H87" s="45">
        <f t="shared" si="17"/>
        <v>1471.5</v>
      </c>
      <c r="I87" s="54" t="s">
        <v>135</v>
      </c>
      <c r="J87" s="55" t="s">
        <v>136</v>
      </c>
      <c r="K87" s="54">
        <v>1471.5</v>
      </c>
      <c r="L87" s="54" t="s">
        <v>137</v>
      </c>
      <c r="M87" s="55" t="s">
        <v>127</v>
      </c>
      <c r="N87" s="55"/>
      <c r="O87" s="56" t="s">
        <v>128</v>
      </c>
      <c r="P87" s="56" t="s">
        <v>129</v>
      </c>
    </row>
    <row r="88" spans="1:16" ht="12.75" customHeight="1" thickBot="1" x14ac:dyDescent="0.25">
      <c r="A88" s="45" t="str">
        <f t="shared" si="12"/>
        <v> AJ 80.232 </v>
      </c>
      <c r="B88" s="4" t="str">
        <f t="shared" si="13"/>
        <v>II</v>
      </c>
      <c r="C88" s="45">
        <f t="shared" si="14"/>
        <v>39405.728300000002</v>
      </c>
      <c r="D88" s="44" t="str">
        <f t="shared" si="15"/>
        <v>vis</v>
      </c>
      <c r="E88" s="53">
        <f>VLOOKUP(C88,'Active 1'!C$21:E$970,3,FALSE)</f>
        <v>1477.4906014348851</v>
      </c>
      <c r="F88" s="4" t="s">
        <v>89</v>
      </c>
      <c r="G88" s="44" t="str">
        <f t="shared" si="16"/>
        <v>39405.7283</v>
      </c>
      <c r="H88" s="45">
        <f t="shared" si="17"/>
        <v>1477.5</v>
      </c>
      <c r="I88" s="54" t="s">
        <v>138</v>
      </c>
      <c r="J88" s="55" t="s">
        <v>139</v>
      </c>
      <c r="K88" s="54">
        <v>1477.5</v>
      </c>
      <c r="L88" s="54" t="s">
        <v>140</v>
      </c>
      <c r="M88" s="55" t="s">
        <v>101</v>
      </c>
      <c r="N88" s="55" t="s">
        <v>102</v>
      </c>
      <c r="O88" s="56" t="s">
        <v>141</v>
      </c>
      <c r="P88" s="56" t="s">
        <v>134</v>
      </c>
    </row>
    <row r="89" spans="1:16" ht="12.75" customHeight="1" thickBot="1" x14ac:dyDescent="0.25">
      <c r="A89" s="45" t="str">
        <f t="shared" si="12"/>
        <v> AJ 80.232 </v>
      </c>
      <c r="B89" s="4" t="str">
        <f t="shared" si="13"/>
        <v>I</v>
      </c>
      <c r="C89" s="45">
        <f t="shared" si="14"/>
        <v>39442.6204</v>
      </c>
      <c r="D89" s="44" t="str">
        <f t="shared" si="15"/>
        <v>vis</v>
      </c>
      <c r="E89" s="53">
        <f>VLOOKUP(C89,'Active 1'!C$21:E$970,3,FALSE)</f>
        <v>1491.0084495482092</v>
      </c>
      <c r="F89" s="4" t="s">
        <v>89</v>
      </c>
      <c r="G89" s="44" t="str">
        <f t="shared" si="16"/>
        <v>39442.6204</v>
      </c>
      <c r="H89" s="45">
        <f t="shared" si="17"/>
        <v>1491</v>
      </c>
      <c r="I89" s="54" t="s">
        <v>142</v>
      </c>
      <c r="J89" s="55" t="s">
        <v>143</v>
      </c>
      <c r="K89" s="54">
        <v>1491</v>
      </c>
      <c r="L89" s="54" t="s">
        <v>144</v>
      </c>
      <c r="M89" s="55" t="s">
        <v>101</v>
      </c>
      <c r="N89" s="55" t="s">
        <v>102</v>
      </c>
      <c r="O89" s="56" t="s">
        <v>145</v>
      </c>
      <c r="P89" s="56" t="s">
        <v>134</v>
      </c>
    </row>
    <row r="90" spans="1:16" ht="12.75" customHeight="1" thickBot="1" x14ac:dyDescent="0.25">
      <c r="A90" s="45" t="str">
        <f t="shared" si="12"/>
        <v> AJ 80.232 </v>
      </c>
      <c r="B90" s="4" t="str">
        <f t="shared" si="13"/>
        <v>I</v>
      </c>
      <c r="C90" s="45">
        <f t="shared" si="14"/>
        <v>39783.7618</v>
      </c>
      <c r="D90" s="44" t="str">
        <f t="shared" si="15"/>
        <v>vis</v>
      </c>
      <c r="E90" s="53">
        <f>VLOOKUP(C90,'Active 1'!C$21:E$970,3,FALSE)</f>
        <v>1616.008046490836</v>
      </c>
      <c r="F90" s="4" t="s">
        <v>89</v>
      </c>
      <c r="G90" s="44" t="str">
        <f t="shared" si="16"/>
        <v>39783.7618</v>
      </c>
      <c r="H90" s="45">
        <f t="shared" si="17"/>
        <v>1616</v>
      </c>
      <c r="I90" s="54" t="s">
        <v>146</v>
      </c>
      <c r="J90" s="55" t="s">
        <v>147</v>
      </c>
      <c r="K90" s="54">
        <v>1616</v>
      </c>
      <c r="L90" s="54" t="s">
        <v>148</v>
      </c>
      <c r="M90" s="55" t="s">
        <v>101</v>
      </c>
      <c r="N90" s="55" t="s">
        <v>102</v>
      </c>
      <c r="O90" s="56" t="s">
        <v>141</v>
      </c>
      <c r="P90" s="56" t="s">
        <v>134</v>
      </c>
    </row>
    <row r="91" spans="1:16" ht="12.75" customHeight="1" thickBot="1" x14ac:dyDescent="0.25">
      <c r="A91" s="45" t="str">
        <f t="shared" si="12"/>
        <v> AJ 80.232 </v>
      </c>
      <c r="B91" s="4" t="str">
        <f t="shared" si="13"/>
        <v>II</v>
      </c>
      <c r="C91" s="45">
        <f t="shared" si="14"/>
        <v>40505.571000000004</v>
      </c>
      <c r="D91" s="44" t="str">
        <f t="shared" si="15"/>
        <v>vis</v>
      </c>
      <c r="E91" s="53">
        <f>VLOOKUP(C91,'Active 1'!C$21:E$970,3,FALSE)</f>
        <v>1880.4903376155139</v>
      </c>
      <c r="F91" s="4" t="s">
        <v>89</v>
      </c>
      <c r="G91" s="44" t="str">
        <f t="shared" si="16"/>
        <v>40505.5710</v>
      </c>
      <c r="H91" s="45">
        <f t="shared" si="17"/>
        <v>1880.5</v>
      </c>
      <c r="I91" s="54" t="s">
        <v>149</v>
      </c>
      <c r="J91" s="55" t="s">
        <v>150</v>
      </c>
      <c r="K91" s="54">
        <v>1880.5</v>
      </c>
      <c r="L91" s="54" t="s">
        <v>151</v>
      </c>
      <c r="M91" s="55" t="s">
        <v>101</v>
      </c>
      <c r="N91" s="55" t="s">
        <v>102</v>
      </c>
      <c r="O91" s="56" t="s">
        <v>141</v>
      </c>
      <c r="P91" s="56" t="s">
        <v>134</v>
      </c>
    </row>
    <row r="92" spans="1:16" ht="12.75" customHeight="1" thickBot="1" x14ac:dyDescent="0.25">
      <c r="A92" s="45" t="str">
        <f t="shared" si="12"/>
        <v> AJ 80.232 </v>
      </c>
      <c r="B92" s="4" t="str">
        <f t="shared" si="13"/>
        <v>I</v>
      </c>
      <c r="C92" s="45">
        <f t="shared" si="14"/>
        <v>40509.715700000001</v>
      </c>
      <c r="D92" s="44" t="str">
        <f t="shared" si="15"/>
        <v>vis</v>
      </c>
      <c r="E92" s="53">
        <f>VLOOKUP(C92,'Active 1'!C$21:E$970,3,FALSE)</f>
        <v>1882.0090211568481</v>
      </c>
      <c r="F92" s="4" t="s">
        <v>89</v>
      </c>
      <c r="G92" s="44" t="str">
        <f t="shared" si="16"/>
        <v>40509.7157</v>
      </c>
      <c r="H92" s="45">
        <f t="shared" si="17"/>
        <v>1882</v>
      </c>
      <c r="I92" s="54" t="s">
        <v>152</v>
      </c>
      <c r="J92" s="55" t="s">
        <v>153</v>
      </c>
      <c r="K92" s="54">
        <v>1882</v>
      </c>
      <c r="L92" s="54" t="s">
        <v>154</v>
      </c>
      <c r="M92" s="55" t="s">
        <v>101</v>
      </c>
      <c r="N92" s="55" t="s">
        <v>102</v>
      </c>
      <c r="O92" s="56" t="s">
        <v>141</v>
      </c>
      <c r="P92" s="56" t="s">
        <v>134</v>
      </c>
    </row>
    <row r="93" spans="1:16" ht="12.75" customHeight="1" thickBot="1" x14ac:dyDescent="0.25">
      <c r="A93" s="45" t="str">
        <f t="shared" si="12"/>
        <v> AJ 80.232 </v>
      </c>
      <c r="B93" s="4" t="str">
        <f t="shared" si="13"/>
        <v>I</v>
      </c>
      <c r="C93" s="45">
        <f t="shared" si="14"/>
        <v>40520.631600000001</v>
      </c>
      <c r="D93" s="44" t="str">
        <f t="shared" si="15"/>
        <v>vis</v>
      </c>
      <c r="E93" s="53">
        <f>VLOOKUP(C93,'Active 1'!C$21:E$970,3,FALSE)</f>
        <v>1886.0087793224241</v>
      </c>
      <c r="F93" s="4" t="s">
        <v>89</v>
      </c>
      <c r="G93" s="44" t="str">
        <f t="shared" si="16"/>
        <v>40520.6316</v>
      </c>
      <c r="H93" s="45">
        <f t="shared" si="17"/>
        <v>1886</v>
      </c>
      <c r="I93" s="54" t="s">
        <v>155</v>
      </c>
      <c r="J93" s="55" t="s">
        <v>156</v>
      </c>
      <c r="K93" s="54">
        <v>1886</v>
      </c>
      <c r="L93" s="54" t="s">
        <v>157</v>
      </c>
      <c r="M93" s="55" t="s">
        <v>101</v>
      </c>
      <c r="N93" s="55" t="s">
        <v>102</v>
      </c>
      <c r="O93" s="56" t="s">
        <v>141</v>
      </c>
      <c r="P93" s="56" t="s">
        <v>134</v>
      </c>
    </row>
    <row r="94" spans="1:16" ht="12.75" customHeight="1" thickBot="1" x14ac:dyDescent="0.25">
      <c r="A94" s="45" t="str">
        <f t="shared" si="12"/>
        <v> AJ 80.232 </v>
      </c>
      <c r="B94" s="4" t="str">
        <f t="shared" si="13"/>
        <v>II</v>
      </c>
      <c r="C94" s="45">
        <f t="shared" si="14"/>
        <v>40524.675000000003</v>
      </c>
      <c r="D94" s="44" t="str">
        <f t="shared" si="15"/>
        <v>vis</v>
      </c>
      <c r="E94" s="53">
        <f>VLOOKUP(C94,'Active 1'!C$21:E$970,3,FALSE)</f>
        <v>1887.4903449438295</v>
      </c>
      <c r="F94" s="4" t="s">
        <v>89</v>
      </c>
      <c r="G94" s="44" t="str">
        <f t="shared" si="16"/>
        <v>40524.6750</v>
      </c>
      <c r="H94" s="45">
        <f t="shared" si="17"/>
        <v>1887.5</v>
      </c>
      <c r="I94" s="54" t="s">
        <v>158</v>
      </c>
      <c r="J94" s="55" t="s">
        <v>159</v>
      </c>
      <c r="K94" s="54">
        <v>1887.5</v>
      </c>
      <c r="L94" s="54" t="s">
        <v>151</v>
      </c>
      <c r="M94" s="55" t="s">
        <v>101</v>
      </c>
      <c r="N94" s="55" t="s">
        <v>102</v>
      </c>
      <c r="O94" s="56" t="s">
        <v>141</v>
      </c>
      <c r="P94" s="56" t="s">
        <v>134</v>
      </c>
    </row>
    <row r="95" spans="1:16" ht="12.75" customHeight="1" thickBot="1" x14ac:dyDescent="0.25">
      <c r="A95" s="45" t="str">
        <f t="shared" si="12"/>
        <v> AJ 80.232 </v>
      </c>
      <c r="B95" s="4" t="str">
        <f t="shared" si="13"/>
        <v>I</v>
      </c>
      <c r="C95" s="45">
        <f t="shared" si="14"/>
        <v>40861.771399999998</v>
      </c>
      <c r="D95" s="44" t="str">
        <f t="shared" si="15"/>
        <v>vis</v>
      </c>
      <c r="E95" s="53">
        <f>VLOOKUP(C95,'Active 1'!C$21:E$970,3,FALSE)</f>
        <v>2011.0077899997793</v>
      </c>
      <c r="F95" s="4" t="s">
        <v>89</v>
      </c>
      <c r="G95" s="44" t="str">
        <f t="shared" si="16"/>
        <v>40861.7714</v>
      </c>
      <c r="H95" s="45">
        <f t="shared" si="17"/>
        <v>2011</v>
      </c>
      <c r="I95" s="54" t="s">
        <v>160</v>
      </c>
      <c r="J95" s="55" t="s">
        <v>161</v>
      </c>
      <c r="K95" s="54">
        <v>2011</v>
      </c>
      <c r="L95" s="54" t="s">
        <v>162</v>
      </c>
      <c r="M95" s="55" t="s">
        <v>101</v>
      </c>
      <c r="N95" s="55" t="s">
        <v>102</v>
      </c>
      <c r="O95" s="56" t="s">
        <v>141</v>
      </c>
      <c r="P95" s="56" t="s">
        <v>134</v>
      </c>
    </row>
    <row r="96" spans="1:16" ht="12.75" customHeight="1" thickBot="1" x14ac:dyDescent="0.25">
      <c r="A96" s="45" t="str">
        <f t="shared" si="12"/>
        <v> AJ 80.232 </v>
      </c>
      <c r="B96" s="4" t="str">
        <f t="shared" si="13"/>
        <v>II</v>
      </c>
      <c r="C96" s="45">
        <f t="shared" si="14"/>
        <v>41054.127999999997</v>
      </c>
      <c r="D96" s="44" t="str">
        <f t="shared" si="15"/>
        <v>vis</v>
      </c>
      <c r="E96" s="53">
        <f>VLOOKUP(C96,'Active 1'!C$21:E$970,3,FALSE)</f>
        <v>2081.4902863173002</v>
      </c>
      <c r="F96" s="4" t="s">
        <v>89</v>
      </c>
      <c r="G96" s="44" t="str">
        <f t="shared" si="16"/>
        <v>41054.128</v>
      </c>
      <c r="H96" s="45">
        <f t="shared" si="17"/>
        <v>2081.5</v>
      </c>
      <c r="I96" s="54" t="s">
        <v>168</v>
      </c>
      <c r="J96" s="55" t="s">
        <v>169</v>
      </c>
      <c r="K96" s="54">
        <v>2081.5</v>
      </c>
      <c r="L96" s="54" t="s">
        <v>170</v>
      </c>
      <c r="M96" s="55" t="s">
        <v>101</v>
      </c>
      <c r="N96" s="55" t="s">
        <v>102</v>
      </c>
      <c r="O96" s="56" t="s">
        <v>171</v>
      </c>
      <c r="P96" s="56" t="s">
        <v>134</v>
      </c>
    </row>
    <row r="97" spans="1:16" ht="12.75" customHeight="1" thickBot="1" x14ac:dyDescent="0.25">
      <c r="A97" s="45" t="str">
        <f t="shared" si="12"/>
        <v> AJ 80.232 </v>
      </c>
      <c r="B97" s="4" t="str">
        <f t="shared" si="13"/>
        <v>I</v>
      </c>
      <c r="C97" s="45">
        <f t="shared" si="14"/>
        <v>41058.269999999997</v>
      </c>
      <c r="D97" s="44" t="str">
        <f t="shared" si="15"/>
        <v>vis</v>
      </c>
      <c r="E97" s="53">
        <f>VLOOKUP(C97,'Active 1'!C$21:E$970,3,FALSE)</f>
        <v>2083.0079805359919</v>
      </c>
      <c r="F97" s="4" t="s">
        <v>89</v>
      </c>
      <c r="G97" s="44" t="str">
        <f t="shared" si="16"/>
        <v>41058.270</v>
      </c>
      <c r="H97" s="45">
        <f t="shared" si="17"/>
        <v>2083</v>
      </c>
      <c r="I97" s="54" t="s">
        <v>172</v>
      </c>
      <c r="J97" s="55" t="s">
        <v>173</v>
      </c>
      <c r="K97" s="54">
        <v>2083</v>
      </c>
      <c r="L97" s="54" t="s">
        <v>174</v>
      </c>
      <c r="M97" s="55" t="s">
        <v>101</v>
      </c>
      <c r="N97" s="55" t="s">
        <v>102</v>
      </c>
      <c r="O97" s="56" t="s">
        <v>171</v>
      </c>
      <c r="P97" s="56" t="s">
        <v>134</v>
      </c>
    </row>
    <row r="98" spans="1:16" ht="12.75" customHeight="1" thickBot="1" x14ac:dyDescent="0.25">
      <c r="A98" s="45" t="str">
        <f t="shared" si="12"/>
        <v> AJ 80.232 </v>
      </c>
      <c r="B98" s="4" t="str">
        <f t="shared" si="13"/>
        <v>I</v>
      </c>
      <c r="C98" s="45">
        <f t="shared" si="14"/>
        <v>41639.574999999997</v>
      </c>
      <c r="D98" s="44" t="str">
        <f t="shared" si="15"/>
        <v>vis</v>
      </c>
      <c r="E98" s="53">
        <f>VLOOKUP(C98,'Active 1'!C$21:E$970,3,FALSE)</f>
        <v>2296.0073136592468</v>
      </c>
      <c r="F98" s="4" t="s">
        <v>89</v>
      </c>
      <c r="G98" s="44" t="str">
        <f t="shared" si="16"/>
        <v>41639.575</v>
      </c>
      <c r="H98" s="45">
        <f t="shared" si="17"/>
        <v>2296</v>
      </c>
      <c r="I98" s="54" t="s">
        <v>178</v>
      </c>
      <c r="J98" s="55" t="s">
        <v>179</v>
      </c>
      <c r="K98" s="54">
        <v>2296</v>
      </c>
      <c r="L98" s="54" t="s">
        <v>180</v>
      </c>
      <c r="M98" s="55" t="s">
        <v>101</v>
      </c>
      <c r="N98" s="55" t="s">
        <v>102</v>
      </c>
      <c r="O98" s="56" t="s">
        <v>141</v>
      </c>
      <c r="P98" s="56" t="s">
        <v>134</v>
      </c>
    </row>
    <row r="99" spans="1:16" ht="12.75" customHeight="1" thickBot="1" x14ac:dyDescent="0.25">
      <c r="A99" s="45" t="str">
        <f t="shared" si="12"/>
        <v> AJ 80.232 </v>
      </c>
      <c r="B99" s="4" t="str">
        <f t="shared" si="13"/>
        <v>I</v>
      </c>
      <c r="C99" s="45">
        <f t="shared" si="14"/>
        <v>41669.595300000001</v>
      </c>
      <c r="D99" s="44" t="str">
        <f t="shared" si="15"/>
        <v>vis</v>
      </c>
      <c r="E99" s="53">
        <f>VLOOKUP(C99,'Active 1'!C$21:E$970,3,FALSE)</f>
        <v>2307.0072257194574</v>
      </c>
      <c r="F99" s="4" t="s">
        <v>89</v>
      </c>
      <c r="G99" s="44" t="str">
        <f t="shared" si="16"/>
        <v>41669.5953</v>
      </c>
      <c r="H99" s="45">
        <f t="shared" si="17"/>
        <v>2307</v>
      </c>
      <c r="I99" s="54" t="s">
        <v>181</v>
      </c>
      <c r="J99" s="55" t="s">
        <v>182</v>
      </c>
      <c r="K99" s="54">
        <v>2307</v>
      </c>
      <c r="L99" s="54" t="s">
        <v>183</v>
      </c>
      <c r="M99" s="55" t="s">
        <v>101</v>
      </c>
      <c r="N99" s="55" t="s">
        <v>102</v>
      </c>
      <c r="O99" s="56" t="s">
        <v>141</v>
      </c>
      <c r="P99" s="56" t="s">
        <v>134</v>
      </c>
    </row>
    <row r="100" spans="1:16" ht="12.75" customHeight="1" thickBot="1" x14ac:dyDescent="0.25">
      <c r="A100" s="45" t="str">
        <f t="shared" si="12"/>
        <v> AJ 80.232 </v>
      </c>
      <c r="B100" s="4" t="str">
        <f t="shared" si="13"/>
        <v>II</v>
      </c>
      <c r="C100" s="45">
        <f t="shared" si="14"/>
        <v>41695.482499999998</v>
      </c>
      <c r="D100" s="44" t="str">
        <f t="shared" si="15"/>
        <v>vis</v>
      </c>
      <c r="E100" s="53">
        <f>VLOOKUP(C100,'Active 1'!C$21:E$970,3,FALSE)</f>
        <v>2316.4927046615412</v>
      </c>
      <c r="F100" s="4" t="s">
        <v>89</v>
      </c>
      <c r="G100" s="44" t="str">
        <f t="shared" si="16"/>
        <v>41695.4825</v>
      </c>
      <c r="H100" s="45">
        <f t="shared" si="17"/>
        <v>2316.5</v>
      </c>
      <c r="I100" s="54" t="s">
        <v>184</v>
      </c>
      <c r="J100" s="55" t="s">
        <v>185</v>
      </c>
      <c r="K100" s="54">
        <v>2316.5</v>
      </c>
      <c r="L100" s="54" t="s">
        <v>186</v>
      </c>
      <c r="M100" s="55" t="s">
        <v>101</v>
      </c>
      <c r="N100" s="55" t="s">
        <v>102</v>
      </c>
      <c r="O100" s="56" t="s">
        <v>141</v>
      </c>
      <c r="P100" s="56" t="s">
        <v>134</v>
      </c>
    </row>
    <row r="101" spans="1:16" ht="12.75" customHeight="1" thickBot="1" x14ac:dyDescent="0.25">
      <c r="A101" s="45" t="str">
        <f t="shared" si="12"/>
        <v> GEOS 13 </v>
      </c>
      <c r="B101" s="4" t="str">
        <f t="shared" si="13"/>
        <v>I</v>
      </c>
      <c r="C101" s="45">
        <f t="shared" si="14"/>
        <v>43173.29</v>
      </c>
      <c r="D101" s="44" t="str">
        <f t="shared" si="15"/>
        <v>vis</v>
      </c>
      <c r="E101" s="53">
        <f>VLOOKUP(C101,'Active 1'!C$21:E$970,3,FALSE)</f>
        <v>2857.9847131330753</v>
      </c>
      <c r="F101" s="4" t="s">
        <v>89</v>
      </c>
      <c r="G101" s="44" t="str">
        <f t="shared" si="16"/>
        <v>43173.29</v>
      </c>
      <c r="H101" s="45">
        <f t="shared" si="17"/>
        <v>2858</v>
      </c>
      <c r="I101" s="54" t="s">
        <v>201</v>
      </c>
      <c r="J101" s="55" t="s">
        <v>202</v>
      </c>
      <c r="K101" s="54">
        <v>2858</v>
      </c>
      <c r="L101" s="54" t="s">
        <v>203</v>
      </c>
      <c r="M101" s="55" t="s">
        <v>114</v>
      </c>
      <c r="N101" s="55"/>
      <c r="O101" s="56" t="s">
        <v>204</v>
      </c>
      <c r="P101" s="56" t="s">
        <v>205</v>
      </c>
    </row>
    <row r="102" spans="1:16" ht="12.75" customHeight="1" thickBot="1" x14ac:dyDescent="0.25">
      <c r="A102" s="45" t="str">
        <f t="shared" si="12"/>
        <v> GEOS 13 </v>
      </c>
      <c r="B102" s="4" t="str">
        <f t="shared" si="13"/>
        <v>I</v>
      </c>
      <c r="C102" s="45">
        <f t="shared" si="14"/>
        <v>43293.4</v>
      </c>
      <c r="D102" s="44" t="str">
        <f t="shared" si="15"/>
        <v>vis</v>
      </c>
      <c r="E102" s="53">
        <f>VLOOKUP(C102,'Active 1'!C$21:E$970,3,FALSE)</f>
        <v>2901.99491414878</v>
      </c>
      <c r="F102" s="4" t="s">
        <v>89</v>
      </c>
      <c r="G102" s="44" t="str">
        <f t="shared" si="16"/>
        <v>43293.40</v>
      </c>
      <c r="H102" s="45">
        <f t="shared" si="17"/>
        <v>2902</v>
      </c>
      <c r="I102" s="54" t="s">
        <v>206</v>
      </c>
      <c r="J102" s="55" t="s">
        <v>207</v>
      </c>
      <c r="K102" s="54">
        <v>2902</v>
      </c>
      <c r="L102" s="54" t="s">
        <v>208</v>
      </c>
      <c r="M102" s="55" t="s">
        <v>114</v>
      </c>
      <c r="N102" s="55"/>
      <c r="O102" s="56" t="s">
        <v>204</v>
      </c>
      <c r="P102" s="56" t="s">
        <v>205</v>
      </c>
    </row>
    <row r="103" spans="1:16" ht="12.75" customHeight="1" thickBot="1" x14ac:dyDescent="0.25">
      <c r="A103" s="45" t="str">
        <f t="shared" si="12"/>
        <v> GEOS 13 </v>
      </c>
      <c r="B103" s="4" t="str">
        <f t="shared" si="13"/>
        <v>II</v>
      </c>
      <c r="C103" s="45">
        <f t="shared" si="14"/>
        <v>43308.38</v>
      </c>
      <c r="D103" s="44" t="str">
        <f t="shared" si="15"/>
        <v>vis</v>
      </c>
      <c r="E103" s="53">
        <f>VLOOKUP(C103,'Active 1'!C$21:E$970,3,FALSE)</f>
        <v>2907.4838227426944</v>
      </c>
      <c r="F103" s="4" t="s">
        <v>89</v>
      </c>
      <c r="G103" s="44" t="str">
        <f t="shared" si="16"/>
        <v>43308.38</v>
      </c>
      <c r="H103" s="45">
        <f t="shared" si="17"/>
        <v>2907.5</v>
      </c>
      <c r="I103" s="54" t="s">
        <v>209</v>
      </c>
      <c r="J103" s="55" t="s">
        <v>210</v>
      </c>
      <c r="K103" s="54">
        <v>2907.5</v>
      </c>
      <c r="L103" s="54" t="s">
        <v>211</v>
      </c>
      <c r="M103" s="55" t="s">
        <v>114</v>
      </c>
      <c r="N103" s="55"/>
      <c r="O103" s="56" t="s">
        <v>204</v>
      </c>
      <c r="P103" s="56" t="s">
        <v>205</v>
      </c>
    </row>
    <row r="104" spans="1:16" ht="12.75" customHeight="1" thickBot="1" x14ac:dyDescent="0.25">
      <c r="A104" s="45" t="str">
        <f t="shared" si="12"/>
        <v> GEOS 13 </v>
      </c>
      <c r="B104" s="4" t="str">
        <f t="shared" si="13"/>
        <v>I</v>
      </c>
      <c r="C104" s="45">
        <f t="shared" si="14"/>
        <v>43342.54</v>
      </c>
      <c r="D104" s="44" t="str">
        <f t="shared" si="15"/>
        <v>vis</v>
      </c>
      <c r="E104" s="53">
        <f>VLOOKUP(C104,'Active 1'!C$21:E$970,3,FALSE)</f>
        <v>2920.0005862652706</v>
      </c>
      <c r="F104" s="4" t="s">
        <v>89</v>
      </c>
      <c r="G104" s="44" t="str">
        <f t="shared" si="16"/>
        <v>43342.54</v>
      </c>
      <c r="H104" s="45">
        <f t="shared" si="17"/>
        <v>2920</v>
      </c>
      <c r="I104" s="54" t="s">
        <v>212</v>
      </c>
      <c r="J104" s="55" t="s">
        <v>213</v>
      </c>
      <c r="K104" s="54">
        <v>2920</v>
      </c>
      <c r="L104" s="54" t="s">
        <v>214</v>
      </c>
      <c r="M104" s="55" t="s">
        <v>114</v>
      </c>
      <c r="N104" s="55"/>
      <c r="O104" s="56" t="s">
        <v>204</v>
      </c>
      <c r="P104" s="56" t="s">
        <v>205</v>
      </c>
    </row>
    <row r="105" spans="1:16" ht="12.75" customHeight="1" thickBot="1" x14ac:dyDescent="0.25">
      <c r="A105" s="45" t="str">
        <f t="shared" si="12"/>
        <v> GEOS 13 </v>
      </c>
      <c r="B105" s="4" t="str">
        <f t="shared" si="13"/>
        <v>II</v>
      </c>
      <c r="C105" s="45">
        <f t="shared" si="14"/>
        <v>43420.28</v>
      </c>
      <c r="D105" s="44" t="str">
        <f t="shared" si="15"/>
        <v>vis</v>
      </c>
      <c r="E105" s="53">
        <f>VLOOKUP(C105,'Active 1'!C$21:E$970,3,FALSE)</f>
        <v>2948.4857500897715</v>
      </c>
      <c r="F105" s="4" t="s">
        <v>89</v>
      </c>
      <c r="G105" s="44" t="str">
        <f t="shared" si="16"/>
        <v>43420.28</v>
      </c>
      <c r="H105" s="45">
        <f t="shared" si="17"/>
        <v>2948.5</v>
      </c>
      <c r="I105" s="54" t="s">
        <v>215</v>
      </c>
      <c r="J105" s="55" t="s">
        <v>216</v>
      </c>
      <c r="K105" s="54">
        <v>2948.5</v>
      </c>
      <c r="L105" s="54" t="s">
        <v>217</v>
      </c>
      <c r="M105" s="55" t="s">
        <v>114</v>
      </c>
      <c r="N105" s="55"/>
      <c r="O105" s="56" t="s">
        <v>204</v>
      </c>
      <c r="P105" s="56" t="s">
        <v>205</v>
      </c>
    </row>
    <row r="106" spans="1:16" ht="12.75" customHeight="1" thickBot="1" x14ac:dyDescent="0.25">
      <c r="A106" s="45" t="str">
        <f t="shared" si="12"/>
        <v> GEOS 13 </v>
      </c>
      <c r="B106" s="4" t="str">
        <f t="shared" si="13"/>
        <v>I</v>
      </c>
      <c r="C106" s="45">
        <f t="shared" si="14"/>
        <v>43495.33</v>
      </c>
      <c r="D106" s="44" t="str">
        <f t="shared" si="15"/>
        <v>vis</v>
      </c>
      <c r="E106" s="53">
        <f>VLOOKUP(C106,'Active 1'!C$21:E$970,3,FALSE)</f>
        <v>2975.9852554284507</v>
      </c>
      <c r="F106" s="4" t="s">
        <v>89</v>
      </c>
      <c r="G106" s="44" t="str">
        <f t="shared" si="16"/>
        <v>43495.33</v>
      </c>
      <c r="H106" s="45">
        <f t="shared" si="17"/>
        <v>2976</v>
      </c>
      <c r="I106" s="54" t="s">
        <v>218</v>
      </c>
      <c r="J106" s="55" t="s">
        <v>219</v>
      </c>
      <c r="K106" s="54">
        <v>2976</v>
      </c>
      <c r="L106" s="54" t="s">
        <v>203</v>
      </c>
      <c r="M106" s="55" t="s">
        <v>114</v>
      </c>
      <c r="N106" s="55"/>
      <c r="O106" s="56" t="s">
        <v>220</v>
      </c>
      <c r="P106" s="56" t="s">
        <v>205</v>
      </c>
    </row>
    <row r="107" spans="1:16" ht="12.75" customHeight="1" thickBot="1" x14ac:dyDescent="0.25">
      <c r="A107" s="45" t="str">
        <f t="shared" ref="A107:A131" si="18">P107</f>
        <v> GEOS 13 </v>
      </c>
      <c r="B107" s="4" t="str">
        <f t="shared" ref="B107:B131" si="19">IF(H107=INT(H107),"I","II")</f>
        <v>I</v>
      </c>
      <c r="C107" s="45">
        <f t="shared" ref="C107:C131" si="20">1*G107</f>
        <v>44835.37</v>
      </c>
      <c r="D107" s="44" t="str">
        <f t="shared" ref="D107:D131" si="21">VLOOKUP(F107,I$1:J$5,2,FALSE)</f>
        <v>vis</v>
      </c>
      <c r="E107" s="53">
        <f>VLOOKUP(C107,'Active 1'!C$21:E$970,3,FALSE)</f>
        <v>3466.9970760019646</v>
      </c>
      <c r="F107" s="4" t="s">
        <v>89</v>
      </c>
      <c r="G107" s="44" t="str">
        <f t="shared" ref="G107:G131" si="22">MID(I107,3,LEN(I107)-3)</f>
        <v>44835.37</v>
      </c>
      <c r="H107" s="45">
        <f t="shared" ref="H107:H131" si="23">1*K107</f>
        <v>3467</v>
      </c>
      <c r="I107" s="54" t="s">
        <v>225</v>
      </c>
      <c r="J107" s="55" t="s">
        <v>226</v>
      </c>
      <c r="K107" s="54">
        <v>3467</v>
      </c>
      <c r="L107" s="54" t="s">
        <v>208</v>
      </c>
      <c r="M107" s="55" t="s">
        <v>114</v>
      </c>
      <c r="N107" s="55"/>
      <c r="O107" s="56" t="s">
        <v>227</v>
      </c>
      <c r="P107" s="56" t="s">
        <v>205</v>
      </c>
    </row>
    <row r="108" spans="1:16" ht="12.75" customHeight="1" thickBot="1" x14ac:dyDescent="0.25">
      <c r="A108" s="45" t="str">
        <f t="shared" si="18"/>
        <v> SAC 60.101 </v>
      </c>
      <c r="B108" s="4" t="str">
        <f t="shared" si="19"/>
        <v>I</v>
      </c>
      <c r="C108" s="45">
        <f t="shared" si="20"/>
        <v>44876.3102</v>
      </c>
      <c r="D108" s="44" t="str">
        <f t="shared" si="21"/>
        <v>vis</v>
      </c>
      <c r="E108" s="53">
        <f>VLOOKUP(C108,'Active 1'!C$21:E$970,3,FALSE)</f>
        <v>3481.9982118909252</v>
      </c>
      <c r="F108" s="4" t="s">
        <v>89</v>
      </c>
      <c r="G108" s="44" t="str">
        <f t="shared" si="22"/>
        <v>44876.3102</v>
      </c>
      <c r="H108" s="45">
        <f t="shared" si="23"/>
        <v>3482</v>
      </c>
      <c r="I108" s="54" t="s">
        <v>228</v>
      </c>
      <c r="J108" s="55" t="s">
        <v>229</v>
      </c>
      <c r="K108" s="54">
        <v>3482</v>
      </c>
      <c r="L108" s="54" t="s">
        <v>230</v>
      </c>
      <c r="M108" s="55" t="s">
        <v>101</v>
      </c>
      <c r="N108" s="55" t="s">
        <v>102</v>
      </c>
      <c r="O108" s="56" t="s">
        <v>231</v>
      </c>
      <c r="P108" s="56" t="s">
        <v>232</v>
      </c>
    </row>
    <row r="109" spans="1:16" ht="12.75" customHeight="1" thickBot="1" x14ac:dyDescent="0.25">
      <c r="A109" s="45" t="str">
        <f t="shared" si="18"/>
        <v> SAC 60.101 </v>
      </c>
      <c r="B109" s="4" t="str">
        <f t="shared" si="19"/>
        <v>II</v>
      </c>
      <c r="C109" s="45">
        <f t="shared" si="20"/>
        <v>45647.299099999997</v>
      </c>
      <c r="D109" s="44" t="str">
        <f t="shared" si="21"/>
        <v>vis</v>
      </c>
      <c r="E109" s="53">
        <f>VLOOKUP(C109,'Active 1'!C$21:E$970,3,FALSE)</f>
        <v>3764.5007218391129</v>
      </c>
      <c r="F109" s="4" t="s">
        <v>89</v>
      </c>
      <c r="G109" s="44" t="str">
        <f t="shared" si="22"/>
        <v>45647.2991</v>
      </c>
      <c r="H109" s="45">
        <f t="shared" si="23"/>
        <v>3764.5</v>
      </c>
      <c r="I109" s="54" t="s">
        <v>261</v>
      </c>
      <c r="J109" s="55" t="s">
        <v>262</v>
      </c>
      <c r="K109" s="54">
        <v>3764.5</v>
      </c>
      <c r="L109" s="54" t="s">
        <v>263</v>
      </c>
      <c r="M109" s="55" t="s">
        <v>101</v>
      </c>
      <c r="N109" s="55" t="s">
        <v>102</v>
      </c>
      <c r="O109" s="56" t="s">
        <v>231</v>
      </c>
      <c r="P109" s="56" t="s">
        <v>232</v>
      </c>
    </row>
    <row r="110" spans="1:16" ht="12.75" customHeight="1" thickBot="1" x14ac:dyDescent="0.25">
      <c r="A110" s="45" t="str">
        <f t="shared" si="18"/>
        <v> SAC 60.101 </v>
      </c>
      <c r="B110" s="4" t="str">
        <f t="shared" si="19"/>
        <v>I</v>
      </c>
      <c r="C110" s="45">
        <f t="shared" si="20"/>
        <v>45673.207600000002</v>
      </c>
      <c r="D110" s="44" t="str">
        <f t="shared" si="21"/>
        <v>vis</v>
      </c>
      <c r="E110" s="53">
        <f>VLOOKUP(C110,'Active 1'!C$21:E$970,3,FALSE)</f>
        <v>3773.9940054376107</v>
      </c>
      <c r="F110" s="4" t="s">
        <v>89</v>
      </c>
      <c r="G110" s="44" t="str">
        <f t="shared" si="22"/>
        <v>45673.2076</v>
      </c>
      <c r="H110" s="45">
        <f t="shared" si="23"/>
        <v>3774</v>
      </c>
      <c r="I110" s="54" t="s">
        <v>269</v>
      </c>
      <c r="J110" s="55" t="s">
        <v>270</v>
      </c>
      <c r="K110" s="54">
        <v>3774</v>
      </c>
      <c r="L110" s="54" t="s">
        <v>271</v>
      </c>
      <c r="M110" s="55" t="s">
        <v>101</v>
      </c>
      <c r="N110" s="55" t="s">
        <v>102</v>
      </c>
      <c r="O110" s="56" t="s">
        <v>231</v>
      </c>
      <c r="P110" s="56" t="s">
        <v>232</v>
      </c>
    </row>
    <row r="111" spans="1:16" ht="12.75" customHeight="1" thickBot="1" x14ac:dyDescent="0.25">
      <c r="A111" s="45" t="str">
        <f t="shared" si="18"/>
        <v> SAC 60.101 </v>
      </c>
      <c r="B111" s="4" t="str">
        <f t="shared" si="19"/>
        <v>I</v>
      </c>
      <c r="C111" s="45">
        <f t="shared" si="20"/>
        <v>47062.332900000001</v>
      </c>
      <c r="D111" s="44" t="str">
        <f t="shared" si="21"/>
        <v>vis</v>
      </c>
      <c r="E111" s="53">
        <f>VLOOKUP(C111,'Active 1'!C$21:E$970,3,FALSE)</f>
        <v>4282.9914551836846</v>
      </c>
      <c r="F111" s="4" t="s">
        <v>89</v>
      </c>
      <c r="G111" s="44" t="str">
        <f t="shared" si="22"/>
        <v>47062.3329</v>
      </c>
      <c r="H111" s="45">
        <f t="shared" si="23"/>
        <v>4283</v>
      </c>
      <c r="I111" s="54" t="s">
        <v>289</v>
      </c>
      <c r="J111" s="55" t="s">
        <v>290</v>
      </c>
      <c r="K111" s="54">
        <v>4283</v>
      </c>
      <c r="L111" s="54" t="s">
        <v>291</v>
      </c>
      <c r="M111" s="55" t="s">
        <v>101</v>
      </c>
      <c r="N111" s="55" t="s">
        <v>102</v>
      </c>
      <c r="O111" s="56" t="s">
        <v>231</v>
      </c>
      <c r="P111" s="56" t="s">
        <v>232</v>
      </c>
    </row>
    <row r="112" spans="1:16" ht="12.75" customHeight="1" thickBot="1" x14ac:dyDescent="0.25">
      <c r="A112" s="45" t="str">
        <f t="shared" si="18"/>
        <v> VSSC 73 </v>
      </c>
      <c r="B112" s="4" t="str">
        <f t="shared" si="19"/>
        <v>I</v>
      </c>
      <c r="C112" s="45">
        <f t="shared" si="20"/>
        <v>47545.385399999999</v>
      </c>
      <c r="D112" s="44" t="str">
        <f t="shared" si="21"/>
        <v>vis</v>
      </c>
      <c r="E112" s="53">
        <f>VLOOKUP(C112,'Active 1'!C$21:E$970,3,FALSE)</f>
        <v>4459.9895205082912</v>
      </c>
      <c r="F112" s="4" t="s">
        <v>89</v>
      </c>
      <c r="G112" s="44" t="str">
        <f t="shared" si="22"/>
        <v>47545.3854</v>
      </c>
      <c r="H112" s="45">
        <f t="shared" si="23"/>
        <v>4460</v>
      </c>
      <c r="I112" s="54" t="s">
        <v>302</v>
      </c>
      <c r="J112" s="55" t="s">
        <v>303</v>
      </c>
      <c r="K112" s="54">
        <v>4460</v>
      </c>
      <c r="L112" s="54" t="s">
        <v>304</v>
      </c>
      <c r="M112" s="55" t="s">
        <v>101</v>
      </c>
      <c r="N112" s="55" t="s">
        <v>102</v>
      </c>
      <c r="O112" s="56" t="s">
        <v>278</v>
      </c>
      <c r="P112" s="56" t="s">
        <v>305</v>
      </c>
    </row>
    <row r="113" spans="1:16" ht="12.75" customHeight="1" thickBot="1" x14ac:dyDescent="0.25">
      <c r="A113" s="45" t="str">
        <f t="shared" si="18"/>
        <v> VSSC 73 </v>
      </c>
      <c r="B113" s="4" t="str">
        <f t="shared" si="19"/>
        <v>I</v>
      </c>
      <c r="C113" s="45">
        <f t="shared" si="20"/>
        <v>47766.472000000002</v>
      </c>
      <c r="D113" s="44" t="str">
        <f t="shared" si="21"/>
        <v>vis</v>
      </c>
      <c r="E113" s="53">
        <f>VLOOKUP(C113,'Active 1'!C$21:E$970,3,FALSE)</f>
        <v>4540.9991425870421</v>
      </c>
      <c r="F113" s="4" t="s">
        <v>89</v>
      </c>
      <c r="G113" s="44" t="str">
        <f t="shared" si="22"/>
        <v>47766.472</v>
      </c>
      <c r="H113" s="45">
        <f t="shared" si="23"/>
        <v>4541</v>
      </c>
      <c r="I113" s="54" t="s">
        <v>311</v>
      </c>
      <c r="J113" s="55" t="s">
        <v>312</v>
      </c>
      <c r="K113" s="54">
        <v>4541</v>
      </c>
      <c r="L113" s="54" t="s">
        <v>313</v>
      </c>
      <c r="M113" s="55" t="s">
        <v>114</v>
      </c>
      <c r="N113" s="55"/>
      <c r="O113" s="56" t="s">
        <v>314</v>
      </c>
      <c r="P113" s="56" t="s">
        <v>305</v>
      </c>
    </row>
    <row r="114" spans="1:16" ht="12.75" customHeight="1" thickBot="1" x14ac:dyDescent="0.25">
      <c r="A114" s="45" t="str">
        <f t="shared" si="18"/>
        <v> AAP 456;1077-1083 </v>
      </c>
      <c r="B114" s="4" t="str">
        <f t="shared" si="19"/>
        <v>I</v>
      </c>
      <c r="C114" s="45">
        <f t="shared" si="20"/>
        <v>48688.891000000003</v>
      </c>
      <c r="D114" s="44" t="str">
        <f t="shared" si="21"/>
        <v>PE</v>
      </c>
      <c r="E114" s="53">
        <f>VLOOKUP(C114,'Active 1'!C$21:E$970,3,FALSE)</f>
        <v>4878.9880328601694</v>
      </c>
      <c r="F114" s="4" t="str">
        <f>LEFT(M114,1)</f>
        <v>E</v>
      </c>
      <c r="G114" s="44" t="str">
        <f t="shared" si="22"/>
        <v>48688.891</v>
      </c>
      <c r="H114" s="45">
        <f t="shared" si="23"/>
        <v>4879</v>
      </c>
      <c r="I114" s="54" t="s">
        <v>345</v>
      </c>
      <c r="J114" s="55" t="s">
        <v>346</v>
      </c>
      <c r="K114" s="54">
        <v>4879</v>
      </c>
      <c r="L114" s="54" t="s">
        <v>347</v>
      </c>
      <c r="M114" s="55" t="s">
        <v>101</v>
      </c>
      <c r="N114" s="55" t="s">
        <v>102</v>
      </c>
      <c r="O114" s="56" t="s">
        <v>348</v>
      </c>
      <c r="P114" s="56" t="s">
        <v>349</v>
      </c>
    </row>
    <row r="115" spans="1:16" ht="12.75" customHeight="1" thickBot="1" x14ac:dyDescent="0.25">
      <c r="A115" s="45" t="str">
        <f t="shared" si="18"/>
        <v>BAVM 68 </v>
      </c>
      <c r="B115" s="4" t="str">
        <f t="shared" si="19"/>
        <v>I</v>
      </c>
      <c r="C115" s="45">
        <f t="shared" si="20"/>
        <v>49177.411699999997</v>
      </c>
      <c r="D115" s="44" t="str">
        <f t="shared" si="21"/>
        <v>PE</v>
      </c>
      <c r="E115" s="53" t="e">
        <f>VLOOKUP(C115,'Active 1'!C$21:E$970,3,FALSE)</f>
        <v>#N/A</v>
      </c>
      <c r="F115" s="4" t="str">
        <f>LEFT(M115,1)</f>
        <v>E</v>
      </c>
      <c r="G115" s="44" t="str">
        <f t="shared" si="22"/>
        <v>49177.4117</v>
      </c>
      <c r="H115" s="45">
        <f t="shared" si="23"/>
        <v>5058</v>
      </c>
      <c r="I115" s="54" t="s">
        <v>361</v>
      </c>
      <c r="J115" s="55" t="s">
        <v>358</v>
      </c>
      <c r="K115" s="54">
        <v>5058</v>
      </c>
      <c r="L115" s="54" t="s">
        <v>362</v>
      </c>
      <c r="M115" s="55" t="s">
        <v>101</v>
      </c>
      <c r="N115" s="55" t="s">
        <v>334</v>
      </c>
      <c r="O115" s="56" t="s">
        <v>335</v>
      </c>
      <c r="P115" s="57" t="s">
        <v>360</v>
      </c>
    </row>
    <row r="116" spans="1:16" ht="12.75" customHeight="1" thickBot="1" x14ac:dyDescent="0.25">
      <c r="A116" s="45" t="str">
        <f t="shared" si="18"/>
        <v>BAVM 122 </v>
      </c>
      <c r="B116" s="4" t="str">
        <f t="shared" si="19"/>
        <v>I</v>
      </c>
      <c r="C116" s="45">
        <f t="shared" si="20"/>
        <v>51243.347999999998</v>
      </c>
      <c r="D116" s="44" t="str">
        <f t="shared" si="21"/>
        <v>vis</v>
      </c>
      <c r="E116" s="53">
        <f>VLOOKUP(C116,'Active 1'!C$21:E$970,3,FALSE)</f>
        <v>5814.9814227192437</v>
      </c>
      <c r="F116" s="4" t="s">
        <v>89</v>
      </c>
      <c r="G116" s="44" t="str">
        <f t="shared" si="22"/>
        <v>51243.348</v>
      </c>
      <c r="H116" s="45">
        <f t="shared" si="23"/>
        <v>5815</v>
      </c>
      <c r="I116" s="54" t="s">
        <v>394</v>
      </c>
      <c r="J116" s="55" t="s">
        <v>395</v>
      </c>
      <c r="K116" s="54">
        <v>5815</v>
      </c>
      <c r="L116" s="54" t="s">
        <v>396</v>
      </c>
      <c r="M116" s="55" t="s">
        <v>114</v>
      </c>
      <c r="N116" s="55"/>
      <c r="O116" s="56" t="s">
        <v>397</v>
      </c>
      <c r="P116" s="57" t="s">
        <v>398</v>
      </c>
    </row>
    <row r="117" spans="1:16" ht="12.75" customHeight="1" thickBot="1" x14ac:dyDescent="0.25">
      <c r="A117" s="45" t="str">
        <f t="shared" si="18"/>
        <v>BAVM 131 </v>
      </c>
      <c r="B117" s="4" t="str">
        <f t="shared" si="19"/>
        <v>I</v>
      </c>
      <c r="C117" s="45">
        <f t="shared" si="20"/>
        <v>51494.434000000001</v>
      </c>
      <c r="D117" s="44" t="str">
        <f t="shared" si="21"/>
        <v>vis</v>
      </c>
      <c r="E117" s="53">
        <f>VLOOKUP(C117,'Active 1'!C$21:E$970,3,FALSE)</f>
        <v>5906.9832987681102</v>
      </c>
      <c r="F117" s="4" t="s">
        <v>89</v>
      </c>
      <c r="G117" s="44" t="str">
        <f t="shared" si="22"/>
        <v>51494.434</v>
      </c>
      <c r="H117" s="45">
        <f t="shared" si="23"/>
        <v>5907</v>
      </c>
      <c r="I117" s="54" t="s">
        <v>404</v>
      </c>
      <c r="J117" s="55" t="s">
        <v>405</v>
      </c>
      <c r="K117" s="54">
        <v>5907</v>
      </c>
      <c r="L117" s="54" t="s">
        <v>406</v>
      </c>
      <c r="M117" s="55" t="s">
        <v>114</v>
      </c>
      <c r="N117" s="55"/>
      <c r="O117" s="56" t="s">
        <v>341</v>
      </c>
      <c r="P117" s="57" t="s">
        <v>407</v>
      </c>
    </row>
    <row r="118" spans="1:16" ht="12.75" customHeight="1" thickBot="1" x14ac:dyDescent="0.25">
      <c r="A118" s="45" t="str">
        <f t="shared" si="18"/>
        <v>BAVM 131 </v>
      </c>
      <c r="B118" s="4" t="str">
        <f t="shared" si="19"/>
        <v>I</v>
      </c>
      <c r="C118" s="45">
        <f t="shared" si="20"/>
        <v>51535.375</v>
      </c>
      <c r="D118" s="44" t="str">
        <f t="shared" si="21"/>
        <v>vis</v>
      </c>
      <c r="E118" s="53">
        <f>VLOOKUP(C118,'Active 1'!C$21:E$970,3,FALSE)</f>
        <v>5921.9847277897061</v>
      </c>
      <c r="F118" s="4" t="s">
        <v>89</v>
      </c>
      <c r="G118" s="44" t="str">
        <f t="shared" si="22"/>
        <v>51535.375</v>
      </c>
      <c r="H118" s="45">
        <f t="shared" si="23"/>
        <v>5922</v>
      </c>
      <c r="I118" s="54" t="s">
        <v>408</v>
      </c>
      <c r="J118" s="55" t="s">
        <v>409</v>
      </c>
      <c r="K118" s="54">
        <v>5922</v>
      </c>
      <c r="L118" s="54" t="s">
        <v>410</v>
      </c>
      <c r="M118" s="55" t="s">
        <v>114</v>
      </c>
      <c r="N118" s="55"/>
      <c r="O118" s="56" t="s">
        <v>397</v>
      </c>
      <c r="P118" s="57" t="s">
        <v>407</v>
      </c>
    </row>
    <row r="119" spans="1:16" ht="12.75" customHeight="1" thickBot="1" x14ac:dyDescent="0.25">
      <c r="A119" s="45" t="str">
        <f t="shared" si="18"/>
        <v>BAVM 143 </v>
      </c>
      <c r="B119" s="4" t="str">
        <f t="shared" si="19"/>
        <v>II</v>
      </c>
      <c r="C119" s="45">
        <f t="shared" si="20"/>
        <v>51591.374000000003</v>
      </c>
      <c r="D119" s="44" t="str">
        <f t="shared" si="21"/>
        <v>vis</v>
      </c>
      <c r="E119" s="53">
        <f>VLOOKUP(C119,'Active 1'!C$21:E$970,3,FALSE)</f>
        <v>5942.5036458371515</v>
      </c>
      <c r="F119" s="4" t="s">
        <v>89</v>
      </c>
      <c r="G119" s="44" t="str">
        <f t="shared" si="22"/>
        <v>51591.374</v>
      </c>
      <c r="H119" s="45">
        <f t="shared" si="23"/>
        <v>5942.5</v>
      </c>
      <c r="I119" s="54" t="s">
        <v>411</v>
      </c>
      <c r="J119" s="55" t="s">
        <v>412</v>
      </c>
      <c r="K119" s="54">
        <v>5942.5</v>
      </c>
      <c r="L119" s="54" t="s">
        <v>413</v>
      </c>
      <c r="M119" s="55" t="s">
        <v>114</v>
      </c>
      <c r="N119" s="55"/>
      <c r="O119" s="56" t="s">
        <v>341</v>
      </c>
      <c r="P119" s="57" t="s">
        <v>414</v>
      </c>
    </row>
    <row r="120" spans="1:16" ht="12.75" customHeight="1" thickBot="1" x14ac:dyDescent="0.25">
      <c r="A120" s="45" t="str">
        <f t="shared" si="18"/>
        <v> AAP 456;1077-1083 </v>
      </c>
      <c r="B120" s="4" t="str">
        <f t="shared" si="19"/>
        <v>II</v>
      </c>
      <c r="C120" s="45">
        <f t="shared" si="20"/>
        <v>52568.398000000001</v>
      </c>
      <c r="D120" s="44" t="str">
        <f t="shared" si="21"/>
        <v>vis</v>
      </c>
      <c r="E120" s="53">
        <f>VLOOKUP(C120,'Active 1'!C$21:E$970,3,FALSE)</f>
        <v>6300.5006705409032</v>
      </c>
      <c r="F120" s="4" t="s">
        <v>89</v>
      </c>
      <c r="G120" s="44" t="str">
        <f t="shared" si="22"/>
        <v>52568.398</v>
      </c>
      <c r="H120" s="45">
        <f t="shared" si="23"/>
        <v>6300.5</v>
      </c>
      <c r="I120" s="54" t="s">
        <v>433</v>
      </c>
      <c r="J120" s="55" t="s">
        <v>434</v>
      </c>
      <c r="K120" s="54">
        <v>6300.5</v>
      </c>
      <c r="L120" s="54" t="s">
        <v>435</v>
      </c>
      <c r="M120" s="55" t="s">
        <v>101</v>
      </c>
      <c r="N120" s="55" t="s">
        <v>102</v>
      </c>
      <c r="O120" s="56" t="s">
        <v>348</v>
      </c>
      <c r="P120" s="56" t="s">
        <v>349</v>
      </c>
    </row>
    <row r="121" spans="1:16" ht="12.75" customHeight="1" thickBot="1" x14ac:dyDescent="0.25">
      <c r="A121" s="45" t="str">
        <f t="shared" si="18"/>
        <v> AAP 456;1077-1083 </v>
      </c>
      <c r="B121" s="4" t="str">
        <f t="shared" si="19"/>
        <v>I</v>
      </c>
      <c r="C121" s="45">
        <f t="shared" si="20"/>
        <v>52976.394</v>
      </c>
      <c r="D121" s="44" t="str">
        <f t="shared" si="21"/>
        <v>vis</v>
      </c>
      <c r="E121" s="53">
        <f>VLOOKUP(C121,'Active 1'!C$21:E$970,3,FALSE)</f>
        <v>6449.9968488241711</v>
      </c>
      <c r="F121" s="4" t="s">
        <v>89</v>
      </c>
      <c r="G121" s="44" t="str">
        <f t="shared" si="22"/>
        <v>52976.394</v>
      </c>
      <c r="H121" s="45">
        <f t="shared" si="23"/>
        <v>6450</v>
      </c>
      <c r="I121" s="54" t="s">
        <v>442</v>
      </c>
      <c r="J121" s="55" t="s">
        <v>443</v>
      </c>
      <c r="K121" s="54">
        <v>6450</v>
      </c>
      <c r="L121" s="54" t="s">
        <v>444</v>
      </c>
      <c r="M121" s="55" t="s">
        <v>101</v>
      </c>
      <c r="N121" s="55" t="s">
        <v>102</v>
      </c>
      <c r="O121" s="56" t="s">
        <v>348</v>
      </c>
      <c r="P121" s="56" t="s">
        <v>349</v>
      </c>
    </row>
    <row r="122" spans="1:16" ht="12.75" customHeight="1" thickBot="1" x14ac:dyDescent="0.25">
      <c r="A122" s="45" t="str">
        <f t="shared" si="18"/>
        <v> AAP 456;1077-1083 </v>
      </c>
      <c r="B122" s="4" t="str">
        <f t="shared" si="19"/>
        <v>II</v>
      </c>
      <c r="C122" s="45">
        <f t="shared" si="20"/>
        <v>53504.487300000001</v>
      </c>
      <c r="D122" s="44" t="str">
        <f t="shared" si="21"/>
        <v>vis</v>
      </c>
      <c r="E122" s="53">
        <f>VLOOKUP(C122,'Active 1'!C$21:E$970,3,FALSE)</f>
        <v>6643.4985746425609</v>
      </c>
      <c r="F122" s="4" t="s">
        <v>89</v>
      </c>
      <c r="G122" s="44" t="str">
        <f t="shared" si="22"/>
        <v>53504.4873</v>
      </c>
      <c r="H122" s="45">
        <f t="shared" si="23"/>
        <v>6643.5</v>
      </c>
      <c r="I122" s="54" t="s">
        <v>452</v>
      </c>
      <c r="J122" s="55" t="s">
        <v>453</v>
      </c>
      <c r="K122" s="54">
        <v>6643.5</v>
      </c>
      <c r="L122" s="54" t="s">
        <v>454</v>
      </c>
      <c r="M122" s="55" t="s">
        <v>101</v>
      </c>
      <c r="N122" s="55" t="s">
        <v>102</v>
      </c>
      <c r="O122" s="56" t="s">
        <v>348</v>
      </c>
      <c r="P122" s="56" t="s">
        <v>349</v>
      </c>
    </row>
    <row r="123" spans="1:16" ht="12.75" customHeight="1" thickBot="1" x14ac:dyDescent="0.25">
      <c r="A123" s="45" t="str">
        <f t="shared" si="18"/>
        <v> AAP 456;1077-1083 </v>
      </c>
      <c r="B123" s="4" t="str">
        <f t="shared" si="19"/>
        <v>I</v>
      </c>
      <c r="C123" s="45">
        <f t="shared" si="20"/>
        <v>53519.499400000001</v>
      </c>
      <c r="D123" s="44" t="str">
        <f t="shared" si="21"/>
        <v>vis</v>
      </c>
      <c r="E123" s="53">
        <f>VLOOKUP(C123,'Active 1'!C$21:E$970,3,FALSE)</f>
        <v>6648.9992451834642</v>
      </c>
      <c r="F123" s="4" t="s">
        <v>89</v>
      </c>
      <c r="G123" s="44" t="str">
        <f t="shared" si="22"/>
        <v>53519.4994</v>
      </c>
      <c r="H123" s="45">
        <f t="shared" si="23"/>
        <v>6649</v>
      </c>
      <c r="I123" s="54" t="s">
        <v>455</v>
      </c>
      <c r="J123" s="55" t="s">
        <v>456</v>
      </c>
      <c r="K123" s="54">
        <v>6649</v>
      </c>
      <c r="L123" s="54" t="s">
        <v>457</v>
      </c>
      <c r="M123" s="55" t="s">
        <v>101</v>
      </c>
      <c r="N123" s="55" t="s">
        <v>102</v>
      </c>
      <c r="O123" s="56" t="s">
        <v>348</v>
      </c>
      <c r="P123" s="56" t="s">
        <v>349</v>
      </c>
    </row>
    <row r="124" spans="1:16" ht="12.75" customHeight="1" thickBot="1" x14ac:dyDescent="0.25">
      <c r="A124" s="45" t="str">
        <f t="shared" si="18"/>
        <v> AAP 456;1077-1083 </v>
      </c>
      <c r="B124" s="4" t="str">
        <f t="shared" si="19"/>
        <v>I</v>
      </c>
      <c r="C124" s="45">
        <f t="shared" si="20"/>
        <v>53609.56</v>
      </c>
      <c r="D124" s="44" t="str">
        <f t="shared" si="21"/>
        <v>vis</v>
      </c>
      <c r="E124" s="53">
        <f>VLOOKUP(C124,'Active 1'!C$21:E$970,3,FALSE)</f>
        <v>6681.998871439353</v>
      </c>
      <c r="F124" s="4" t="s">
        <v>89</v>
      </c>
      <c r="G124" s="44" t="str">
        <f t="shared" si="22"/>
        <v>53609.560</v>
      </c>
      <c r="H124" s="45">
        <f t="shared" si="23"/>
        <v>6682</v>
      </c>
      <c r="I124" s="54" t="s">
        <v>458</v>
      </c>
      <c r="J124" s="55" t="s">
        <v>459</v>
      </c>
      <c r="K124" s="54">
        <v>6682</v>
      </c>
      <c r="L124" s="54" t="s">
        <v>91</v>
      </c>
      <c r="M124" s="55" t="s">
        <v>101</v>
      </c>
      <c r="N124" s="55" t="s">
        <v>102</v>
      </c>
      <c r="O124" s="56" t="s">
        <v>348</v>
      </c>
      <c r="P124" s="56" t="s">
        <v>349</v>
      </c>
    </row>
    <row r="125" spans="1:16" ht="12.75" customHeight="1" thickBot="1" x14ac:dyDescent="0.25">
      <c r="A125" s="45" t="str">
        <f t="shared" si="18"/>
        <v>OEJV 0094 </v>
      </c>
      <c r="B125" s="4" t="str">
        <f t="shared" si="19"/>
        <v>II</v>
      </c>
      <c r="C125" s="45">
        <f t="shared" si="20"/>
        <v>54020.284800000001</v>
      </c>
      <c r="D125" s="44" t="str">
        <f t="shared" si="21"/>
        <v>vis</v>
      </c>
      <c r="E125" s="53" t="e">
        <f>VLOOKUP(C125,'Active 1'!C$21:E$970,3,FALSE)</f>
        <v>#N/A</v>
      </c>
      <c r="F125" s="4" t="s">
        <v>89</v>
      </c>
      <c r="G125" s="44" t="str">
        <f t="shared" si="22"/>
        <v>54020.2848</v>
      </c>
      <c r="H125" s="45">
        <f t="shared" si="23"/>
        <v>6832.5</v>
      </c>
      <c r="I125" s="54" t="s">
        <v>467</v>
      </c>
      <c r="J125" s="55" t="s">
        <v>468</v>
      </c>
      <c r="K125" s="54">
        <v>6832.5</v>
      </c>
      <c r="L125" s="54" t="s">
        <v>374</v>
      </c>
      <c r="M125" s="55" t="s">
        <v>463</v>
      </c>
      <c r="N125" s="55" t="s">
        <v>469</v>
      </c>
      <c r="O125" s="56" t="s">
        <v>470</v>
      </c>
      <c r="P125" s="57" t="s">
        <v>471</v>
      </c>
    </row>
    <row r="126" spans="1:16" ht="12.75" customHeight="1" thickBot="1" x14ac:dyDescent="0.25">
      <c r="A126" s="45" t="str">
        <f t="shared" si="18"/>
        <v>BAVM 193 </v>
      </c>
      <c r="B126" s="4" t="str">
        <f t="shared" si="19"/>
        <v>I</v>
      </c>
      <c r="C126" s="45">
        <f t="shared" si="20"/>
        <v>54387.361599999997</v>
      </c>
      <c r="D126" s="44" t="str">
        <f t="shared" si="21"/>
        <v>vis</v>
      </c>
      <c r="E126" s="53">
        <f>VLOOKUP(C126,'Active 1'!C$21:E$970,3,FALSE)</f>
        <v>6966.997662267233</v>
      </c>
      <c r="F126" s="4" t="s">
        <v>89</v>
      </c>
      <c r="G126" s="44" t="str">
        <f t="shared" si="22"/>
        <v>54387.3616</v>
      </c>
      <c r="H126" s="45">
        <f t="shared" si="23"/>
        <v>6967</v>
      </c>
      <c r="I126" s="54" t="s">
        <v>487</v>
      </c>
      <c r="J126" s="55" t="s">
        <v>488</v>
      </c>
      <c r="K126" s="54">
        <v>6967</v>
      </c>
      <c r="L126" s="54" t="s">
        <v>489</v>
      </c>
      <c r="M126" s="55" t="s">
        <v>463</v>
      </c>
      <c r="N126" s="55" t="s">
        <v>490</v>
      </c>
      <c r="O126" s="56" t="s">
        <v>309</v>
      </c>
      <c r="P126" s="57" t="s">
        <v>491</v>
      </c>
    </row>
    <row r="127" spans="1:16" ht="12.75" customHeight="1" thickBot="1" x14ac:dyDescent="0.25">
      <c r="A127" s="45" t="str">
        <f t="shared" si="18"/>
        <v>BAVM 193 </v>
      </c>
      <c r="B127" s="4" t="str">
        <f t="shared" si="19"/>
        <v>II</v>
      </c>
      <c r="C127" s="45">
        <f t="shared" si="20"/>
        <v>54432.389000000003</v>
      </c>
      <c r="D127" s="44" t="str">
        <f t="shared" si="21"/>
        <v>vis</v>
      </c>
      <c r="E127" s="53">
        <f>VLOOKUP(C127,'Active 1'!C$21:E$970,3,FALSE)</f>
        <v>6983.4964127893772</v>
      </c>
      <c r="F127" s="4" t="s">
        <v>89</v>
      </c>
      <c r="G127" s="44" t="str">
        <f t="shared" si="22"/>
        <v>54432.3890</v>
      </c>
      <c r="H127" s="45">
        <f t="shared" si="23"/>
        <v>6983.5</v>
      </c>
      <c r="I127" s="54" t="s">
        <v>492</v>
      </c>
      <c r="J127" s="55" t="s">
        <v>493</v>
      </c>
      <c r="K127" s="54" t="s">
        <v>494</v>
      </c>
      <c r="L127" s="54" t="s">
        <v>495</v>
      </c>
      <c r="M127" s="55" t="s">
        <v>463</v>
      </c>
      <c r="N127" s="55" t="s">
        <v>439</v>
      </c>
      <c r="O127" s="56" t="s">
        <v>440</v>
      </c>
      <c r="P127" s="57" t="s">
        <v>491</v>
      </c>
    </row>
    <row r="128" spans="1:16" ht="12.75" customHeight="1" thickBot="1" x14ac:dyDescent="0.25">
      <c r="A128" s="45" t="str">
        <f t="shared" si="18"/>
        <v>BAVM 203 </v>
      </c>
      <c r="B128" s="4" t="str">
        <f t="shared" si="19"/>
        <v>I</v>
      </c>
      <c r="C128" s="45">
        <f t="shared" si="20"/>
        <v>54750.345800000003</v>
      </c>
      <c r="D128" s="44" t="str">
        <f t="shared" si="21"/>
        <v>vis</v>
      </c>
      <c r="E128" s="53">
        <f>VLOOKUP(C128,'Active 1'!C$21:E$970,3,FALSE)</f>
        <v>7100.0008061147473</v>
      </c>
      <c r="F128" s="4" t="s">
        <v>89</v>
      </c>
      <c r="G128" s="44" t="str">
        <f t="shared" si="22"/>
        <v>54750.3458</v>
      </c>
      <c r="H128" s="45">
        <f t="shared" si="23"/>
        <v>7100</v>
      </c>
      <c r="I128" s="54" t="s">
        <v>496</v>
      </c>
      <c r="J128" s="55" t="s">
        <v>497</v>
      </c>
      <c r="K128" s="54" t="s">
        <v>498</v>
      </c>
      <c r="L128" s="54" t="s">
        <v>499</v>
      </c>
      <c r="M128" s="55" t="s">
        <v>463</v>
      </c>
      <c r="N128" s="55" t="s">
        <v>439</v>
      </c>
      <c r="O128" s="56" t="s">
        <v>440</v>
      </c>
      <c r="P128" s="57" t="s">
        <v>500</v>
      </c>
    </row>
    <row r="129" spans="1:16" ht="12.75" customHeight="1" thickBot="1" x14ac:dyDescent="0.25">
      <c r="A129" s="45" t="str">
        <f t="shared" si="18"/>
        <v>BAVM 203 </v>
      </c>
      <c r="B129" s="4" t="str">
        <f t="shared" si="19"/>
        <v>II</v>
      </c>
      <c r="C129" s="45">
        <f t="shared" si="20"/>
        <v>54765.333200000001</v>
      </c>
      <c r="D129" s="44" t="str">
        <f t="shared" si="21"/>
        <v>vis</v>
      </c>
      <c r="E129" s="53">
        <f>VLOOKUP(C129,'Active 1'!C$21:E$970,3,FALSE)</f>
        <v>7105.4924261855385</v>
      </c>
      <c r="F129" s="4" t="s">
        <v>89</v>
      </c>
      <c r="G129" s="44" t="str">
        <f t="shared" si="22"/>
        <v>54765.3332</v>
      </c>
      <c r="H129" s="45">
        <f t="shared" si="23"/>
        <v>7105.5</v>
      </c>
      <c r="I129" s="54" t="s">
        <v>501</v>
      </c>
      <c r="J129" s="55" t="s">
        <v>502</v>
      </c>
      <c r="K129" s="54" t="s">
        <v>503</v>
      </c>
      <c r="L129" s="54" t="s">
        <v>504</v>
      </c>
      <c r="M129" s="55" t="s">
        <v>463</v>
      </c>
      <c r="N129" s="55" t="s">
        <v>439</v>
      </c>
      <c r="O129" s="56" t="s">
        <v>440</v>
      </c>
      <c r="P129" s="57" t="s">
        <v>500</v>
      </c>
    </row>
    <row r="130" spans="1:16" ht="12.75" customHeight="1" thickBot="1" x14ac:dyDescent="0.25">
      <c r="A130" s="45" t="str">
        <f t="shared" si="18"/>
        <v>BAVM 225 </v>
      </c>
      <c r="B130" s="4" t="str">
        <f t="shared" si="19"/>
        <v>I</v>
      </c>
      <c r="C130" s="45">
        <f t="shared" si="20"/>
        <v>55858.385399999999</v>
      </c>
      <c r="D130" s="44" t="str">
        <f t="shared" si="21"/>
        <v>vis</v>
      </c>
      <c r="E130" s="53">
        <f>VLOOKUP(C130,'Active 1'!C$21:E$970,3,FALSE)</f>
        <v>7506.0040159171012</v>
      </c>
      <c r="F130" s="4" t="s">
        <v>89</v>
      </c>
      <c r="G130" s="44" t="str">
        <f t="shared" si="22"/>
        <v>55858.3854</v>
      </c>
      <c r="H130" s="45">
        <f t="shared" si="23"/>
        <v>7506</v>
      </c>
      <c r="I130" s="54" t="s">
        <v>529</v>
      </c>
      <c r="J130" s="55" t="s">
        <v>530</v>
      </c>
      <c r="K130" s="54" t="s">
        <v>531</v>
      </c>
      <c r="L130" s="54" t="s">
        <v>532</v>
      </c>
      <c r="M130" s="55" t="s">
        <v>463</v>
      </c>
      <c r="N130" s="55" t="s">
        <v>439</v>
      </c>
      <c r="O130" s="56" t="s">
        <v>440</v>
      </c>
      <c r="P130" s="57" t="s">
        <v>533</v>
      </c>
    </row>
    <row r="131" spans="1:16" ht="12.75" customHeight="1" thickBot="1" x14ac:dyDescent="0.25">
      <c r="A131" s="45" t="str">
        <f t="shared" si="18"/>
        <v>BAVM 225 </v>
      </c>
      <c r="B131" s="4" t="str">
        <f t="shared" si="19"/>
        <v>II</v>
      </c>
      <c r="C131" s="45">
        <f t="shared" si="20"/>
        <v>55873.3583</v>
      </c>
      <c r="D131" s="44" t="str">
        <f t="shared" si="21"/>
        <v>vis</v>
      </c>
      <c r="E131" s="53">
        <f>VLOOKUP(C131,'Active 1'!C$21:E$970,3,FALSE)</f>
        <v>7511.4903229588808</v>
      </c>
      <c r="F131" s="4" t="s">
        <v>89</v>
      </c>
      <c r="G131" s="44" t="str">
        <f t="shared" si="22"/>
        <v>55873.3583</v>
      </c>
      <c r="H131" s="45">
        <f t="shared" si="23"/>
        <v>7511.5</v>
      </c>
      <c r="I131" s="54" t="s">
        <v>534</v>
      </c>
      <c r="J131" s="55" t="s">
        <v>535</v>
      </c>
      <c r="K131" s="54" t="s">
        <v>536</v>
      </c>
      <c r="L131" s="54" t="s">
        <v>537</v>
      </c>
      <c r="M131" s="55" t="s">
        <v>463</v>
      </c>
      <c r="N131" s="55" t="s">
        <v>490</v>
      </c>
      <c r="O131" s="56" t="s">
        <v>309</v>
      </c>
      <c r="P131" s="57" t="s">
        <v>533</v>
      </c>
    </row>
    <row r="132" spans="1:16" x14ac:dyDescent="0.2">
      <c r="B132" s="4"/>
      <c r="F132" s="4"/>
    </row>
    <row r="133" spans="1:16" x14ac:dyDescent="0.2">
      <c r="B133" s="4"/>
      <c r="F133" s="4"/>
    </row>
    <row r="134" spans="1:16" x14ac:dyDescent="0.2">
      <c r="B134" s="4"/>
      <c r="F134" s="4"/>
    </row>
    <row r="135" spans="1:16" x14ac:dyDescent="0.2">
      <c r="B135" s="4"/>
      <c r="F135" s="4"/>
    </row>
    <row r="136" spans="1:16" x14ac:dyDescent="0.2">
      <c r="B136" s="4"/>
      <c r="F136" s="4"/>
    </row>
    <row r="137" spans="1:16" x14ac:dyDescent="0.2">
      <c r="B137" s="4"/>
      <c r="F137" s="4"/>
    </row>
    <row r="138" spans="1:16" x14ac:dyDescent="0.2">
      <c r="B138" s="4"/>
      <c r="F138" s="4"/>
    </row>
    <row r="139" spans="1:16" x14ac:dyDescent="0.2">
      <c r="B139" s="4"/>
      <c r="F139" s="4"/>
    </row>
    <row r="140" spans="1:16" x14ac:dyDescent="0.2">
      <c r="B140" s="4"/>
      <c r="F140" s="4"/>
    </row>
    <row r="141" spans="1:16" x14ac:dyDescent="0.2">
      <c r="B141" s="4"/>
      <c r="F141" s="4"/>
    </row>
    <row r="142" spans="1:16" x14ac:dyDescent="0.2">
      <c r="B142" s="4"/>
      <c r="F142" s="4"/>
    </row>
    <row r="143" spans="1:16" x14ac:dyDescent="0.2">
      <c r="B143" s="4"/>
      <c r="F143" s="4"/>
    </row>
    <row r="144" spans="1:1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</sheetData>
  <phoneticPr fontId="8" type="noConversion"/>
  <hyperlinks>
    <hyperlink ref="P15" r:id="rId1" display="http://www.konkoly.hu/cgi-bin/IBVS?1119" xr:uid="{00000000-0004-0000-0100-000000000000}"/>
    <hyperlink ref="P34" r:id="rId2" display="http://www.bav-astro.de/sfs/BAVM_link.php?BAVMnr=56" xr:uid="{00000000-0004-0000-0100-000001000000}"/>
    <hyperlink ref="P36" r:id="rId3" display="http://www.konkoly.hu/cgi-bin/IBVS?4263" xr:uid="{00000000-0004-0000-0100-000002000000}"/>
    <hyperlink ref="P37" r:id="rId4" display="http://www.konkoly.hu/cgi-bin/IBVS?3900" xr:uid="{00000000-0004-0000-0100-000003000000}"/>
    <hyperlink ref="P38" r:id="rId5" display="http://www.bav-astro.de/sfs/BAVM_link.php?BAVMnr=60" xr:uid="{00000000-0004-0000-0100-000004000000}"/>
    <hyperlink ref="P39" r:id="rId6" display="http://www.bav-astro.de/sfs/BAVM_link.php?BAVMnr=60" xr:uid="{00000000-0004-0000-0100-000005000000}"/>
    <hyperlink ref="P43" r:id="rId7" display="http://www.bav-astro.de/sfs/BAVM_link.php?BAVMnr=62" xr:uid="{00000000-0004-0000-0100-000006000000}"/>
    <hyperlink ref="P44" r:id="rId8" display="http://www.bav-astro.de/sfs/BAVM_link.php?BAVMnr=68" xr:uid="{00000000-0004-0000-0100-000007000000}"/>
    <hyperlink ref="P115" r:id="rId9" display="http://www.bav-astro.de/sfs/BAVM_link.php?BAVMnr=68" xr:uid="{00000000-0004-0000-0100-000008000000}"/>
    <hyperlink ref="P47" r:id="rId10" display="http://www.bav-astro.de/sfs/BAVM_link.php?BAVMnr=90" xr:uid="{00000000-0004-0000-0100-000009000000}"/>
    <hyperlink ref="P48" r:id="rId11" display="http://www.bav-astro.de/sfs/BAVM_link.php?BAVMnr=90" xr:uid="{00000000-0004-0000-0100-00000A000000}"/>
    <hyperlink ref="P49" r:id="rId12" display="http://www.bav-astro.de/sfs/BAVM_link.php?BAVMnr=90" xr:uid="{00000000-0004-0000-0100-00000B000000}"/>
    <hyperlink ref="P50" r:id="rId13" display="http://www.konkoly.hu/cgi-bin/IBVS?4300" xr:uid="{00000000-0004-0000-0100-00000C000000}"/>
    <hyperlink ref="P51" r:id="rId14" display="http://www.bav-astro.de/sfs/BAVM_link.php?BAVMnr=99" xr:uid="{00000000-0004-0000-0100-00000D000000}"/>
    <hyperlink ref="P52" r:id="rId15" display="http://www.bav-astro.de/sfs/BAVM_link.php?BAVMnr=99" xr:uid="{00000000-0004-0000-0100-00000E000000}"/>
    <hyperlink ref="P116" r:id="rId16" display="http://www.bav-astro.de/sfs/BAVM_link.php?BAVMnr=122" xr:uid="{00000000-0004-0000-0100-00000F000000}"/>
    <hyperlink ref="P53" r:id="rId17" display="http://www.konkoly.hu/cgi-bin/IBVS?4967" xr:uid="{00000000-0004-0000-0100-000010000000}"/>
    <hyperlink ref="P117" r:id="rId18" display="http://www.bav-astro.de/sfs/BAVM_link.php?BAVMnr=131" xr:uid="{00000000-0004-0000-0100-000011000000}"/>
    <hyperlink ref="P118" r:id="rId19" display="http://www.bav-astro.de/sfs/BAVM_link.php?BAVMnr=131" xr:uid="{00000000-0004-0000-0100-000012000000}"/>
    <hyperlink ref="P119" r:id="rId20" display="http://www.bav-astro.de/sfs/BAVM_link.php?BAVMnr=143" xr:uid="{00000000-0004-0000-0100-000013000000}"/>
    <hyperlink ref="P54" r:id="rId21" display="http://www.bav-astro.de/sfs/BAVM_link.php?BAVMnr=152" xr:uid="{00000000-0004-0000-0100-000014000000}"/>
    <hyperlink ref="P55" r:id="rId22" display="http://www.konkoly.hu/cgi-bin/IBVS?5154" xr:uid="{00000000-0004-0000-0100-000015000000}"/>
    <hyperlink ref="P56" r:id="rId23" display="http://www.konkoly.hu/cgi-bin/IBVS?5154" xr:uid="{00000000-0004-0000-0100-000016000000}"/>
    <hyperlink ref="P57" r:id="rId24" display="http://www.konkoly.hu/cgi-bin/IBVS?5154" xr:uid="{00000000-0004-0000-0100-000017000000}"/>
    <hyperlink ref="P58" r:id="rId25" display="http://www.bav-astro.de/sfs/BAVM_link.php?BAVMnr=158" xr:uid="{00000000-0004-0000-0100-000018000000}"/>
    <hyperlink ref="P59" r:id="rId26" display="http://www.bav-astro.de/sfs/BAVM_link.php?BAVMnr=172" xr:uid="{00000000-0004-0000-0100-000019000000}"/>
    <hyperlink ref="P60" r:id="rId27" display="http://www.bav-astro.de/sfs/BAVM_link.php?BAVMnr=173" xr:uid="{00000000-0004-0000-0100-00001A000000}"/>
    <hyperlink ref="P61" r:id="rId28" display="http://www.bav-astro.de/sfs/BAVM_link.php?BAVMnr=173" xr:uid="{00000000-0004-0000-0100-00001B000000}"/>
    <hyperlink ref="P62" r:id="rId29" display="http://www.konkoly.hu/cgi-bin/IBVS?5917" xr:uid="{00000000-0004-0000-0100-00001C000000}"/>
    <hyperlink ref="P125" r:id="rId30" display="http://var.astro.cz/oejv/issues/oejv0094.pdf" xr:uid="{00000000-0004-0000-0100-00001D000000}"/>
    <hyperlink ref="P63" r:id="rId31" display="http://www.bav-astro.de/sfs/BAVM_link.php?BAVMnr=183" xr:uid="{00000000-0004-0000-0100-00001E000000}"/>
    <hyperlink ref="P64" r:id="rId32" display="http://www.bav-astro.de/sfs/BAVM_link.php?BAVMnr=183" xr:uid="{00000000-0004-0000-0100-00001F000000}"/>
    <hyperlink ref="P65" r:id="rId33" display="http://www.konkoly.hu/cgi-bin/IBVS?5893" xr:uid="{00000000-0004-0000-0100-000020000000}"/>
    <hyperlink ref="P66" r:id="rId34" display="http://www.konkoly.hu/cgi-bin/IBVS?5893" xr:uid="{00000000-0004-0000-0100-000021000000}"/>
    <hyperlink ref="P126" r:id="rId35" display="http://www.bav-astro.de/sfs/BAVM_link.php?BAVMnr=193" xr:uid="{00000000-0004-0000-0100-000022000000}"/>
    <hyperlink ref="P127" r:id="rId36" display="http://www.bav-astro.de/sfs/BAVM_link.php?BAVMnr=193" xr:uid="{00000000-0004-0000-0100-000023000000}"/>
    <hyperlink ref="P128" r:id="rId37" display="http://www.bav-astro.de/sfs/BAVM_link.php?BAVMnr=203" xr:uid="{00000000-0004-0000-0100-000024000000}"/>
    <hyperlink ref="P129" r:id="rId38" display="http://www.bav-astro.de/sfs/BAVM_link.php?BAVMnr=203" xr:uid="{00000000-0004-0000-0100-000025000000}"/>
    <hyperlink ref="P67" r:id="rId39" display="http://www.bav-astro.de/sfs/BAVM_link.php?BAVMnr=214" xr:uid="{00000000-0004-0000-0100-000026000000}"/>
    <hyperlink ref="P68" r:id="rId40" display="http://www.bav-astro.de/sfs/BAVM_link.php?BAVMnr=214" xr:uid="{00000000-0004-0000-0100-000027000000}"/>
    <hyperlink ref="P69" r:id="rId41" display="http://www.bav-astro.de/sfs/BAVM_link.php?BAVMnr=215" xr:uid="{00000000-0004-0000-0100-000028000000}"/>
    <hyperlink ref="P70" r:id="rId42" display="http://www.bav-astro.de/sfs/BAVM_link.php?BAVMnr=220" xr:uid="{00000000-0004-0000-0100-000029000000}"/>
    <hyperlink ref="P71" r:id="rId43" display="http://www.konkoly.hu/cgi-bin/IBVS?6011" xr:uid="{00000000-0004-0000-0100-00002A000000}"/>
    <hyperlink ref="P130" r:id="rId44" display="http://www.bav-astro.de/sfs/BAVM_link.php?BAVMnr=225" xr:uid="{00000000-0004-0000-0100-00002B000000}"/>
    <hyperlink ref="P131" r:id="rId45" display="http://www.bav-astro.de/sfs/BAVM_link.php?BAVMnr=225" xr:uid="{00000000-0004-0000-0100-00002C000000}"/>
    <hyperlink ref="P72" r:id="rId46" display="http://www.konkoly.hu/cgi-bin/IBVS?6114" xr:uid="{00000000-0004-0000-0100-00002D000000}"/>
    <hyperlink ref="P73" r:id="rId47" display="http://www.bav-astro.de/sfs/BAVM_link.php?BAVMnr=231" xr:uid="{00000000-0004-0000-0100-00002E000000}"/>
    <hyperlink ref="P74" r:id="rId48" display="http://www.bav-astro.de/sfs/BAVM_link.php?BAVMnr=234" xr:uid="{00000000-0004-0000-0100-00002F000000}"/>
    <hyperlink ref="P75" r:id="rId49" display="http://www.bav-astro.de/sfs/BAVM_link.php?BAVMnr=234" xr:uid="{00000000-0004-0000-0100-000030000000}"/>
    <hyperlink ref="P76" r:id="rId50" display="http://www.bav-astro.de/sfs/BAVM_link.php?BAVMnr=234" xr:uid="{00000000-0004-0000-0100-000031000000}"/>
    <hyperlink ref="P77" r:id="rId51" display="http://www.bav-astro.de/sfs/BAVM_link.php?BAVMnr=239" xr:uid="{00000000-0004-0000-0100-00003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2024-01-23T02:40:08Z</dcterms:modified>
</cp:coreProperties>
</file>