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76AAE78-5F00-47A1-A98A-52E3B5D98A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02" i="1" l="1"/>
  <c r="F202" i="1" s="1"/>
  <c r="G202" i="1" s="1"/>
  <c r="K202" i="1" s="1"/>
  <c r="Q202" i="1"/>
  <c r="E203" i="1"/>
  <c r="F203" i="1"/>
  <c r="G203" i="1" s="1"/>
  <c r="K203" i="1" s="1"/>
  <c r="Q203" i="1"/>
  <c r="Q197" i="1"/>
  <c r="Q198" i="1"/>
  <c r="Q199" i="1"/>
  <c r="Q200" i="1"/>
  <c r="Q201" i="1"/>
  <c r="Q196" i="1"/>
  <c r="Q192" i="1"/>
  <c r="Q193" i="1"/>
  <c r="Q194" i="1"/>
  <c r="Q195" i="1"/>
  <c r="Q190" i="1"/>
  <c r="Q191" i="1"/>
  <c r="Q189" i="1"/>
  <c r="Q188" i="1"/>
  <c r="Q187" i="1"/>
  <c r="E156" i="1"/>
  <c r="F156" i="1" s="1"/>
  <c r="G156" i="1" s="1"/>
  <c r="K156" i="1" s="1"/>
  <c r="E148" i="1"/>
  <c r="F148" i="1" s="1"/>
  <c r="E139" i="1"/>
  <c r="E56" i="2" s="1"/>
  <c r="E184" i="1"/>
  <c r="F184" i="1" s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61" i="1"/>
  <c r="Q62" i="1"/>
  <c r="Q63" i="1"/>
  <c r="Q64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6" i="1"/>
  <c r="Q87" i="1"/>
  <c r="Q88" i="1"/>
  <c r="Q90" i="1"/>
  <c r="Q91" i="1"/>
  <c r="Q93" i="1"/>
  <c r="Q94" i="1"/>
  <c r="Q95" i="1"/>
  <c r="Q96" i="1"/>
  <c r="Q97" i="1"/>
  <c r="Q98" i="1"/>
  <c r="Q134" i="1"/>
  <c r="Q135" i="1"/>
  <c r="Q136" i="1"/>
  <c r="Q137" i="1"/>
  <c r="Q138" i="1"/>
  <c r="Q144" i="1"/>
  <c r="Q145" i="1"/>
  <c r="Q146" i="1"/>
  <c r="Q147" i="1"/>
  <c r="Q148" i="1"/>
  <c r="Q149" i="1"/>
  <c r="Q151" i="1"/>
  <c r="Q152" i="1"/>
  <c r="Q155" i="1"/>
  <c r="Q156" i="1"/>
  <c r="Q158" i="1"/>
  <c r="Q164" i="1"/>
  <c r="Q166" i="1"/>
  <c r="Q169" i="1"/>
  <c r="Q186" i="1"/>
  <c r="F16" i="1"/>
  <c r="G171" i="2"/>
  <c r="C171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170" i="2"/>
  <c r="C170" i="2"/>
  <c r="G71" i="2"/>
  <c r="C71" i="2"/>
  <c r="G70" i="2"/>
  <c r="C70" i="2"/>
  <c r="G169" i="2"/>
  <c r="C169" i="2"/>
  <c r="G69" i="2"/>
  <c r="C69" i="2"/>
  <c r="G168" i="2"/>
  <c r="C168" i="2"/>
  <c r="G68" i="2"/>
  <c r="C68" i="2"/>
  <c r="G67" i="2"/>
  <c r="C67" i="2"/>
  <c r="G66" i="2"/>
  <c r="C66" i="2"/>
  <c r="G65" i="2"/>
  <c r="C65" i="2"/>
  <c r="G64" i="2"/>
  <c r="C64" i="2"/>
  <c r="G167" i="2"/>
  <c r="C167" i="2"/>
  <c r="G63" i="2"/>
  <c r="C63" i="2"/>
  <c r="G166" i="2"/>
  <c r="C166" i="2"/>
  <c r="G165" i="2"/>
  <c r="C165" i="2"/>
  <c r="G62" i="2"/>
  <c r="C62" i="2"/>
  <c r="G61" i="2"/>
  <c r="C61" i="2"/>
  <c r="G164" i="2"/>
  <c r="C164" i="2"/>
  <c r="G163" i="2"/>
  <c r="C163" i="2"/>
  <c r="G162" i="2"/>
  <c r="C162" i="2"/>
  <c r="E162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60" i="2"/>
  <c r="C60" i="2"/>
  <c r="G59" i="2"/>
  <c r="C59" i="2"/>
  <c r="G58" i="2"/>
  <c r="C58" i="2"/>
  <c r="G57" i="2"/>
  <c r="C57" i="2"/>
  <c r="G56" i="2"/>
  <c r="C56" i="2"/>
  <c r="G155" i="2"/>
  <c r="C155" i="2"/>
  <c r="G154" i="2"/>
  <c r="C154" i="2"/>
  <c r="G153" i="2"/>
  <c r="C153" i="2"/>
  <c r="G152" i="2"/>
  <c r="C152" i="2"/>
  <c r="G151" i="2"/>
  <c r="C15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23" i="2"/>
  <c r="C23" i="2"/>
  <c r="G144" i="2"/>
  <c r="C144" i="2"/>
  <c r="G143" i="2"/>
  <c r="C143" i="2"/>
  <c r="G22" i="2"/>
  <c r="C22" i="2"/>
  <c r="G142" i="2"/>
  <c r="C142" i="2"/>
  <c r="G141" i="2"/>
  <c r="C141" i="2"/>
  <c r="G140" i="2"/>
  <c r="C140" i="2"/>
  <c r="G21" i="2"/>
  <c r="C21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20" i="2"/>
  <c r="C20" i="2"/>
  <c r="G19" i="2"/>
  <c r="C19" i="2"/>
  <c r="G121" i="2"/>
  <c r="C121" i="2"/>
  <c r="G120" i="2"/>
  <c r="C120" i="2"/>
  <c r="G119" i="2"/>
  <c r="C119" i="2"/>
  <c r="G118" i="2"/>
  <c r="C118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G89" i="2"/>
  <c r="C89" i="2"/>
  <c r="G88" i="2"/>
  <c r="C88" i="2"/>
  <c r="G87" i="2"/>
  <c r="C87" i="2"/>
  <c r="H171" i="2"/>
  <c r="D171" i="2"/>
  <c r="B171" i="2"/>
  <c r="A171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D73" i="2"/>
  <c r="B73" i="2"/>
  <c r="A73" i="2"/>
  <c r="H72" i="2"/>
  <c r="B72" i="2"/>
  <c r="D72" i="2"/>
  <c r="A72" i="2"/>
  <c r="H170" i="2"/>
  <c r="D170" i="2"/>
  <c r="B170" i="2"/>
  <c r="A170" i="2"/>
  <c r="H71" i="2"/>
  <c r="B71" i="2"/>
  <c r="D71" i="2"/>
  <c r="A71" i="2"/>
  <c r="H70" i="2"/>
  <c r="D70" i="2"/>
  <c r="B70" i="2"/>
  <c r="A70" i="2"/>
  <c r="H169" i="2"/>
  <c r="B169" i="2"/>
  <c r="D169" i="2"/>
  <c r="A169" i="2"/>
  <c r="H69" i="2"/>
  <c r="D69" i="2"/>
  <c r="B69" i="2"/>
  <c r="A69" i="2"/>
  <c r="H168" i="2"/>
  <c r="B168" i="2"/>
  <c r="D168" i="2"/>
  <c r="A168" i="2"/>
  <c r="H68" i="2"/>
  <c r="B68" i="2"/>
  <c r="D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B64" i="2"/>
  <c r="D64" i="2"/>
  <c r="A64" i="2"/>
  <c r="H167" i="2"/>
  <c r="B167" i="2"/>
  <c r="D167" i="2"/>
  <c r="A167" i="2"/>
  <c r="H63" i="2"/>
  <c r="B63" i="2"/>
  <c r="D63" i="2"/>
  <c r="A63" i="2"/>
  <c r="H166" i="2"/>
  <c r="B166" i="2"/>
  <c r="D166" i="2"/>
  <c r="A166" i="2"/>
  <c r="H165" i="2"/>
  <c r="D165" i="2"/>
  <c r="B165" i="2"/>
  <c r="A165" i="2"/>
  <c r="H62" i="2"/>
  <c r="B62" i="2"/>
  <c r="D62" i="2"/>
  <c r="A62" i="2"/>
  <c r="H61" i="2"/>
  <c r="D61" i="2"/>
  <c r="B61" i="2"/>
  <c r="A61" i="2"/>
  <c r="H164" i="2"/>
  <c r="B164" i="2"/>
  <c r="D164" i="2"/>
  <c r="A164" i="2"/>
  <c r="H163" i="2"/>
  <c r="D163" i="2"/>
  <c r="B163" i="2"/>
  <c r="A163" i="2"/>
  <c r="H162" i="2"/>
  <c r="B162" i="2"/>
  <c r="D162" i="2"/>
  <c r="A162" i="2"/>
  <c r="H161" i="2"/>
  <c r="D161" i="2"/>
  <c r="B161" i="2"/>
  <c r="A161" i="2"/>
  <c r="H160" i="2"/>
  <c r="B160" i="2"/>
  <c r="D160" i="2"/>
  <c r="A160" i="2"/>
  <c r="H159" i="2"/>
  <c r="B159" i="2"/>
  <c r="D159" i="2"/>
  <c r="A159" i="2"/>
  <c r="H158" i="2"/>
  <c r="B158" i="2"/>
  <c r="D158" i="2"/>
  <c r="A158" i="2"/>
  <c r="H157" i="2"/>
  <c r="D157" i="2"/>
  <c r="B157" i="2"/>
  <c r="A157" i="2"/>
  <c r="H156" i="2"/>
  <c r="B156" i="2"/>
  <c r="D156" i="2"/>
  <c r="A156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D56" i="2"/>
  <c r="B56" i="2"/>
  <c r="A56" i="2"/>
  <c r="H155" i="2"/>
  <c r="B155" i="2"/>
  <c r="D155" i="2"/>
  <c r="A155" i="2"/>
  <c r="H154" i="2"/>
  <c r="D154" i="2"/>
  <c r="B154" i="2"/>
  <c r="A154" i="2"/>
  <c r="H153" i="2"/>
  <c r="B153" i="2"/>
  <c r="D153" i="2"/>
  <c r="A153" i="2"/>
  <c r="H152" i="2"/>
  <c r="D152" i="2"/>
  <c r="B152" i="2"/>
  <c r="A152" i="2"/>
  <c r="H151" i="2"/>
  <c r="B151" i="2"/>
  <c r="D151" i="2"/>
  <c r="A151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150" i="2"/>
  <c r="D150" i="2"/>
  <c r="B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D146" i="2"/>
  <c r="B146" i="2"/>
  <c r="A146" i="2"/>
  <c r="H145" i="2"/>
  <c r="F145" i="2"/>
  <c r="D145" i="2"/>
  <c r="B145" i="2"/>
  <c r="A145" i="2"/>
  <c r="H23" i="2"/>
  <c r="B23" i="2"/>
  <c r="F23" i="2"/>
  <c r="D23" i="2"/>
  <c r="A23" i="2"/>
  <c r="H144" i="2"/>
  <c r="F144" i="2"/>
  <c r="D144" i="2"/>
  <c r="B144" i="2"/>
  <c r="A144" i="2"/>
  <c r="H143" i="2"/>
  <c r="B143" i="2"/>
  <c r="F143" i="2"/>
  <c r="D143" i="2"/>
  <c r="A143" i="2"/>
  <c r="H22" i="2"/>
  <c r="B22" i="2"/>
  <c r="F22" i="2"/>
  <c r="D22" i="2"/>
  <c r="A22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21" i="2"/>
  <c r="B21" i="2"/>
  <c r="D21" i="2"/>
  <c r="A21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20" i="2"/>
  <c r="B20" i="2"/>
  <c r="D20" i="2"/>
  <c r="A20" i="2"/>
  <c r="H19" i="2"/>
  <c r="B19" i="2"/>
  <c r="D19" i="2"/>
  <c r="A19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Q179" i="1"/>
  <c r="Q183" i="1"/>
  <c r="Q185" i="1"/>
  <c r="Q171" i="1"/>
  <c r="Q176" i="1"/>
  <c r="Q177" i="1"/>
  <c r="Q180" i="1"/>
  <c r="Q184" i="1"/>
  <c r="Q172" i="1"/>
  <c r="Q173" i="1"/>
  <c r="Q174" i="1"/>
  <c r="Q178" i="1"/>
  <c r="Q150" i="1"/>
  <c r="Q162" i="1"/>
  <c r="Q163" i="1"/>
  <c r="Q165" i="1"/>
  <c r="Q175" i="1"/>
  <c r="Q182" i="1"/>
  <c r="Q181" i="1"/>
  <c r="C17" i="1"/>
  <c r="Q167" i="1"/>
  <c r="Q168" i="1"/>
  <c r="Q170" i="1"/>
  <c r="Q160" i="1"/>
  <c r="Q157" i="1"/>
  <c r="Q159" i="1"/>
  <c r="Q161" i="1"/>
  <c r="Q153" i="1"/>
  <c r="Q154" i="1"/>
  <c r="Q143" i="1"/>
  <c r="Q53" i="1"/>
  <c r="Q54" i="1"/>
  <c r="Q55" i="1"/>
  <c r="Q56" i="1"/>
  <c r="Q57" i="1"/>
  <c r="Q58" i="1"/>
  <c r="Q59" i="1"/>
  <c r="Q60" i="1"/>
  <c r="Q65" i="1"/>
  <c r="Q66" i="1"/>
  <c r="Q104" i="1"/>
  <c r="Q131" i="1"/>
  <c r="Q133" i="1"/>
  <c r="Q141" i="1"/>
  <c r="Q14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2" i="1"/>
  <c r="Q139" i="1"/>
  <c r="Q140" i="1"/>
  <c r="Q85" i="1"/>
  <c r="Q89" i="1"/>
  <c r="Q92" i="1"/>
  <c r="Q99" i="1"/>
  <c r="Q100" i="1"/>
  <c r="Q101" i="1"/>
  <c r="Q102" i="1"/>
  <c r="Q103" i="1"/>
  <c r="Q105" i="1"/>
  <c r="Q106" i="1"/>
  <c r="Q107" i="1"/>
  <c r="Q108" i="1"/>
  <c r="Q109" i="1"/>
  <c r="Q110" i="1"/>
  <c r="Q111" i="1"/>
  <c r="Q112" i="1"/>
  <c r="Q23" i="1"/>
  <c r="E174" i="1" l="1"/>
  <c r="F174" i="1" s="1"/>
  <c r="G174" i="1" s="1"/>
  <c r="K174" i="1" s="1"/>
  <c r="E127" i="1"/>
  <c r="F127" i="1" s="1"/>
  <c r="G127" i="1" s="1"/>
  <c r="I127" i="1" s="1"/>
  <c r="E84" i="1"/>
  <c r="E139" i="2" s="1"/>
  <c r="E182" i="1"/>
  <c r="F182" i="1" s="1"/>
  <c r="E123" i="1"/>
  <c r="E80" i="1"/>
  <c r="F80" i="1" s="1"/>
  <c r="G80" i="1" s="1"/>
  <c r="I80" i="1" s="1"/>
  <c r="E161" i="1"/>
  <c r="F161" i="1" s="1"/>
  <c r="G161" i="1" s="1"/>
  <c r="K161" i="1" s="1"/>
  <c r="E118" i="1"/>
  <c r="F118" i="1" s="1"/>
  <c r="G118" i="1" s="1"/>
  <c r="I118" i="1" s="1"/>
  <c r="E76" i="1"/>
  <c r="E143" i="1"/>
  <c r="F143" i="1" s="1"/>
  <c r="G143" i="1" s="1"/>
  <c r="J143" i="1" s="1"/>
  <c r="E113" i="1"/>
  <c r="F113" i="1" s="1"/>
  <c r="G113" i="1" s="1"/>
  <c r="I113" i="1" s="1"/>
  <c r="E72" i="1"/>
  <c r="F72" i="1" s="1"/>
  <c r="G72" i="1" s="1"/>
  <c r="I72" i="1" s="1"/>
  <c r="E109" i="1"/>
  <c r="F109" i="1" s="1"/>
  <c r="G109" i="1" s="1"/>
  <c r="I109" i="1" s="1"/>
  <c r="E131" i="1"/>
  <c r="E53" i="2" s="1"/>
  <c r="E64" i="1"/>
  <c r="F64" i="1" s="1"/>
  <c r="G64" i="1" s="1"/>
  <c r="I64" i="1" s="1"/>
  <c r="F139" i="1"/>
  <c r="G139" i="1" s="1"/>
  <c r="I139" i="1" s="1"/>
  <c r="E103" i="1"/>
  <c r="F103" i="1" s="1"/>
  <c r="G103" i="1" s="1"/>
  <c r="I103" i="1" s="1"/>
  <c r="E166" i="1"/>
  <c r="F166" i="1" s="1"/>
  <c r="E61" i="1"/>
  <c r="E99" i="1"/>
  <c r="E24" i="2" s="1"/>
  <c r="E34" i="2"/>
  <c r="E60" i="2"/>
  <c r="E76" i="2"/>
  <c r="E180" i="1"/>
  <c r="E173" i="1"/>
  <c r="E75" i="2" s="1"/>
  <c r="E170" i="1"/>
  <c r="E112" i="1"/>
  <c r="E108" i="1"/>
  <c r="E33" i="2" s="1"/>
  <c r="E132" i="1"/>
  <c r="E122" i="1"/>
  <c r="E104" i="1"/>
  <c r="E58" i="1"/>
  <c r="E54" i="1"/>
  <c r="E147" i="1"/>
  <c r="E138" i="1"/>
  <c r="F138" i="1" s="1"/>
  <c r="E135" i="1"/>
  <c r="E95" i="1"/>
  <c r="E90" i="1"/>
  <c r="E38" i="1"/>
  <c r="E34" i="1"/>
  <c r="E30" i="1"/>
  <c r="E24" i="1"/>
  <c r="E187" i="1"/>
  <c r="F187" i="1" s="1"/>
  <c r="G187" i="1" s="1"/>
  <c r="K187" i="1" s="1"/>
  <c r="E196" i="1"/>
  <c r="F196" i="1" s="1"/>
  <c r="G196" i="1" s="1"/>
  <c r="K196" i="1" s="1"/>
  <c r="E26" i="1"/>
  <c r="E199" i="1"/>
  <c r="F199" i="1" s="1"/>
  <c r="G199" i="1" s="1"/>
  <c r="K199" i="1" s="1"/>
  <c r="E195" i="1"/>
  <c r="F195" i="1" s="1"/>
  <c r="G195" i="1" s="1"/>
  <c r="K195" i="1" s="1"/>
  <c r="E131" i="2"/>
  <c r="E23" i="1"/>
  <c r="F23" i="1" s="1"/>
  <c r="E172" i="1"/>
  <c r="E179" i="1"/>
  <c r="E159" i="1"/>
  <c r="E102" i="1"/>
  <c r="E126" i="1"/>
  <c r="F126" i="1" s="1"/>
  <c r="G126" i="1" s="1"/>
  <c r="I126" i="1" s="1"/>
  <c r="E142" i="1"/>
  <c r="E66" i="1"/>
  <c r="E57" i="1"/>
  <c r="E186" i="1"/>
  <c r="E164" i="1"/>
  <c r="E151" i="1"/>
  <c r="E146" i="1"/>
  <c r="E158" i="2" s="1"/>
  <c r="E94" i="1"/>
  <c r="E88" i="1"/>
  <c r="E79" i="1"/>
  <c r="E75" i="1"/>
  <c r="E71" i="1"/>
  <c r="F71" i="1" s="1"/>
  <c r="G71" i="1" s="1"/>
  <c r="I71" i="1" s="1"/>
  <c r="E63" i="1"/>
  <c r="E50" i="1"/>
  <c r="E46" i="1"/>
  <c r="E42" i="1"/>
  <c r="E22" i="1"/>
  <c r="F22" i="1" s="1"/>
  <c r="G22" i="1" s="1"/>
  <c r="I22" i="1" s="1"/>
  <c r="F84" i="1"/>
  <c r="G84" i="1" s="1"/>
  <c r="I84" i="1" s="1"/>
  <c r="E169" i="2"/>
  <c r="F17" i="1"/>
  <c r="E165" i="1"/>
  <c r="E168" i="1"/>
  <c r="E111" i="1"/>
  <c r="E92" i="1"/>
  <c r="E121" i="1"/>
  <c r="E117" i="1"/>
  <c r="E65" i="1"/>
  <c r="E19" i="2" s="1"/>
  <c r="E53" i="1"/>
  <c r="E145" i="1"/>
  <c r="E137" i="1"/>
  <c r="E97" i="1"/>
  <c r="E83" i="1"/>
  <c r="E49" i="1"/>
  <c r="E45" i="1"/>
  <c r="E41" i="1"/>
  <c r="E37" i="1"/>
  <c r="E33" i="1"/>
  <c r="E29" i="1"/>
  <c r="E21" i="1"/>
  <c r="E201" i="1"/>
  <c r="F201" i="1" s="1"/>
  <c r="G201" i="1" s="1"/>
  <c r="K201" i="1" s="1"/>
  <c r="E198" i="1"/>
  <c r="F198" i="1" s="1"/>
  <c r="G198" i="1" s="1"/>
  <c r="K198" i="1" s="1"/>
  <c r="E38" i="2"/>
  <c r="E178" i="1"/>
  <c r="E171" i="1"/>
  <c r="E107" i="1"/>
  <c r="E89" i="1"/>
  <c r="E130" i="1"/>
  <c r="E116" i="1"/>
  <c r="E56" i="1"/>
  <c r="F56" i="1" s="1"/>
  <c r="G56" i="1" s="1"/>
  <c r="I56" i="1" s="1"/>
  <c r="E185" i="1"/>
  <c r="E169" i="1"/>
  <c r="E155" i="1"/>
  <c r="E149" i="1"/>
  <c r="E82" i="1"/>
  <c r="F82" i="1" s="1"/>
  <c r="G82" i="1" s="1"/>
  <c r="I82" i="1" s="1"/>
  <c r="E78" i="1"/>
  <c r="F78" i="1" s="1"/>
  <c r="G78" i="1" s="1"/>
  <c r="I78" i="1" s="1"/>
  <c r="E74" i="1"/>
  <c r="E70" i="1"/>
  <c r="E52" i="1"/>
  <c r="E25" i="1"/>
  <c r="E90" i="2" s="1"/>
  <c r="E189" i="1"/>
  <c r="F189" i="1" s="1"/>
  <c r="G189" i="1" s="1"/>
  <c r="K189" i="1" s="1"/>
  <c r="E190" i="1"/>
  <c r="F190" i="1" s="1"/>
  <c r="G190" i="1" s="1"/>
  <c r="K190" i="1" s="1"/>
  <c r="E132" i="2"/>
  <c r="E163" i="1"/>
  <c r="E162" i="1"/>
  <c r="E181" i="1"/>
  <c r="E167" i="1"/>
  <c r="E154" i="1"/>
  <c r="E106" i="1"/>
  <c r="E101" i="1"/>
  <c r="E129" i="1"/>
  <c r="E125" i="1"/>
  <c r="E120" i="1"/>
  <c r="E115" i="1"/>
  <c r="E141" i="1"/>
  <c r="E144" i="1"/>
  <c r="E134" i="1"/>
  <c r="E96" i="1"/>
  <c r="E93" i="1"/>
  <c r="E87" i="1"/>
  <c r="E69" i="1"/>
  <c r="E124" i="2" s="1"/>
  <c r="E40" i="1"/>
  <c r="E36" i="1"/>
  <c r="E32" i="1"/>
  <c r="E28" i="1"/>
  <c r="E194" i="1"/>
  <c r="F194" i="1" s="1"/>
  <c r="G194" i="1" s="1"/>
  <c r="K194" i="1" s="1"/>
  <c r="E197" i="1"/>
  <c r="F197" i="1" s="1"/>
  <c r="G197" i="1" s="1"/>
  <c r="K197" i="1" s="1"/>
  <c r="E191" i="1"/>
  <c r="F191" i="1" s="1"/>
  <c r="G191" i="1" s="1"/>
  <c r="K191" i="1" s="1"/>
  <c r="E193" i="1"/>
  <c r="F193" i="1" s="1"/>
  <c r="G193" i="1" s="1"/>
  <c r="K193" i="1" s="1"/>
  <c r="E127" i="2"/>
  <c r="E135" i="2"/>
  <c r="E160" i="2"/>
  <c r="E166" i="2"/>
  <c r="G184" i="1"/>
  <c r="K184" i="1" s="1"/>
  <c r="E177" i="1"/>
  <c r="G182" i="1"/>
  <c r="E157" i="1"/>
  <c r="E153" i="1"/>
  <c r="E110" i="1"/>
  <c r="E85" i="1"/>
  <c r="E124" i="1"/>
  <c r="F124" i="1" s="1"/>
  <c r="G124" i="1" s="1"/>
  <c r="I124" i="1" s="1"/>
  <c r="E119" i="1"/>
  <c r="E60" i="1"/>
  <c r="E183" i="1"/>
  <c r="G166" i="1"/>
  <c r="K166" i="1" s="1"/>
  <c r="E158" i="1"/>
  <c r="E152" i="1"/>
  <c r="G148" i="1"/>
  <c r="I148" i="1" s="1"/>
  <c r="E91" i="1"/>
  <c r="E81" i="1"/>
  <c r="E77" i="1"/>
  <c r="F77" i="1" s="1"/>
  <c r="G77" i="1" s="1"/>
  <c r="I77" i="1" s="1"/>
  <c r="E73" i="1"/>
  <c r="E68" i="1"/>
  <c r="E62" i="1"/>
  <c r="E51" i="1"/>
  <c r="E48" i="1"/>
  <c r="E44" i="1"/>
  <c r="E200" i="1"/>
  <c r="F200" i="1" s="1"/>
  <c r="G200" i="1" s="1"/>
  <c r="K200" i="1" s="1"/>
  <c r="E188" i="1"/>
  <c r="F188" i="1" s="1"/>
  <c r="G188" i="1" s="1"/>
  <c r="K188" i="1" s="1"/>
  <c r="E84" i="2"/>
  <c r="E150" i="1"/>
  <c r="F150" i="1" s="1"/>
  <c r="G150" i="1" s="1"/>
  <c r="K150" i="1" s="1"/>
  <c r="E176" i="1"/>
  <c r="E78" i="2" s="1"/>
  <c r="E175" i="1"/>
  <c r="E160" i="1"/>
  <c r="E65" i="2" s="1"/>
  <c r="E105" i="1"/>
  <c r="E100" i="1"/>
  <c r="E140" i="1"/>
  <c r="E128" i="1"/>
  <c r="F128" i="1" s="1"/>
  <c r="G128" i="1" s="1"/>
  <c r="I128" i="1" s="1"/>
  <c r="E114" i="1"/>
  <c r="E133" i="1"/>
  <c r="E59" i="1"/>
  <c r="E55" i="1"/>
  <c r="G138" i="1"/>
  <c r="I138" i="1" s="1"/>
  <c r="E136" i="1"/>
  <c r="E98" i="1"/>
  <c r="E86" i="1"/>
  <c r="E67" i="1"/>
  <c r="E122" i="2" s="1"/>
  <c r="E47" i="1"/>
  <c r="E43" i="1"/>
  <c r="E39" i="1"/>
  <c r="E35" i="1"/>
  <c r="E31" i="1"/>
  <c r="E27" i="1"/>
  <c r="E192" i="1"/>
  <c r="F192" i="1" s="1"/>
  <c r="G192" i="1" s="1"/>
  <c r="K192" i="1" s="1"/>
  <c r="E88" i="2"/>
  <c r="F160" i="1"/>
  <c r="G160" i="1" s="1"/>
  <c r="J160" i="1" s="1"/>
  <c r="F108" i="1"/>
  <c r="G108" i="1" s="1"/>
  <c r="I108" i="1" s="1"/>
  <c r="F99" i="1"/>
  <c r="G99" i="1" s="1"/>
  <c r="I99" i="1" s="1"/>
  <c r="F131" i="1"/>
  <c r="G131" i="1" s="1"/>
  <c r="I131" i="1" s="1"/>
  <c r="F65" i="1"/>
  <c r="G65" i="1" s="1"/>
  <c r="I65" i="1" s="1"/>
  <c r="F25" i="1"/>
  <c r="G25" i="1" s="1"/>
  <c r="I25" i="1" s="1"/>
  <c r="F67" i="1" l="1"/>
  <c r="G67" i="1" s="1"/>
  <c r="I67" i="1" s="1"/>
  <c r="E121" i="2"/>
  <c r="E66" i="2"/>
  <c r="E28" i="2"/>
  <c r="F173" i="1"/>
  <c r="G173" i="1" s="1"/>
  <c r="K173" i="1" s="1"/>
  <c r="E50" i="2"/>
  <c r="F123" i="1"/>
  <c r="G123" i="1" s="1"/>
  <c r="I123" i="1" s="1"/>
  <c r="E48" i="2"/>
  <c r="F146" i="1"/>
  <c r="G146" i="1" s="1"/>
  <c r="I146" i="1" s="1"/>
  <c r="E43" i="2"/>
  <c r="F61" i="1"/>
  <c r="G61" i="1" s="1"/>
  <c r="I61" i="1" s="1"/>
  <c r="E118" i="2"/>
  <c r="F76" i="1"/>
  <c r="G76" i="1" s="1"/>
  <c r="I76" i="1" s="1"/>
  <c r="E133" i="2"/>
  <c r="F31" i="1"/>
  <c r="G31" i="1" s="1"/>
  <c r="I31" i="1" s="1"/>
  <c r="E96" i="2"/>
  <c r="F62" i="1"/>
  <c r="G62" i="1" s="1"/>
  <c r="I62" i="1" s="1"/>
  <c r="E119" i="2"/>
  <c r="F158" i="1"/>
  <c r="G158" i="1" s="1"/>
  <c r="K158" i="1" s="1"/>
  <c r="E167" i="2"/>
  <c r="F153" i="1"/>
  <c r="G153" i="1" s="1"/>
  <c r="J153" i="1" s="1"/>
  <c r="E61" i="2"/>
  <c r="E101" i="2"/>
  <c r="F36" i="1"/>
  <c r="G36" i="1" s="1"/>
  <c r="I36" i="1" s="1"/>
  <c r="F144" i="1"/>
  <c r="G144" i="1" s="1"/>
  <c r="I144" i="1" s="1"/>
  <c r="E156" i="2"/>
  <c r="F106" i="1"/>
  <c r="G106" i="1" s="1"/>
  <c r="I106" i="1" s="1"/>
  <c r="E31" i="2"/>
  <c r="E129" i="2"/>
  <c r="F74" i="1"/>
  <c r="G74" i="1" s="1"/>
  <c r="I74" i="1" s="1"/>
  <c r="E80" i="2"/>
  <c r="F178" i="1"/>
  <c r="G178" i="1" s="1"/>
  <c r="K178" i="1" s="1"/>
  <c r="E102" i="2"/>
  <c r="F37" i="1"/>
  <c r="G37" i="1" s="1"/>
  <c r="I37" i="1" s="1"/>
  <c r="E115" i="2"/>
  <c r="F50" i="1"/>
  <c r="G50" i="1" s="1"/>
  <c r="I50" i="1" s="1"/>
  <c r="F26" i="1"/>
  <c r="G26" i="1" s="1"/>
  <c r="I26" i="1" s="1"/>
  <c r="E91" i="2"/>
  <c r="F90" i="1"/>
  <c r="G90" i="1" s="1"/>
  <c r="I90" i="1" s="1"/>
  <c r="E143" i="2"/>
  <c r="E29" i="2"/>
  <c r="F104" i="1"/>
  <c r="G104" i="1" s="1"/>
  <c r="I104" i="1" s="1"/>
  <c r="F35" i="1"/>
  <c r="G35" i="1" s="1"/>
  <c r="I35" i="1" s="1"/>
  <c r="E100" i="2"/>
  <c r="F98" i="1"/>
  <c r="G98" i="1" s="1"/>
  <c r="I98" i="1" s="1"/>
  <c r="E150" i="2"/>
  <c r="F140" i="1"/>
  <c r="G140" i="1" s="1"/>
  <c r="I140" i="1" s="1"/>
  <c r="E57" i="2"/>
  <c r="F68" i="1"/>
  <c r="G68" i="1" s="1"/>
  <c r="I68" i="1" s="1"/>
  <c r="E123" i="2"/>
  <c r="F157" i="1"/>
  <c r="G157" i="1" s="1"/>
  <c r="K157" i="1" s="1"/>
  <c r="E63" i="2"/>
  <c r="F40" i="1"/>
  <c r="G40" i="1" s="1"/>
  <c r="I40" i="1" s="1"/>
  <c r="E105" i="2"/>
  <c r="F154" i="1"/>
  <c r="G154" i="1" s="1"/>
  <c r="K154" i="1" s="1"/>
  <c r="E62" i="2"/>
  <c r="F41" i="1"/>
  <c r="G41" i="1" s="1"/>
  <c r="I41" i="1" s="1"/>
  <c r="E106" i="2"/>
  <c r="E154" i="2"/>
  <c r="E155" i="2"/>
  <c r="F137" i="1"/>
  <c r="G137" i="1" s="1"/>
  <c r="I137" i="1" s="1"/>
  <c r="F92" i="1"/>
  <c r="G92" i="1" s="1"/>
  <c r="I92" i="1" s="1"/>
  <c r="E23" i="2"/>
  <c r="E163" i="2"/>
  <c r="F151" i="1"/>
  <c r="G151" i="1" s="1"/>
  <c r="I151" i="1" s="1"/>
  <c r="F95" i="1"/>
  <c r="G95" i="1" s="1"/>
  <c r="I95" i="1" s="1"/>
  <c r="E147" i="2"/>
  <c r="F180" i="1"/>
  <c r="G180" i="1" s="1"/>
  <c r="K180" i="1" s="1"/>
  <c r="E82" i="2"/>
  <c r="F39" i="1"/>
  <c r="G39" i="1" s="1"/>
  <c r="I39" i="1" s="1"/>
  <c r="E104" i="2"/>
  <c r="F136" i="1"/>
  <c r="G136" i="1" s="1"/>
  <c r="I136" i="1" s="1"/>
  <c r="E153" i="2"/>
  <c r="F100" i="1"/>
  <c r="G100" i="1" s="1"/>
  <c r="I100" i="1" s="1"/>
  <c r="E25" i="2"/>
  <c r="F73" i="1"/>
  <c r="G73" i="1" s="1"/>
  <c r="I73" i="1" s="1"/>
  <c r="E128" i="2"/>
  <c r="F183" i="1"/>
  <c r="G183" i="1" s="1"/>
  <c r="E85" i="2"/>
  <c r="J182" i="1"/>
  <c r="F141" i="1"/>
  <c r="G141" i="1" s="1"/>
  <c r="I141" i="1" s="1"/>
  <c r="E58" i="2"/>
  <c r="E70" i="2"/>
  <c r="F167" i="1"/>
  <c r="G167" i="1" s="1"/>
  <c r="J167" i="1" s="1"/>
  <c r="E41" i="2"/>
  <c r="F116" i="1"/>
  <c r="G116" i="1" s="1"/>
  <c r="I116" i="1" s="1"/>
  <c r="F45" i="1"/>
  <c r="G45" i="1" s="1"/>
  <c r="I45" i="1" s="1"/>
  <c r="E110" i="2"/>
  <c r="F145" i="1"/>
  <c r="G145" i="1" s="1"/>
  <c r="I145" i="1" s="1"/>
  <c r="E157" i="2"/>
  <c r="E120" i="2"/>
  <c r="F63" i="1"/>
  <c r="G63" i="1" s="1"/>
  <c r="I63" i="1" s="1"/>
  <c r="E27" i="2"/>
  <c r="F102" i="1"/>
  <c r="G102" i="1" s="1"/>
  <c r="I102" i="1" s="1"/>
  <c r="F122" i="1"/>
  <c r="G122" i="1" s="1"/>
  <c r="I122" i="1" s="1"/>
  <c r="E47" i="2"/>
  <c r="F69" i="1"/>
  <c r="G69" i="1" s="1"/>
  <c r="I69" i="1" s="1"/>
  <c r="F176" i="1"/>
  <c r="G176" i="1" s="1"/>
  <c r="K176" i="1" s="1"/>
  <c r="F43" i="1"/>
  <c r="G43" i="1" s="1"/>
  <c r="I43" i="1" s="1"/>
  <c r="E108" i="2"/>
  <c r="F105" i="1"/>
  <c r="G105" i="1" s="1"/>
  <c r="I105" i="1" s="1"/>
  <c r="E30" i="2"/>
  <c r="F60" i="1"/>
  <c r="G60" i="1" s="1"/>
  <c r="I60" i="1" s="1"/>
  <c r="E18" i="2"/>
  <c r="F177" i="1"/>
  <c r="G177" i="1" s="1"/>
  <c r="K177" i="1" s="1"/>
  <c r="E79" i="2"/>
  <c r="F87" i="1"/>
  <c r="G87" i="1" s="1"/>
  <c r="I87" i="1" s="1"/>
  <c r="E141" i="2"/>
  <c r="F115" i="1"/>
  <c r="G115" i="1" s="1"/>
  <c r="I115" i="1" s="1"/>
  <c r="E40" i="2"/>
  <c r="F181" i="1"/>
  <c r="G181" i="1" s="1"/>
  <c r="K181" i="1" s="1"/>
  <c r="E83" i="2"/>
  <c r="F149" i="1"/>
  <c r="G149" i="1" s="1"/>
  <c r="I149" i="1" s="1"/>
  <c r="E161" i="2"/>
  <c r="E52" i="2"/>
  <c r="F130" i="1"/>
  <c r="G130" i="1" s="1"/>
  <c r="I130" i="1" s="1"/>
  <c r="F49" i="1"/>
  <c r="G49" i="1" s="1"/>
  <c r="I49" i="1" s="1"/>
  <c r="E114" i="2"/>
  <c r="F53" i="1"/>
  <c r="G53" i="1" s="1"/>
  <c r="I53" i="1" s="1"/>
  <c r="E11" i="2"/>
  <c r="E36" i="2"/>
  <c r="F111" i="1"/>
  <c r="G111" i="1" s="1"/>
  <c r="I111" i="1" s="1"/>
  <c r="E168" i="2"/>
  <c r="F164" i="1"/>
  <c r="G164" i="1" s="1"/>
  <c r="K164" i="1" s="1"/>
  <c r="F24" i="1"/>
  <c r="G24" i="1" s="1"/>
  <c r="I24" i="1" s="1"/>
  <c r="E89" i="2"/>
  <c r="F135" i="1"/>
  <c r="G135" i="1" s="1"/>
  <c r="I135" i="1" s="1"/>
  <c r="E152" i="2"/>
  <c r="F132" i="1"/>
  <c r="G132" i="1" s="1"/>
  <c r="I132" i="1" s="1"/>
  <c r="E54" i="2"/>
  <c r="F47" i="1"/>
  <c r="G47" i="1" s="1"/>
  <c r="I47" i="1" s="1"/>
  <c r="E112" i="2"/>
  <c r="F55" i="1"/>
  <c r="G55" i="1" s="1"/>
  <c r="I55" i="1" s="1"/>
  <c r="E13" i="2"/>
  <c r="E14" i="2"/>
  <c r="E137" i="2"/>
  <c r="F81" i="1"/>
  <c r="G81" i="1" s="1"/>
  <c r="I81" i="1" s="1"/>
  <c r="E136" i="2"/>
  <c r="F119" i="1"/>
  <c r="G119" i="1" s="1"/>
  <c r="I119" i="1" s="1"/>
  <c r="E44" i="2"/>
  <c r="F93" i="1"/>
  <c r="G93" i="1" s="1"/>
  <c r="I93" i="1" s="1"/>
  <c r="E145" i="2"/>
  <c r="F120" i="1"/>
  <c r="G120" i="1" s="1"/>
  <c r="I120" i="1" s="1"/>
  <c r="E45" i="2"/>
  <c r="E67" i="2"/>
  <c r="F162" i="1"/>
  <c r="G162" i="1" s="1"/>
  <c r="K162" i="1" s="1"/>
  <c r="F155" i="1"/>
  <c r="G155" i="1" s="1"/>
  <c r="K155" i="1" s="1"/>
  <c r="E165" i="2"/>
  <c r="F89" i="1"/>
  <c r="G89" i="1" s="1"/>
  <c r="I89" i="1" s="1"/>
  <c r="E22" i="2"/>
  <c r="E138" i="2"/>
  <c r="F83" i="1"/>
  <c r="G83" i="1" s="1"/>
  <c r="I83" i="1" s="1"/>
  <c r="E130" i="2"/>
  <c r="F75" i="1"/>
  <c r="G75" i="1" s="1"/>
  <c r="I75" i="1" s="1"/>
  <c r="E171" i="2"/>
  <c r="F186" i="1"/>
  <c r="G186" i="1" s="1"/>
  <c r="I186" i="1" s="1"/>
  <c r="E64" i="2"/>
  <c r="F159" i="1"/>
  <c r="G159" i="1" s="1"/>
  <c r="K159" i="1" s="1"/>
  <c r="E95" i="2"/>
  <c r="F30" i="1"/>
  <c r="G30" i="1" s="1"/>
  <c r="I30" i="1" s="1"/>
  <c r="F59" i="1"/>
  <c r="G59" i="1" s="1"/>
  <c r="I59" i="1" s="1"/>
  <c r="E17" i="2"/>
  <c r="F175" i="1"/>
  <c r="G175" i="1" s="1"/>
  <c r="J175" i="1" s="1"/>
  <c r="E77" i="2"/>
  <c r="F44" i="1"/>
  <c r="G44" i="1" s="1"/>
  <c r="I44" i="1" s="1"/>
  <c r="E109" i="2"/>
  <c r="F91" i="1"/>
  <c r="G91" i="1" s="1"/>
  <c r="I91" i="1" s="1"/>
  <c r="E144" i="2"/>
  <c r="E148" i="2"/>
  <c r="F96" i="1"/>
  <c r="G96" i="1" s="1"/>
  <c r="I96" i="1" s="1"/>
  <c r="F125" i="1"/>
  <c r="G125" i="1" s="1"/>
  <c r="I125" i="1" s="1"/>
  <c r="E49" i="2"/>
  <c r="F163" i="1"/>
  <c r="G163" i="1" s="1"/>
  <c r="K163" i="1" s="1"/>
  <c r="E68" i="2"/>
  <c r="E117" i="2"/>
  <c r="F52" i="1"/>
  <c r="G52" i="1" s="1"/>
  <c r="I52" i="1" s="1"/>
  <c r="E32" i="2"/>
  <c r="F107" i="1"/>
  <c r="G107" i="1" s="1"/>
  <c r="I107" i="1" s="1"/>
  <c r="F21" i="1"/>
  <c r="G21" i="1" s="1"/>
  <c r="I21" i="1" s="1"/>
  <c r="E87" i="2"/>
  <c r="E71" i="2"/>
  <c r="F168" i="1"/>
  <c r="G168" i="1" s="1"/>
  <c r="J168" i="1" s="1"/>
  <c r="E134" i="2"/>
  <c r="F79" i="1"/>
  <c r="G79" i="1" s="1"/>
  <c r="I79" i="1" s="1"/>
  <c r="F57" i="1"/>
  <c r="G57" i="1" s="1"/>
  <c r="I57" i="1" s="1"/>
  <c r="E15" i="2"/>
  <c r="E81" i="2"/>
  <c r="F179" i="1"/>
  <c r="G179" i="1" s="1"/>
  <c r="J179" i="1" s="1"/>
  <c r="E99" i="2"/>
  <c r="F34" i="1"/>
  <c r="G34" i="1" s="1"/>
  <c r="I34" i="1" s="1"/>
  <c r="E159" i="2"/>
  <c r="F147" i="1"/>
  <c r="G147" i="1" s="1"/>
  <c r="I147" i="1" s="1"/>
  <c r="E140" i="2"/>
  <c r="F86" i="1"/>
  <c r="G86" i="1" s="1"/>
  <c r="I86" i="1" s="1"/>
  <c r="F133" i="1"/>
  <c r="G133" i="1" s="1"/>
  <c r="I133" i="1" s="1"/>
  <c r="E55" i="2"/>
  <c r="F48" i="1"/>
  <c r="G48" i="1" s="1"/>
  <c r="I48" i="1" s="1"/>
  <c r="E113" i="2"/>
  <c r="F85" i="1"/>
  <c r="G85" i="1" s="1"/>
  <c r="I85" i="1" s="1"/>
  <c r="E21" i="2"/>
  <c r="E93" i="2"/>
  <c r="F28" i="1"/>
  <c r="G28" i="1" s="1"/>
  <c r="I28" i="1" s="1"/>
  <c r="E151" i="2"/>
  <c r="F134" i="1"/>
  <c r="G134" i="1" s="1"/>
  <c r="I134" i="1" s="1"/>
  <c r="F129" i="1"/>
  <c r="G129" i="1" s="1"/>
  <c r="I129" i="1" s="1"/>
  <c r="E51" i="2"/>
  <c r="F169" i="1"/>
  <c r="G169" i="1" s="1"/>
  <c r="K169" i="1" s="1"/>
  <c r="E170" i="2"/>
  <c r="F29" i="1"/>
  <c r="G29" i="1" s="1"/>
  <c r="I29" i="1" s="1"/>
  <c r="E94" i="2"/>
  <c r="E42" i="2"/>
  <c r="F117" i="1"/>
  <c r="G117" i="1" s="1"/>
  <c r="I117" i="1" s="1"/>
  <c r="E107" i="2"/>
  <c r="F42" i="1"/>
  <c r="G42" i="1" s="1"/>
  <c r="I42" i="1" s="1"/>
  <c r="F88" i="1"/>
  <c r="G88" i="1" s="1"/>
  <c r="I88" i="1" s="1"/>
  <c r="E142" i="2"/>
  <c r="F66" i="1"/>
  <c r="G66" i="1" s="1"/>
  <c r="I66" i="1" s="1"/>
  <c r="E20" i="2"/>
  <c r="F172" i="1"/>
  <c r="G172" i="1" s="1"/>
  <c r="K172" i="1" s="1"/>
  <c r="E74" i="2"/>
  <c r="E103" i="2"/>
  <c r="F38" i="1"/>
  <c r="G38" i="1" s="1"/>
  <c r="I38" i="1" s="1"/>
  <c r="E12" i="2"/>
  <c r="F54" i="1"/>
  <c r="G54" i="1" s="1"/>
  <c r="I54" i="1" s="1"/>
  <c r="F112" i="1"/>
  <c r="G112" i="1" s="1"/>
  <c r="I112" i="1" s="1"/>
  <c r="E37" i="2"/>
  <c r="F27" i="1"/>
  <c r="G27" i="1" s="1"/>
  <c r="I27" i="1" s="1"/>
  <c r="E92" i="2"/>
  <c r="E39" i="2"/>
  <c r="F114" i="1"/>
  <c r="G114" i="1" s="1"/>
  <c r="I114" i="1" s="1"/>
  <c r="F51" i="1"/>
  <c r="G51" i="1" s="1"/>
  <c r="I51" i="1" s="1"/>
  <c r="E116" i="2"/>
  <c r="F152" i="1"/>
  <c r="G152" i="1" s="1"/>
  <c r="K152" i="1" s="1"/>
  <c r="E164" i="2"/>
  <c r="F110" i="1"/>
  <c r="G110" i="1" s="1"/>
  <c r="I110" i="1" s="1"/>
  <c r="E35" i="2"/>
  <c r="F32" i="1"/>
  <c r="G32" i="1" s="1"/>
  <c r="I32" i="1" s="1"/>
  <c r="E97" i="2"/>
  <c r="F101" i="1"/>
  <c r="G101" i="1" s="1"/>
  <c r="I101" i="1" s="1"/>
  <c r="E26" i="2"/>
  <c r="F70" i="1"/>
  <c r="G70" i="1" s="1"/>
  <c r="I70" i="1" s="1"/>
  <c r="E126" i="2"/>
  <c r="E125" i="2"/>
  <c r="F185" i="1"/>
  <c r="G185" i="1" s="1"/>
  <c r="K185" i="1" s="1"/>
  <c r="E86" i="2"/>
  <c r="F171" i="1"/>
  <c r="G171" i="1" s="1"/>
  <c r="K171" i="1" s="1"/>
  <c r="E73" i="2"/>
  <c r="E98" i="2"/>
  <c r="F33" i="1"/>
  <c r="G33" i="1" s="1"/>
  <c r="I33" i="1" s="1"/>
  <c r="E149" i="2"/>
  <c r="F97" i="1"/>
  <c r="G97" i="1" s="1"/>
  <c r="I97" i="1" s="1"/>
  <c r="F121" i="1"/>
  <c r="G121" i="1" s="1"/>
  <c r="I121" i="1" s="1"/>
  <c r="E46" i="2"/>
  <c r="E69" i="2"/>
  <c r="F165" i="1"/>
  <c r="G165" i="1" s="1"/>
  <c r="K165" i="1" s="1"/>
  <c r="E111" i="2"/>
  <c r="F46" i="1"/>
  <c r="G46" i="1" s="1"/>
  <c r="I46" i="1" s="1"/>
  <c r="F94" i="1"/>
  <c r="G94" i="1" s="1"/>
  <c r="I94" i="1" s="1"/>
  <c r="E146" i="2"/>
  <c r="E59" i="2"/>
  <c r="F142" i="1"/>
  <c r="G142" i="1" s="1"/>
  <c r="I142" i="1" s="1"/>
  <c r="E16" i="2"/>
  <c r="F58" i="1"/>
  <c r="G58" i="1" s="1"/>
  <c r="I58" i="1" s="1"/>
  <c r="E72" i="2"/>
  <c r="F170" i="1"/>
  <c r="G170" i="1" s="1"/>
  <c r="J170" i="1" s="1"/>
  <c r="C12" i="1"/>
  <c r="C11" i="1"/>
  <c r="O203" i="1" l="1"/>
  <c r="O202" i="1"/>
  <c r="O198" i="1"/>
  <c r="O91" i="1"/>
  <c r="O162" i="1"/>
  <c r="O124" i="1"/>
  <c r="O130" i="1"/>
  <c r="O84" i="1"/>
  <c r="O127" i="1"/>
  <c r="O90" i="1"/>
  <c r="O119" i="1"/>
  <c r="O135" i="1"/>
  <c r="O136" i="1"/>
  <c r="O128" i="1"/>
  <c r="O132" i="1"/>
  <c r="O79" i="1"/>
  <c r="O83" i="1"/>
  <c r="O197" i="1"/>
  <c r="O182" i="1"/>
  <c r="O185" i="1"/>
  <c r="O82" i="1"/>
  <c r="O77" i="1"/>
  <c r="O184" i="1"/>
  <c r="O98" i="1"/>
  <c r="O177" i="1"/>
  <c r="O61" i="1"/>
  <c r="O187" i="1"/>
  <c r="O70" i="1"/>
  <c r="O149" i="1"/>
  <c r="O155" i="1"/>
  <c r="O157" i="1"/>
  <c r="O86" i="1"/>
  <c r="O201" i="1"/>
  <c r="O87" i="1"/>
  <c r="O147" i="1"/>
  <c r="O191" i="1"/>
  <c r="O97" i="1"/>
  <c r="O74" i="1"/>
  <c r="O148" i="1"/>
  <c r="O196" i="1"/>
  <c r="O138" i="1"/>
  <c r="O190" i="1"/>
  <c r="O158" i="1"/>
  <c r="O151" i="1"/>
  <c r="O67" i="1"/>
  <c r="O174" i="1"/>
  <c r="O156" i="1"/>
  <c r="O129" i="1"/>
  <c r="O186" i="1"/>
  <c r="O183" i="1"/>
  <c r="O161" i="1"/>
  <c r="O75" i="1"/>
  <c r="O95" i="1"/>
  <c r="O126" i="1"/>
  <c r="O134" i="1"/>
  <c r="O69" i="1"/>
  <c r="O169" i="1"/>
  <c r="O164" i="1"/>
  <c r="O122" i="1"/>
  <c r="O192" i="1"/>
  <c r="O71" i="1"/>
  <c r="O200" i="1"/>
  <c r="O137" i="1"/>
  <c r="O131" i="1"/>
  <c r="O180" i="1"/>
  <c r="O139" i="1"/>
  <c r="O193" i="1"/>
  <c r="O73" i="1"/>
  <c r="O195" i="1"/>
  <c r="O80" i="1"/>
  <c r="O121" i="1"/>
  <c r="O133" i="1"/>
  <c r="O96" i="1"/>
  <c r="O163" i="1"/>
  <c r="O188" i="1"/>
  <c r="O165" i="1"/>
  <c r="O194" i="1"/>
  <c r="O172" i="1"/>
  <c r="O93" i="1"/>
  <c r="O123" i="1"/>
  <c r="O142" i="1"/>
  <c r="O167" i="1"/>
  <c r="O144" i="1"/>
  <c r="O81" i="1"/>
  <c r="O160" i="1"/>
  <c r="O120" i="1"/>
  <c r="O64" i="1"/>
  <c r="O76" i="1"/>
  <c r="O140" i="1"/>
  <c r="O152" i="1"/>
  <c r="O159" i="1"/>
  <c r="O171" i="1"/>
  <c r="O94" i="1"/>
  <c r="O143" i="1"/>
  <c r="O168" i="1"/>
  <c r="O88" i="1"/>
  <c r="O175" i="1"/>
  <c r="O63" i="1"/>
  <c r="O145" i="1"/>
  <c r="O178" i="1"/>
  <c r="O118" i="1"/>
  <c r="O189" i="1"/>
  <c r="O125" i="1"/>
  <c r="O199" i="1"/>
  <c r="O141" i="1"/>
  <c r="O68" i="1"/>
  <c r="O150" i="1"/>
  <c r="O170" i="1"/>
  <c r="O154" i="1"/>
  <c r="O78" i="1"/>
  <c r="O62" i="1"/>
  <c r="O179" i="1"/>
  <c r="O166" i="1"/>
  <c r="O181" i="1"/>
  <c r="C15" i="1"/>
  <c r="O72" i="1"/>
  <c r="O153" i="1"/>
  <c r="O146" i="1"/>
  <c r="O173" i="1"/>
  <c r="O176" i="1"/>
  <c r="C16" i="1"/>
  <c r="D18" i="1" s="1"/>
  <c r="K183" i="1"/>
  <c r="C18" i="1" l="1"/>
  <c r="F18" i="1"/>
  <c r="F19" i="1" s="1"/>
</calcChain>
</file>

<file path=xl/sharedStrings.xml><?xml version="1.0" encoding="utf-8"?>
<sst xmlns="http://schemas.openxmlformats.org/spreadsheetml/2006/main" count="1725" uniqueCount="660">
  <si>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</si>
  <si>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</si>
  <si>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</si>
  <si>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</si>
  <si>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</si>
  <si>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</si>
  <si>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</si>
  <si>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</si>
  <si>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</si>
  <si>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</si>
  <si>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</si>
  <si>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</si>
  <si>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</si>
  <si>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</si>
  <si>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</si>
  <si>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</si>
  <si>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</si>
  <si>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</si>
  <si>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</si>
  <si>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</si>
  <si>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</si>
  <si>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</si>
  <si>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</si>
  <si>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</si>
  <si>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</si>
  <si>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</si>
  <si>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</si>
  <si>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</si>
  <si>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G. Wedemayer</t>
  </si>
  <si>
    <t>AAVSO 5</t>
  </si>
  <si>
    <t>A</t>
  </si>
  <si>
    <t>D. Ruokonen</t>
  </si>
  <si>
    <t>G. Samolyk</t>
  </si>
  <si>
    <t>Locher K</t>
  </si>
  <si>
    <t>BBSAG Bull.74</t>
  </si>
  <si>
    <t>B</t>
  </si>
  <si>
    <t>BBSAG Bull.78</t>
  </si>
  <si>
    <t>BBSAG Bull.79</t>
  </si>
  <si>
    <t>BBSAG Bull.83</t>
  </si>
  <si>
    <t>BBSAG Bull.85</t>
  </si>
  <si>
    <t>BBSAG Bull.86</t>
  </si>
  <si>
    <t>BBSAG Bull.90</t>
  </si>
  <si>
    <t>BBSAG Bull.92</t>
  </si>
  <si>
    <t>BBSAG Bull.95</t>
  </si>
  <si>
    <t>BBSAG Bull.97</t>
  </si>
  <si>
    <t>Peter H</t>
  </si>
  <si>
    <t>BBSAG Bull.98</t>
  </si>
  <si>
    <t>BBSAG Bull.99</t>
  </si>
  <si>
    <t>BBSAG Bull.100</t>
  </si>
  <si>
    <t>BBSAG Bull.102</t>
  </si>
  <si>
    <t>BBSAG Bull.103</t>
  </si>
  <si>
    <t>BBSAG Bull.104</t>
  </si>
  <si>
    <t>BBSAG Bull.107</t>
  </si>
  <si>
    <t>BBSAG Bull.108</t>
  </si>
  <si>
    <t>BBSAG Bull.109</t>
  </si>
  <si>
    <t>BBSAG Bull.112</t>
  </si>
  <si>
    <t>BBSAG Bull.113</t>
  </si>
  <si>
    <t>BBSAG Bull.114</t>
  </si>
  <si>
    <t>BBSAG Bull.115</t>
  </si>
  <si>
    <t>BBSAG Bull.116</t>
  </si>
  <si>
    <t>IBVS 5364</t>
  </si>
  <si>
    <t>I</t>
  </si>
  <si>
    <t>IBVS 5399</t>
  </si>
  <si>
    <t>IBVS 5016</t>
  </si>
  <si>
    <t>IBVS 5543</t>
  </si>
  <si>
    <t>DK Cep / GSC 4262-2142</t>
  </si>
  <si>
    <t>IBVS 5657</t>
  </si>
  <si>
    <t>IBVS 5676</t>
  </si>
  <si>
    <t>EA/SD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</si>
  <si>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</si>
  <si>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</si>
  <si>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</si>
  <si>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</si>
  <si>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</si>
  <si>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</si>
  <si>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5761</t>
  </si>
  <si>
    <t>IBVS 5802</t>
  </si>
  <si>
    <t>Start of linear fit &gt;&gt;&gt;&gt;&gt;&gt;&gt;&gt;&gt;&gt;&gt;&gt;&gt;&gt;&gt;&gt;&gt;&gt;&gt;&gt;&gt;</t>
  </si>
  <si>
    <t>Add cycle</t>
  </si>
  <si>
    <t>Old Cycle</t>
  </si>
  <si>
    <t>IBVS 5960</t>
  </si>
  <si>
    <t>OEJV 0074</t>
  </si>
  <si>
    <t>vis</t>
  </si>
  <si>
    <t>OEJV 0003</t>
  </si>
  <si>
    <t>IBVS 5918</t>
  </si>
  <si>
    <t>IBVS 6010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</si>
  <si>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</si>
  <si>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</si>
  <si>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</si>
  <si>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</si>
  <si>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</si>
  <si>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</si>
  <si>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</si>
  <si>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2012JAVSO..40..975</t>
  </si>
  <si>
    <t>2013JAVSO..41..328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</si>
  <si>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</si>
  <si>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</si>
  <si>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</si>
  <si>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</si>
  <si>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</si>
  <si>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</si>
  <si>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</si>
  <si>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</si>
  <si>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</si>
  <si>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</si>
  <si>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</si>
  <si>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</si>
  <si>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</si>
  <si>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2428363.2879 </t>
  </si>
  <si>
    <t> 13.07.1936 18:54 </t>
  </si>
  <si>
    <t> 0.0006 </t>
  </si>
  <si>
    <t> H.Albo </t>
  </si>
  <si>
    <t> PTAO 34.207 </t>
  </si>
  <si>
    <t>2433590.534 </t>
  </si>
  <si>
    <t> 05.11.1950 00:48 </t>
  </si>
  <si>
    <t> -0.029 </t>
  </si>
  <si>
    <t>P </t>
  </si>
  <si>
    <t> PZ 9.207 </t>
  </si>
  <si>
    <t>2433675.342 </t>
  </si>
  <si>
    <t> 28.01.1951 20:12 </t>
  </si>
  <si>
    <t> -0.009 </t>
  </si>
  <si>
    <t>2433682.264 </t>
  </si>
  <si>
    <t> 04.02.1951 18:20 </t>
  </si>
  <si>
    <t> 0.012 </t>
  </si>
  <si>
    <t>2433812.385 </t>
  </si>
  <si>
    <t> 14.06.1951 21:14 </t>
  </si>
  <si>
    <t> -0.007 </t>
  </si>
  <si>
    <t> Kuzmin &amp; Albo </t>
  </si>
  <si>
    <t> AC 125.13 </t>
  </si>
  <si>
    <t>2433950.401 </t>
  </si>
  <si>
    <t> 30.10.1951 21:37 </t>
  </si>
  <si>
    <t> -0.018 </t>
  </si>
  <si>
    <t>2433957.334 </t>
  </si>
  <si>
    <t> 06.11.1951 20:00 </t>
  </si>
  <si>
    <t> 0.014 </t>
  </si>
  <si>
    <t>2434002.658 </t>
  </si>
  <si>
    <t> 22.12.1951 03:47 </t>
  </si>
  <si>
    <t> -0.014 </t>
  </si>
  <si>
    <t>2434076.617 </t>
  </si>
  <si>
    <t> 05.03.1952 02:48 </t>
  </si>
  <si>
    <t> 0.002 </t>
  </si>
  <si>
    <t>2434077.587 </t>
  </si>
  <si>
    <t> 06.03.1952 02:05 </t>
  </si>
  <si>
    <t>2434078.564 </t>
  </si>
  <si>
    <t> 07.03.1952 01:32 </t>
  </si>
  <si>
    <t> -0.023 </t>
  </si>
  <si>
    <t>2434078.588 </t>
  </si>
  <si>
    <t> 07.03.1952 02:06 </t>
  </si>
  <si>
    <t> 0.001 </t>
  </si>
  <si>
    <t>2434078.616 </t>
  </si>
  <si>
    <t> 07.03.1952 02:47 </t>
  </si>
  <si>
    <t> 0.029 </t>
  </si>
  <si>
    <t>2434089.428 </t>
  </si>
  <si>
    <t> 17.03.1952 22:16 </t>
  </si>
  <si>
    <t> -0.004 </t>
  </si>
  <si>
    <t>2434098.302 </t>
  </si>
  <si>
    <t> 26.03.1952 19:14 </t>
  </si>
  <si>
    <t>2434099.302 </t>
  </si>
  <si>
    <t> 27.03.1952 19:14 </t>
  </si>
  <si>
    <t> 0.011 </t>
  </si>
  <si>
    <t>2434448.3000 </t>
  </si>
  <si>
    <t> 11.03.1953 19:12 </t>
  </si>
  <si>
    <t> -0.0016 </t>
  </si>
  <si>
    <t>2434843.6515 </t>
  </si>
  <si>
    <t> 11.04.1954 03:38 </t>
  </si>
  <si>
    <t> 0.0015 </t>
  </si>
  <si>
    <t>2435016.1836 </t>
  </si>
  <si>
    <t> 30.09.1954 16:24 </t>
  </si>
  <si>
    <t> -0.0001 </t>
  </si>
  <si>
    <t>2435529.8426 </t>
  </si>
  <si>
    <t> 26.02.1956 08:13 </t>
  </si>
  <si>
    <t> 0.0017 </t>
  </si>
  <si>
    <t>2436819.400 </t>
  </si>
  <si>
    <t> 07.09.1959 21:36 </t>
  </si>
  <si>
    <t> -0.006 </t>
  </si>
  <si>
    <t> G.Romano </t>
  </si>
  <si>
    <t> MSAI 37.259 </t>
  </si>
  <si>
    <t>2436820.345 </t>
  </si>
  <si>
    <t> 08.09.1959 20:16 </t>
  </si>
  <si>
    <t> -0.047 </t>
  </si>
  <si>
    <t>2437167.452 </t>
  </si>
  <si>
    <t> 20.08.1960 22:50 </t>
  </si>
  <si>
    <t> 0.021 </t>
  </si>
  <si>
    <t>2437168.434 </t>
  </si>
  <si>
    <t> 21.08.1960 22:24 </t>
  </si>
  <si>
    <t> 0.017 </t>
  </si>
  <si>
    <t>2437173.356 </t>
  </si>
  <si>
    <t> 26.08.1960 20:32 </t>
  </si>
  <si>
    <t> 0.009 </t>
  </si>
  <si>
    <t>2437516.428 </t>
  </si>
  <si>
    <t> 04.08.1961 22:16 </t>
  </si>
  <si>
    <t>2437602.230 </t>
  </si>
  <si>
    <t> 29.10.1961 17:31 </t>
  </si>
  <si>
    <t>2439327.457 </t>
  </si>
  <si>
    <t> 20.07.1966 22:58 </t>
  </si>
  <si>
    <t> -0.095 </t>
  </si>
  <si>
    <t>V </t>
  </si>
  <si>
    <t> J.Kratochvil </t>
  </si>
  <si>
    <t> BRNO 9 </t>
  </si>
  <si>
    <t>2439327.458 </t>
  </si>
  <si>
    <t> 20.07.1966 22:59 </t>
  </si>
  <si>
    <t> -0.094 </t>
  </si>
  <si>
    <t> L.Hedbavny </t>
  </si>
  <si>
    <t>2439327.462 </t>
  </si>
  <si>
    <t> 20.07.1966 23:05 </t>
  </si>
  <si>
    <t> -0.090 </t>
  </si>
  <si>
    <t> M.Znojilova </t>
  </si>
  <si>
    <t>2439327.468 </t>
  </si>
  <si>
    <t> 20.07.1966 23:13 </t>
  </si>
  <si>
    <t> -0.084 </t>
  </si>
  <si>
    <t> V.Znojil </t>
  </si>
  <si>
    <t>2443019.770 </t>
  </si>
  <si>
    <t> 29.08.1976 06:28 </t>
  </si>
  <si>
    <t> -0.002 </t>
  </si>
  <si>
    <t> G.Wedemayer </t>
  </si>
  <si>
    <t> AOEB 5 </t>
  </si>
  <si>
    <t>2443019.774 </t>
  </si>
  <si>
    <t> 29.08.1976 06:34 </t>
  </si>
  <si>
    <t> D.Ruokonen </t>
  </si>
  <si>
    <t>2443301.740 </t>
  </si>
  <si>
    <t> 07.06.1977 05:45 </t>
  </si>
  <si>
    <t> -0.001 </t>
  </si>
  <si>
    <t> G.Samolyk </t>
  </si>
  <si>
    <t>2443723.709 </t>
  </si>
  <si>
    <t> 03.08.1978 05:00 </t>
  </si>
  <si>
    <t> 0.000 </t>
  </si>
  <si>
    <t>2443798.643 </t>
  </si>
  <si>
    <t> 17.10.1978 03:25 </t>
  </si>
  <si>
    <t> 0.005 </t>
  </si>
  <si>
    <t>2444222.592 </t>
  </si>
  <si>
    <t> 15.12.1979 02:12 </t>
  </si>
  <si>
    <t>2444419.768 </t>
  </si>
  <si>
    <t> 29.06.1980 06:25 </t>
  </si>
  <si>
    <t>2444852.590 </t>
  </si>
  <si>
    <t> 05.09.1981 02:09 </t>
  </si>
  <si>
    <t> 0.018 </t>
  </si>
  <si>
    <t> J.Manek </t>
  </si>
  <si>
    <t> BRNO 26 </t>
  </si>
  <si>
    <t>2444852.594 </t>
  </si>
  <si>
    <t> 05.09.1981 02:15 </t>
  </si>
  <si>
    <t> 0.022 </t>
  </si>
  <si>
    <t> V.Wagner </t>
  </si>
  <si>
    <t>2444854.559 </t>
  </si>
  <si>
    <t> 07.09.1981 01:24 </t>
  </si>
  <si>
    <t> 0.015 </t>
  </si>
  <si>
    <t>2444854.563 </t>
  </si>
  <si>
    <t> 07.09.1981 01:30 </t>
  </si>
  <si>
    <t> 0.019 </t>
  </si>
  <si>
    <t>2444915.686 </t>
  </si>
  <si>
    <t> 07.11.1981 04:27 </t>
  </si>
  <si>
    <t> 0.016 </t>
  </si>
  <si>
    <t>2445193.714 </t>
  </si>
  <si>
    <t> 12.08.1982 05:08 </t>
  </si>
  <si>
    <t>2445205.537 </t>
  </si>
  <si>
    <t> 24.08.1982 00:53 </t>
  </si>
  <si>
    <t> A.Slatinsky </t>
  </si>
  <si>
    <t>2445205.539 </t>
  </si>
  <si>
    <t> 24.08.1982 00:56 </t>
  </si>
  <si>
    <t> 0.013 </t>
  </si>
  <si>
    <t> N.Kesslerova </t>
  </si>
  <si>
    <t>2445205.549 </t>
  </si>
  <si>
    <t> 24.08.1982 01:10 </t>
  </si>
  <si>
    <t> 0.023 </t>
  </si>
  <si>
    <t> H.Bohutinska </t>
  </si>
  <si>
    <t>2445207.512 </t>
  </si>
  <si>
    <t> 26.08.1982 00:17 </t>
  </si>
  <si>
    <t> P.Kucera </t>
  </si>
  <si>
    <t>2445207.514 </t>
  </si>
  <si>
    <t> 26.08.1982 00:20 </t>
  </si>
  <si>
    <t>2445207.516 </t>
  </si>
  <si>
    <t> 26.08.1982 00:23 </t>
  </si>
  <si>
    <t> J.Silhan </t>
  </si>
  <si>
    <t>2445207.523 </t>
  </si>
  <si>
    <t> 26.08.1982 00:33 </t>
  </si>
  <si>
    <t> 0.025 </t>
  </si>
  <si>
    <t> J.Pleinerova </t>
  </si>
  <si>
    <t>2445906.528 </t>
  </si>
  <si>
    <t> 25.07.1984 00:40 </t>
  </si>
  <si>
    <t> V.Svoboda </t>
  </si>
  <si>
    <t> BRNO 27 </t>
  </si>
  <si>
    <t>2445906.531 </t>
  </si>
  <si>
    <t> 25.07.1984 00:44 </t>
  </si>
  <si>
    <t> J.Borovicka </t>
  </si>
  <si>
    <t> M.Varady </t>
  </si>
  <si>
    <t>2445906.533 </t>
  </si>
  <si>
    <t> 25.07.1984 00:47 </t>
  </si>
  <si>
    <t> 0.027 </t>
  </si>
  <si>
    <t> P.Hajek </t>
  </si>
  <si>
    <t>2445912.443 </t>
  </si>
  <si>
    <t> 30.07.1984 22:37 </t>
  </si>
  <si>
    <t>2445912.447 </t>
  </si>
  <si>
    <t> 30.07.1984 22:43 </t>
  </si>
  <si>
    <t> 0.026 </t>
  </si>
  <si>
    <t> J.Tesar </t>
  </si>
  <si>
    <t>2445912.448 </t>
  </si>
  <si>
    <t> 30.07.1984 22:45 </t>
  </si>
  <si>
    <t> M.Berka </t>
  </si>
  <si>
    <t>2445912.451 </t>
  </si>
  <si>
    <t> 30.07.1984 22:49 </t>
  </si>
  <si>
    <t> 0.030 </t>
  </si>
  <si>
    <t>2445971.600 </t>
  </si>
  <si>
    <t> 28.09.1984 02:24 </t>
  </si>
  <si>
    <t> 0.024 </t>
  </si>
  <si>
    <t> K.Locher </t>
  </si>
  <si>
    <t> BBS 74 </t>
  </si>
  <si>
    <t>2446321.594 </t>
  </si>
  <si>
    <t> 13.09.1985 02:15 </t>
  </si>
  <si>
    <t>2446321.596 </t>
  </si>
  <si>
    <t> 13.09.1985 02:18 </t>
  </si>
  <si>
    <t>2446321.599 </t>
  </si>
  <si>
    <t> 13.09.1985 02:22 </t>
  </si>
  <si>
    <t>2446321.602 </t>
  </si>
  <si>
    <t> 13.09.1985 02:26 </t>
  </si>
  <si>
    <t> BBS 78 </t>
  </si>
  <si>
    <t>2446329.473 </t>
  </si>
  <si>
    <t> 20.09.1985 23:21 </t>
  </si>
  <si>
    <t> J.Safar </t>
  </si>
  <si>
    <t>2446329.489 </t>
  </si>
  <si>
    <t> 20.09.1985 23:44 </t>
  </si>
  <si>
    <t> P.Troubil </t>
  </si>
  <si>
    <t>2446405.400 </t>
  </si>
  <si>
    <t> 05.12.1985 21:36 </t>
  </si>
  <si>
    <t> BBS 79 </t>
  </si>
  <si>
    <t>2446406.385 </t>
  </si>
  <si>
    <t> 06.12.1985 21:14 </t>
  </si>
  <si>
    <t> P.Svoboda </t>
  </si>
  <si>
    <t>2446406.387 </t>
  </si>
  <si>
    <t> 06.12.1985 21:17 </t>
  </si>
  <si>
    <t> R.Vystavel </t>
  </si>
  <si>
    <t>2446609.471 </t>
  </si>
  <si>
    <t> 27.06.1986 23:18 </t>
  </si>
  <si>
    <t> BRNO 28 </t>
  </si>
  <si>
    <t>2446612.425 </t>
  </si>
  <si>
    <t> 30.06.1986 22:12 </t>
  </si>
  <si>
    <t> 0.010 </t>
  </si>
  <si>
    <t> M.Danes </t>
  </si>
  <si>
    <t>2446612.441 </t>
  </si>
  <si>
    <t> 30.06.1986 22:35 </t>
  </si>
  <si>
    <t> J.Csipes </t>
  </si>
  <si>
    <t>2446612.448 </t>
  </si>
  <si>
    <t> 30.06.1986 22:45 </t>
  </si>
  <si>
    <t> 0.033 </t>
  </si>
  <si>
    <t>2446881.582 </t>
  </si>
  <si>
    <t> 27.03.1987 01:58 </t>
  </si>
  <si>
    <t> BBS 83 </t>
  </si>
  <si>
    <t>2447029.488 </t>
  </si>
  <si>
    <t> 21.08.1987 23:42 </t>
  </si>
  <si>
    <t> 0.035 </t>
  </si>
  <si>
    <t> BBS 85 </t>
  </si>
  <si>
    <t>2447115.264 </t>
  </si>
  <si>
    <t> 15.11.1987 18:20 </t>
  </si>
  <si>
    <t> 0.037 </t>
  </si>
  <si>
    <t> BBS 86 </t>
  </si>
  <si>
    <t>2447449.470 </t>
  </si>
  <si>
    <t> 14.10.1988 23:16 </t>
  </si>
  <si>
    <t> BBS 90 </t>
  </si>
  <si>
    <t>2447803.430 </t>
  </si>
  <si>
    <t> 03.10.1989 22:19 </t>
  </si>
  <si>
    <t> 0.040 </t>
  </si>
  <si>
    <t> BBS 92 </t>
  </si>
  <si>
    <t>2447859.622 </t>
  </si>
  <si>
    <t> 29.11.1989 02:55 </t>
  </si>
  <si>
    <t> 0.036 </t>
  </si>
  <si>
    <t>2448002.560 </t>
  </si>
  <si>
    <t> 21.04.1990 01:26 </t>
  </si>
  <si>
    <t> BBS 95 </t>
  </si>
  <si>
    <t>2448234.271 </t>
  </si>
  <si>
    <t> 08.12.1990 18:30 </t>
  </si>
  <si>
    <t> BBS 97 </t>
  </si>
  <si>
    <t>2448499.451 </t>
  </si>
  <si>
    <t> 30.08.1991 22:49 </t>
  </si>
  <si>
    <t> H.Peter </t>
  </si>
  <si>
    <t> BBS 98 </t>
  </si>
  <si>
    <t>2448500.461 </t>
  </si>
  <si>
    <t> 31.08.1991 23:03 </t>
  </si>
  <si>
    <t>2448503.428 </t>
  </si>
  <si>
    <t> 03.09.1991 22:16 </t>
  </si>
  <si>
    <t> 0.045 </t>
  </si>
  <si>
    <t> BBS 99 </t>
  </si>
  <si>
    <t>2448504.400 </t>
  </si>
  <si>
    <t> 04.09.1991 21:36 </t>
  </si>
  <si>
    <t> 0.031 </t>
  </si>
  <si>
    <t>2448506.377 </t>
  </si>
  <si>
    <t> 06.09.1991 21:02 </t>
  </si>
  <si>
    <t>2448573.415 </t>
  </si>
  <si>
    <t> 12.11.1991 21:57 </t>
  </si>
  <si>
    <t> 0.032 </t>
  </si>
  <si>
    <t>2448651.300 </t>
  </si>
  <si>
    <t> 29.01.1992 19:12 </t>
  </si>
  <si>
    <t> BBS 100 </t>
  </si>
  <si>
    <t>2448853.424 </t>
  </si>
  <si>
    <t> 18.08.1992 22:10 </t>
  </si>
  <si>
    <t> 0.044 </t>
  </si>
  <si>
    <t> BBS 102 </t>
  </si>
  <si>
    <t>2448934.263 </t>
  </si>
  <si>
    <t> 07.11.1992 18:18 </t>
  </si>
  <si>
    <t> 0.039 </t>
  </si>
  <si>
    <t>2449001.304 </t>
  </si>
  <si>
    <t> 13.01.1993 19:17 </t>
  </si>
  <si>
    <t> 0.038 </t>
  </si>
  <si>
    <t> BBS 103 </t>
  </si>
  <si>
    <t>2449126.522 </t>
  </si>
  <si>
    <t> 19.05.1993 00:31 </t>
  </si>
  <si>
    <t> 0.046 </t>
  </si>
  <si>
    <t> BBS 104 </t>
  </si>
  <si>
    <t>2449607.634 </t>
  </si>
  <si>
    <t> 12.09.1994 03:12 </t>
  </si>
  <si>
    <t> BBS 107 </t>
  </si>
  <si>
    <t>2449633.271 </t>
  </si>
  <si>
    <t> 07.10.1994 18:30 </t>
  </si>
  <si>
    <t> BBS 108 </t>
  </si>
  <si>
    <t>2449895.523 </t>
  </si>
  <si>
    <t> 27.06.1995 00:33 </t>
  </si>
  <si>
    <t> BBS 109 </t>
  </si>
  <si>
    <t>2449897.488 </t>
  </si>
  <si>
    <t> 28.06.1995 23:42 </t>
  </si>
  <si>
    <t>2449898.477 </t>
  </si>
  <si>
    <t> 29.06.1995 23:26 </t>
  </si>
  <si>
    <t>2450248.475 </t>
  </si>
  <si>
    <t> 13.06.1996 23:24 </t>
  </si>
  <si>
    <t> BBS 112 </t>
  </si>
  <si>
    <t>2450250.448 </t>
  </si>
  <si>
    <t> 15.06.1996 22:45 </t>
  </si>
  <si>
    <t>2450251.428 </t>
  </si>
  <si>
    <t> 16.06.1996 22:16 </t>
  </si>
  <si>
    <t>2450320.444 </t>
  </si>
  <si>
    <t> 24.08.1996 22:39 </t>
  </si>
  <si>
    <t> BBS 113 </t>
  </si>
  <si>
    <t>2450324.389 </t>
  </si>
  <si>
    <t> 28.08.1996 21:20 </t>
  </si>
  <si>
    <t>2450376.644 </t>
  </si>
  <si>
    <t> 20.10.1996 03:27 </t>
  </si>
  <si>
    <t>2450396.364 </t>
  </si>
  <si>
    <t> 08.11.1996 20:44 </t>
  </si>
  <si>
    <t> 0.041 </t>
  </si>
  <si>
    <t> BBS 114 </t>
  </si>
  <si>
    <t>2450572.838 </t>
  </si>
  <si>
    <t> 04.05.1997 08:06 </t>
  </si>
  <si>
    <t>2450668.4637 </t>
  </si>
  <si>
    <t> 07.08.1997 23:07 </t>
  </si>
  <si>
    <t> 0.0300 </t>
  </si>
  <si>
    <t> S.Macuchova </t>
  </si>
  <si>
    <t> BRNO 32 </t>
  </si>
  <si>
    <t>2450668.4692 </t>
  </si>
  <si>
    <t> 07.08.1997 23:15 </t>
  </si>
  <si>
    <t> 0.0355 </t>
  </si>
  <si>
    <t> J.Cechal </t>
  </si>
  <si>
    <t>2450668.4699 </t>
  </si>
  <si>
    <t> 07.08.1997 23:16 </t>
  </si>
  <si>
    <t> 0.0362 </t>
  </si>
  <si>
    <t> M.Netolicky </t>
  </si>
  <si>
    <t>2450668.4741 </t>
  </si>
  <si>
    <t> 07.08.1997 23:22 </t>
  </si>
  <si>
    <t> 0.0404 </t>
  </si>
  <si>
    <t> O.Bracek </t>
  </si>
  <si>
    <t> J.Gozdal </t>
  </si>
  <si>
    <t>2450671.429 </t>
  </si>
  <si>
    <t> 10.08.1997 22:17 </t>
  </si>
  <si>
    <t> BBS 115 </t>
  </si>
  <si>
    <t>2450747.347 </t>
  </si>
  <si>
    <t> 25.10.1997 20:19 </t>
  </si>
  <si>
    <t> BBS 116 </t>
  </si>
  <si>
    <t>2451069.732 </t>
  </si>
  <si>
    <t> 13.09.1998 05:34 </t>
  </si>
  <si>
    <t> 0.034 </t>
  </si>
  <si>
    <t>2451076.641 </t>
  </si>
  <si>
    <t> 20.09.1998 03:23 </t>
  </si>
  <si>
    <t> 0.042 </t>
  </si>
  <si>
    <t>2451432.5447 </t>
  </si>
  <si>
    <t> 11.09.1999 01:04 </t>
  </si>
  <si>
    <t> 0.0336 </t>
  </si>
  <si>
    <t>E </t>
  </si>
  <si>
    <t>o</t>
  </si>
  <si>
    <t> K.&amp; M.Rätz </t>
  </si>
  <si>
    <t>BAVM 132 </t>
  </si>
  <si>
    <t>2451440.434 </t>
  </si>
  <si>
    <t> 18.09.1999 22:24 </t>
  </si>
  <si>
    <t> BBS 121 </t>
  </si>
  <si>
    <t>2451698.744 </t>
  </si>
  <si>
    <t> 03.06.2000 05:51 </t>
  </si>
  <si>
    <t> AOEB 11 </t>
  </si>
  <si>
    <t>2451775.648 </t>
  </si>
  <si>
    <t> 19.08.2000 03:33 </t>
  </si>
  <si>
    <t>2451777.618 </t>
  </si>
  <si>
    <t> 21.08.2000 02:49 </t>
  </si>
  <si>
    <t>2451842.682 </t>
  </si>
  <si>
    <t> 25.10.2000 04:22 </t>
  </si>
  <si>
    <t> R.Hill </t>
  </si>
  <si>
    <t>2452072.402 </t>
  </si>
  <si>
    <t> 11.06.2001 21:38 </t>
  </si>
  <si>
    <t> BBS 125 </t>
  </si>
  <si>
    <t>2452137.468 </t>
  </si>
  <si>
    <t> 15.08.2001 23:13 </t>
  </si>
  <si>
    <t> J.Zahajský </t>
  </si>
  <si>
    <t>OEJV 0074 </t>
  </si>
  <si>
    <t>2452468.7340 </t>
  </si>
  <si>
    <t> 13.07.2002 05:36 </t>
  </si>
  <si>
    <t> 0.0353 </t>
  </si>
  <si>
    <t>C </t>
  </si>
  <si>
    <t>ns</t>
  </si>
  <si>
    <t>2452484.5087 </t>
  </si>
  <si>
    <t> 29.07.2002 00:12 </t>
  </si>
  <si>
    <t>?</t>
  </si>
  <si>
    <t> R.Diethelm </t>
  </si>
  <si>
    <t> BBS 128 </t>
  </si>
  <si>
    <t>2452495.3570 </t>
  </si>
  <si>
    <t> 08.08.2002 20:34 </t>
  </si>
  <si>
    <t> 0.0388 </t>
  </si>
  <si>
    <t> O.Demircan et al. </t>
  </si>
  <si>
    <t>IBVS 5364 </t>
  </si>
  <si>
    <t>2452553.5256 </t>
  </si>
  <si>
    <t> 06.10.2002 00:36 </t>
  </si>
  <si>
    <t> 0.0389 </t>
  </si>
  <si>
    <t> V.Bakis et al. </t>
  </si>
  <si>
    <t>IBVS 5399 </t>
  </si>
  <si>
    <t>2452618.5919 </t>
  </si>
  <si>
    <t> 10.12.2002 02:12 </t>
  </si>
  <si>
    <t> 0.0354 </t>
  </si>
  <si>
    <t>2452618.5921 </t>
  </si>
  <si>
    <t> 0.0356 </t>
  </si>
  <si>
    <t> S.Jamieson </t>
  </si>
  <si>
    <t>2452897.6037 </t>
  </si>
  <si>
    <t> 15.09.2003 02:29 </t>
  </si>
  <si>
    <t> 0.0357 </t>
  </si>
  <si>
    <t> L.Kotková &amp; M.Wolf </t>
  </si>
  <si>
    <t>IBVS 5676 </t>
  </si>
  <si>
    <t>2452899.5755 </t>
  </si>
  <si>
    <t> 17.09.2003 01:48 </t>
  </si>
  <si>
    <t>2452986.3350 </t>
  </si>
  <si>
    <t> 12.12.2003 20:02 </t>
  </si>
  <si>
    <t> E.Blättler </t>
  </si>
  <si>
    <t> BBS 130 </t>
  </si>
  <si>
    <t>2453110.5591 </t>
  </si>
  <si>
    <t> 15.04.2004 01:25 </t>
  </si>
  <si>
    <t> Moschner &amp; Frank </t>
  </si>
  <si>
    <t>BAVM 173 </t>
  </si>
  <si>
    <t>2453182.529 </t>
  </si>
  <si>
    <t> 26.06.2004 00:41 </t>
  </si>
  <si>
    <t>2453267.320 </t>
  </si>
  <si>
    <t> 18.09.2004 19:40 </t>
  </si>
  <si>
    <t>OEJV 0003 </t>
  </si>
  <si>
    <t>2453459.56902 </t>
  </si>
  <si>
    <t> 30.03.2005 01:39 </t>
  </si>
  <si>
    <t> 0.03434 </t>
  </si>
  <si>
    <t>R</t>
  </si>
  <si>
    <t> L.Brát </t>
  </si>
  <si>
    <t>2453588.7213 </t>
  </si>
  <si>
    <t> 06.08.2005 05:18 </t>
  </si>
  <si>
    <t> 0.0329 </t>
  </si>
  <si>
    <t>2453599.566 </t>
  </si>
  <si>
    <t> 17.08.2005 01:35 </t>
  </si>
  <si>
    <t>2453931.8155 </t>
  </si>
  <si>
    <t> 15.07.2006 07:34 </t>
  </si>
  <si>
    <t> 0.0317 </t>
  </si>
  <si>
    <t>2453992.4484 </t>
  </si>
  <si>
    <t> 13.09.2006 22:45 </t>
  </si>
  <si>
    <t> 0.0313 </t>
  </si>
  <si>
    <t>-I</t>
  </si>
  <si>
    <t> F.Agerer </t>
  </si>
  <si>
    <t>BAVM 183 </t>
  </si>
  <si>
    <t>2454001.3237 </t>
  </si>
  <si>
    <t> 22.09.2006 19:46 </t>
  </si>
  <si>
    <t>20702.5</t>
  </si>
  <si>
    <t> 0.0335 </t>
  </si>
  <si>
    <t>2454211.8132 </t>
  </si>
  <si>
    <t> 21.04.2007 07:31 </t>
  </si>
  <si>
    <t>20916</t>
  </si>
  <si>
    <t> 0.0319 </t>
  </si>
  <si>
    <t> AOEB 12 </t>
  </si>
  <si>
    <t>2454241.3903 </t>
  </si>
  <si>
    <t> 20.05.2007 21:22 </t>
  </si>
  <si>
    <t>20946</t>
  </si>
  <si>
    <t> 0.0318 </t>
  </si>
  <si>
    <t>BAVM 186 </t>
  </si>
  <si>
    <t>2454429.6990 </t>
  </si>
  <si>
    <t> 25.11.2007 04:46 </t>
  </si>
  <si>
    <t>21137</t>
  </si>
  <si>
    <t> 0.0324 </t>
  </si>
  <si>
    <t>JAAVSO 36(2);171 </t>
  </si>
  <si>
    <t>2454631.8095 </t>
  </si>
  <si>
    <t> 14.06.2008 07:25 </t>
  </si>
  <si>
    <t>21342</t>
  </si>
  <si>
    <t> 0.0321 </t>
  </si>
  <si>
    <t>JAAVSO 36(2);186 </t>
  </si>
  <si>
    <t>2454635.7535 </t>
  </si>
  <si>
    <t> 18.06.2008 06:05 </t>
  </si>
  <si>
    <t>21346</t>
  </si>
  <si>
    <t> 0.0325 </t>
  </si>
  <si>
    <t> J.Bialozynski </t>
  </si>
  <si>
    <t>2454717.5835 </t>
  </si>
  <si>
    <t> 08.09.2008 02:00 </t>
  </si>
  <si>
    <t>21429</t>
  </si>
  <si>
    <t> 0.0323 </t>
  </si>
  <si>
    <t> K.Menzies </t>
  </si>
  <si>
    <t> JAAVSO 37;44 </t>
  </si>
  <si>
    <t>2454925.6107 </t>
  </si>
  <si>
    <t> 04.04.2009 02:39 </t>
  </si>
  <si>
    <t>21640</t>
  </si>
  <si>
    <t> 0.0332 </t>
  </si>
  <si>
    <t>BAVM 209 </t>
  </si>
  <si>
    <t>2454987.7220 </t>
  </si>
  <si>
    <t> 05.06.2009 05:19 </t>
  </si>
  <si>
    <t>21703</t>
  </si>
  <si>
    <t> JAAVSO 38;85 </t>
  </si>
  <si>
    <t>2455062.6516 </t>
  </si>
  <si>
    <t> 19.08.2009 03:38 </t>
  </si>
  <si>
    <t>21779</t>
  </si>
  <si>
    <t> 0.0331 </t>
  </si>
  <si>
    <t>2455138.5668 </t>
  </si>
  <si>
    <t> 03.11.2009 01:36 </t>
  </si>
  <si>
    <t>21856</t>
  </si>
  <si>
    <t> JAAVSO 38;120 </t>
  </si>
  <si>
    <t>2455386.5250 </t>
  </si>
  <si>
    <t> 09.07.2010 00:36 </t>
  </si>
  <si>
    <t>22107.5</t>
  </si>
  <si>
    <t> 0.0363 </t>
  </si>
  <si>
    <t>BAVM 215 </t>
  </si>
  <si>
    <t>2455409.6919 </t>
  </si>
  <si>
    <t> 01.08.2010 04:36 </t>
  </si>
  <si>
    <t>22131</t>
  </si>
  <si>
    <t> 0.0344 </t>
  </si>
  <si>
    <t> JAAVSO 39;94 </t>
  </si>
  <si>
    <t>2455476.7328 </t>
  </si>
  <si>
    <t> 07.10.2010 05:35 </t>
  </si>
  <si>
    <t>22199</t>
  </si>
  <si>
    <t>IBVS 5960 </t>
  </si>
  <si>
    <t>2455775.4660 </t>
  </si>
  <si>
    <t> 01.08.2011 23:11 </t>
  </si>
  <si>
    <t>22502</t>
  </si>
  <si>
    <t> 0.0372 </t>
  </si>
  <si>
    <t>BAVM 220 </t>
  </si>
  <si>
    <t>2455836.5917 </t>
  </si>
  <si>
    <t> 02.10.2011 02:12 </t>
  </si>
  <si>
    <t>22564</t>
  </si>
  <si>
    <t> 0.0367 </t>
  </si>
  <si>
    <t> JAAVSO 40;975 </t>
  </si>
  <si>
    <t>2456530.6668 </t>
  </si>
  <si>
    <t> 26.08.2013 04:00 </t>
  </si>
  <si>
    <t>23268</t>
  </si>
  <si>
    <t> 0.0337 </t>
  </si>
  <si>
    <t> JAAVSO 41;328 </t>
  </si>
  <si>
    <t>2456956.5769 </t>
  </si>
  <si>
    <t> 26.10.2014 01:50 </t>
  </si>
  <si>
    <t>23700</t>
  </si>
  <si>
    <t> 0.0322 </t>
  </si>
  <si>
    <t> N.Simmons </t>
  </si>
  <si>
    <t> JAAVSO 43-1 </t>
  </si>
  <si>
    <t>JAVSO 43, 77</t>
  </si>
  <si>
    <t>JAVSO..43..238</t>
  </si>
  <si>
    <t>JAVSO..44..164</t>
  </si>
  <si>
    <t>JAVSO..45..215</t>
  </si>
  <si>
    <t>JAVSO..46…79 (2018)</t>
  </si>
  <si>
    <t>JAVSO..46..184</t>
  </si>
  <si>
    <t>JAVSO..48…87</t>
  </si>
  <si>
    <t>JAVSO..48..256</t>
  </si>
  <si>
    <t>JAVSO 49, 108</t>
  </si>
  <si>
    <t>JAVSO, 50, 133</t>
  </si>
  <si>
    <t>JAAVSO, 50, 255</t>
  </si>
  <si>
    <t>JAAVSO 51, 134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</si>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</sst>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1" fillId="0" borderId="1" applyNumberFormat="0" applyFont="0" applyFill="0" applyAlignment="0" applyProtection="0"/>
  </cellStyleXfs>
  <cellXfs count="9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0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>
      <alignment vertical="top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8" applyFont="1" applyAlignment="1">
      <alignment horizontal="left"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/>
    </xf>
    <xf numFmtId="0" fontId="23" fillId="0" borderId="0" xfId="8" applyFont="1" applyAlignment="1">
      <alignment horizontal="center"/>
    </xf>
    <xf numFmtId="0" fontId="24" fillId="0" borderId="0" xfId="0" applyFont="1">
      <alignment vertical="top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8" applyFont="1"/>
    <xf numFmtId="0" fontId="24" fillId="0" borderId="0" xfId="8" applyFont="1" applyAlignment="1">
      <alignment horizontal="center"/>
    </xf>
    <xf numFmtId="0" fontId="24" fillId="0" borderId="0" xfId="8" applyFont="1" applyAlignment="1">
      <alignment horizontal="left"/>
    </xf>
    <xf numFmtId="0" fontId="24" fillId="0" borderId="0" xfId="0" applyFont="1" applyAlignment="1"/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25" fillId="0" borderId="0" xfId="0" applyFont="1" applyAlignme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165" fontId="25" fillId="0" borderId="0" xfId="0" applyNumberFormat="1" applyFont="1" applyAlignment="1">
      <alignment horizontal="left"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14769252958613219"/>
          <c:w val="0.7859719132650149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E0-4FCC-B233-EB1CFBBD1C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6.3279999812948518E-4</c:v>
                </c:pt>
                <c:pt idx="1">
                  <c:v>-2.9000000002270099E-2</c:v>
                </c:pt>
                <c:pt idx="3">
                  <c:v>-8.9504000061424449E-3</c:v>
                </c:pt>
                <c:pt idx="4">
                  <c:v>1.1704800002917182E-2</c:v>
                </c:pt>
                <c:pt idx="5">
                  <c:v>-6.9399999993038364E-3</c:v>
                </c:pt>
                <c:pt idx="6">
                  <c:v>-1.783600000635488E-2</c:v>
                </c:pt>
                <c:pt idx="7">
                  <c:v>1.3819200001307763E-2</c:v>
                </c:pt>
                <c:pt idx="8">
                  <c:v>-1.3875199998437893E-2</c:v>
                </c:pt>
                <c:pt idx="9">
                  <c:v>2.1447999970405363E-3</c:v>
                </c:pt>
                <c:pt idx="10">
                  <c:v>-1.3761599999270402E-2</c:v>
                </c:pt>
                <c:pt idx="11">
                  <c:v>-2.2668000005069189E-2</c:v>
                </c:pt>
                <c:pt idx="12">
                  <c:v>1.3319999998202547E-3</c:v>
                </c:pt>
                <c:pt idx="13">
                  <c:v>2.9331999998248648E-2</c:v>
                </c:pt>
                <c:pt idx="14">
                  <c:v>-3.6384000050020404E-3</c:v>
                </c:pt>
                <c:pt idx="15">
                  <c:v>-2.7960000006714836E-3</c:v>
                </c:pt>
                <c:pt idx="16">
                  <c:v>1.1297600001853425E-2</c:v>
                </c:pt>
                <c:pt idx="17">
                  <c:v>-1.5679999996791594E-3</c:v>
                </c:pt>
                <c:pt idx="18">
                  <c:v>1.465599998482503E-3</c:v>
                </c:pt>
                <c:pt idx="19">
                  <c:v>-5.4400006774812937E-5</c:v>
                </c:pt>
                <c:pt idx="20">
                  <c:v>1.7111999986809678E-3</c:v>
                </c:pt>
                <c:pt idx="21">
                  <c:v>-6.4599999968777411E-3</c:v>
                </c:pt>
                <c:pt idx="22">
                  <c:v>-4.7366400001919828E-2</c:v>
                </c:pt>
                <c:pt idx="23">
                  <c:v>2.0580799995514099E-2</c:v>
                </c:pt>
                <c:pt idx="24">
                  <c:v>1.6674400001647882E-2</c:v>
                </c:pt>
                <c:pt idx="25">
                  <c:v>9.1423999983817339E-3</c:v>
                </c:pt>
                <c:pt idx="26">
                  <c:v>-1.4284800003224518E-2</c:v>
                </c:pt>
                <c:pt idx="27">
                  <c:v>1.3858400001481641E-2</c:v>
                </c:pt>
                <c:pt idx="28">
                  <c:v>-9.5341599997482263E-2</c:v>
                </c:pt>
                <c:pt idx="29">
                  <c:v>-9.4341600000916515E-2</c:v>
                </c:pt>
                <c:pt idx="30">
                  <c:v>-9.0341600000101607E-2</c:v>
                </c:pt>
                <c:pt idx="31">
                  <c:v>-8.4341599998879246E-2</c:v>
                </c:pt>
                <c:pt idx="32">
                  <c:v>-1.8096000057994388E-3</c:v>
                </c:pt>
                <c:pt idx="33">
                  <c:v>2.1903999950154684E-3</c:v>
                </c:pt>
                <c:pt idx="34">
                  <c:v>-1.0400000028312206E-3</c:v>
                </c:pt>
                <c:pt idx="35">
                  <c:v>-1.0400000028312206E-3</c:v>
                </c:pt>
                <c:pt idx="36">
                  <c:v>2.0799998310394585E-5</c:v>
                </c:pt>
                <c:pt idx="37">
                  <c:v>5.1343999948585406E-3</c:v>
                </c:pt>
                <c:pt idx="38">
                  <c:v>1.4382399996975437E-2</c:v>
                </c:pt>
                <c:pt idx="39">
                  <c:v>9.1023999993922189E-3</c:v>
                </c:pt>
                <c:pt idx="40">
                  <c:v>1.8192799994722009E-2</c:v>
                </c:pt>
                <c:pt idx="41">
                  <c:v>2.2192799995536916E-2</c:v>
                </c:pt>
                <c:pt idx="42">
                  <c:v>1.5379999997094274E-2</c:v>
                </c:pt>
                <c:pt idx="43">
                  <c:v>1.9379999997909181E-2</c:v>
                </c:pt>
                <c:pt idx="44">
                  <c:v>1.6183200001250952E-2</c:v>
                </c:pt>
                <c:pt idx="45">
                  <c:v>1.8578399998659734E-2</c:v>
                </c:pt>
                <c:pt idx="46">
                  <c:v>1.070159999653697E-2</c:v>
                </c:pt>
                <c:pt idx="47">
                  <c:v>1.2701599996944424E-2</c:v>
                </c:pt>
                <c:pt idx="48">
                  <c:v>2.2701599998981692E-2</c:v>
                </c:pt>
                <c:pt idx="49">
                  <c:v>1.3888800000131596E-2</c:v>
                </c:pt>
                <c:pt idx="50">
                  <c:v>1.3888800000131596E-2</c:v>
                </c:pt>
                <c:pt idx="51">
                  <c:v>1.588880000053905E-2</c:v>
                </c:pt>
                <c:pt idx="52">
                  <c:v>1.7888800000946503E-2</c:v>
                </c:pt>
                <c:pt idx="53">
                  <c:v>2.4888799998734612E-2</c:v>
                </c:pt>
                <c:pt idx="54">
                  <c:v>2.2251199996389914E-2</c:v>
                </c:pt>
                <c:pt idx="55">
                  <c:v>2.5251200000639074E-2</c:v>
                </c:pt>
                <c:pt idx="56">
                  <c:v>2.5251200000639074E-2</c:v>
                </c:pt>
                <c:pt idx="57">
                  <c:v>2.5251200000639074E-2</c:v>
                </c:pt>
                <c:pt idx="58">
                  <c:v>2.7251200001046527E-2</c:v>
                </c:pt>
                <c:pt idx="59">
                  <c:v>2.1812799997860566E-2</c:v>
                </c:pt>
                <c:pt idx="60">
                  <c:v>2.5812799998675473E-2</c:v>
                </c:pt>
                <c:pt idx="61">
                  <c:v>2.5812799998675473E-2</c:v>
                </c:pt>
                <c:pt idx="62">
                  <c:v>2.6812799995241221E-2</c:v>
                </c:pt>
                <c:pt idx="63">
                  <c:v>2.981279999949038E-2</c:v>
                </c:pt>
                <c:pt idx="64">
                  <c:v>2.4428799995803274E-2</c:v>
                </c:pt>
                <c:pt idx="65">
                  <c:v>2.1656799995980691E-2</c:v>
                </c:pt>
                <c:pt idx="66">
                  <c:v>2.3656799996388145E-2</c:v>
                </c:pt>
                <c:pt idx="67">
                  <c:v>2.6656800000637304E-2</c:v>
                </c:pt>
                <c:pt idx="68">
                  <c:v>2.9656799997610506E-2</c:v>
                </c:pt>
                <c:pt idx="69">
                  <c:v>1.3405599995166995E-2</c:v>
                </c:pt>
                <c:pt idx="70">
                  <c:v>2.9405599998426624E-2</c:v>
                </c:pt>
                <c:pt idx="71">
                  <c:v>2.561279999645194E-2</c:v>
                </c:pt>
                <c:pt idx="72">
                  <c:v>2.4706399999558926E-2</c:v>
                </c:pt>
                <c:pt idx="73">
                  <c:v>2.6706399999966379E-2</c:v>
                </c:pt>
                <c:pt idx="74">
                  <c:v>1.3987999998789746E-2</c:v>
                </c:pt>
                <c:pt idx="75">
                  <c:v>1.0268800004268996E-2</c:v>
                </c:pt>
                <c:pt idx="76">
                  <c:v>2.6268800000252668E-2</c:v>
                </c:pt>
                <c:pt idx="77">
                  <c:v>3.3268799998040777E-2</c:v>
                </c:pt>
                <c:pt idx="78">
                  <c:v>1.482160000159638E-2</c:v>
                </c:pt>
                <c:pt idx="79">
                  <c:v>3.4861599997384474E-2</c:v>
                </c:pt>
                <c:pt idx="80">
                  <c:v>3.7004800004069693E-2</c:v>
                </c:pt>
                <c:pt idx="81">
                  <c:v>2.0735199999762699E-2</c:v>
                </c:pt>
                <c:pt idx="82">
                  <c:v>4.0337599995837081E-2</c:v>
                </c:pt>
                <c:pt idx="83">
                  <c:v>3.5672800004249439E-2</c:v>
                </c:pt>
                <c:pt idx="84">
                  <c:v>1.7244799993932247E-2</c:v>
                </c:pt>
                <c:pt idx="85">
                  <c:v>4.02408000009018E-2</c:v>
                </c:pt>
                <c:pt idx="86">
                  <c:v>1.1419200003729202E-2</c:v>
                </c:pt>
                <c:pt idx="87">
                  <c:v>3.5512800001015421E-2</c:v>
                </c:pt>
                <c:pt idx="88">
                  <c:v>4.4793599998229183E-2</c:v>
                </c:pt>
                <c:pt idx="89">
                  <c:v>3.0887200002325699E-2</c:v>
                </c:pt>
                <c:pt idx="90">
                  <c:v>3.607439999905182E-2</c:v>
                </c:pt>
                <c:pt idx="91">
                  <c:v>3.2439199996588286E-2</c:v>
                </c:pt>
                <c:pt idx="92">
                  <c:v>3.083360000164248E-2</c:v>
                </c:pt>
                <c:pt idx="93">
                  <c:v>4.4021599998814054E-2</c:v>
                </c:pt>
                <c:pt idx="94">
                  <c:v>3.8696800002071541E-2</c:v>
                </c:pt>
                <c:pt idx="95">
                  <c:v>3.8061599996581208E-2</c:v>
                </c:pt>
                <c:pt idx="96">
                  <c:v>4.5948799997859169E-2</c:v>
                </c:pt>
                <c:pt idx="97">
                  <c:v>3.5625600001367275E-2</c:v>
                </c:pt>
                <c:pt idx="98">
                  <c:v>3.9059199996700045E-2</c:v>
                </c:pt>
                <c:pt idx="99">
                  <c:v>3.9956799999345094E-2</c:v>
                </c:pt>
                <c:pt idx="100">
                  <c:v>3.3143999993626494E-2</c:v>
                </c:pt>
                <c:pt idx="101">
                  <c:v>3.6237599997548386E-2</c:v>
                </c:pt>
                <c:pt idx="102">
                  <c:v>3.7465599998540711E-2</c:v>
                </c:pt>
                <c:pt idx="103">
                  <c:v>3.7465599998540711E-2</c:v>
                </c:pt>
                <c:pt idx="104">
                  <c:v>3.8652799994451925E-2</c:v>
                </c:pt>
                <c:pt idx="105">
                  <c:v>3.8652799994451925E-2</c:v>
                </c:pt>
                <c:pt idx="106">
                  <c:v>3.2746400000178255E-2</c:v>
                </c:pt>
                <c:pt idx="107">
                  <c:v>3.2746400000178255E-2</c:v>
                </c:pt>
                <c:pt idx="108">
                  <c:v>3.5298400005558506E-2</c:v>
                </c:pt>
                <c:pt idx="109">
                  <c:v>3.6672800000815187E-2</c:v>
                </c:pt>
                <c:pt idx="110">
                  <c:v>3.8633599993772805E-2</c:v>
                </c:pt>
                <c:pt idx="111">
                  <c:v>4.0505600001779385E-2</c:v>
                </c:pt>
                <c:pt idx="112">
                  <c:v>3.7259999997331761E-2</c:v>
                </c:pt>
                <c:pt idx="113">
                  <c:v>3.0039199999009725E-2</c:v>
                </c:pt>
                <c:pt idx="114">
                  <c:v>3.5539199998311233E-2</c:v>
                </c:pt>
                <c:pt idx="115">
                  <c:v>3.6239199995179661E-2</c:v>
                </c:pt>
                <c:pt idx="116">
                  <c:v>4.0439199998218101E-2</c:v>
                </c:pt>
                <c:pt idx="117">
                  <c:v>4.0439199998218101E-2</c:v>
                </c:pt>
                <c:pt idx="118">
                  <c:v>3.7619999995513353E-2</c:v>
                </c:pt>
                <c:pt idx="119">
                  <c:v>4.0827199998602737E-2</c:v>
                </c:pt>
                <c:pt idx="120">
                  <c:v>3.4434400004101917E-2</c:v>
                </c:pt>
                <c:pt idx="121">
                  <c:v>4.2089599999599159E-2</c:v>
                </c:pt>
                <c:pt idx="123">
                  <c:v>3.5628000005090144E-2</c:v>
                </c:pt>
                <c:pt idx="124">
                  <c:v>3.8151199994899798E-2</c:v>
                </c:pt>
                <c:pt idx="125">
                  <c:v>4.1452000004937872E-2</c:v>
                </c:pt>
                <c:pt idx="126">
                  <c:v>3.9639199996599928E-2</c:v>
                </c:pt>
                <c:pt idx="127">
                  <c:v>3.3816800001659431E-2</c:v>
                </c:pt>
                <c:pt idx="128">
                  <c:v>3.7625600001774728E-2</c:v>
                </c:pt>
                <c:pt idx="130">
                  <c:v>3.5252799993031658E-2</c:v>
                </c:pt>
                <c:pt idx="165">
                  <c:v>3.2219999993685633E-2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E0-4FCC-B233-EB1CFBBD1C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3.3579199996893294E-2</c:v>
                </c:pt>
                <c:pt idx="132">
                  <c:v>3.8780000002589077E-2</c:v>
                </c:pt>
                <c:pt idx="139">
                  <c:v>3.5286400001496077E-2</c:v>
                </c:pt>
                <c:pt idx="146">
                  <c:v>3.1311599996115547E-2</c:v>
                </c:pt>
                <c:pt idx="147">
                  <c:v>3.3453999996709172E-2</c:v>
                </c:pt>
                <c:pt idx="149">
                  <c:v>3.18455999949947E-2</c:v>
                </c:pt>
                <c:pt idx="154">
                  <c:v>3.3203999999386724E-2</c:v>
                </c:pt>
                <c:pt idx="158">
                  <c:v>3.6262000001443084E-2</c:v>
                </c:pt>
                <c:pt idx="161">
                  <c:v>3.7187199995969422E-2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E0-4FCC-B233-EB1CFBBD1C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3.3903199997439515E-2</c:v>
                </c:pt>
                <c:pt idx="131">
                  <c:v>3.545039999880828E-2</c:v>
                </c:pt>
                <c:pt idx="133">
                  <c:v>3.8902399996004533E-2</c:v>
                </c:pt>
                <c:pt idx="134">
                  <c:v>3.538000000116881E-2</c:v>
                </c:pt>
                <c:pt idx="135">
                  <c:v>3.5580000003392342E-2</c:v>
                </c:pt>
                <c:pt idx="136">
                  <c:v>3.5668799995619338E-2</c:v>
                </c:pt>
                <c:pt idx="137">
                  <c:v>3.5656000000017229E-2</c:v>
                </c:pt>
                <c:pt idx="138">
                  <c:v>3.5392799996770918E-2</c:v>
                </c:pt>
                <c:pt idx="140">
                  <c:v>3.4019200000329874E-2</c:v>
                </c:pt>
                <c:pt idx="141">
                  <c:v>3.7068800003908109E-2</c:v>
                </c:pt>
                <c:pt idx="142">
                  <c:v>3.4340799997153226E-2</c:v>
                </c:pt>
                <c:pt idx="143">
                  <c:v>3.2882399995287415E-2</c:v>
                </c:pt>
                <c:pt idx="144">
                  <c:v>3.261200000270037E-2</c:v>
                </c:pt>
                <c:pt idx="145">
                  <c:v>3.1655200000386685E-2</c:v>
                </c:pt>
                <c:pt idx="148">
                  <c:v>3.1937599997036159E-2</c:v>
                </c:pt>
                <c:pt idx="150">
                  <c:v>3.2423199998447672E-2</c:v>
                </c:pt>
                <c:pt idx="151">
                  <c:v>3.211120000196388E-2</c:v>
                </c:pt>
                <c:pt idx="152">
                  <c:v>3.2485600000654813E-2</c:v>
                </c:pt>
                <c:pt idx="153">
                  <c:v>3.2254400000965688E-2</c:v>
                </c:pt>
                <c:pt idx="155">
                  <c:v>3.2400799995230045E-2</c:v>
                </c:pt>
                <c:pt idx="156">
                  <c:v>3.3114399993792176E-2</c:v>
                </c:pt>
                <c:pt idx="157">
                  <c:v>3.3521599994855933E-2</c:v>
                </c:pt>
                <c:pt idx="159">
                  <c:v>3.4361599995463621E-2</c:v>
                </c:pt>
                <c:pt idx="160">
                  <c:v>3.3626399992499501E-2</c:v>
                </c:pt>
                <c:pt idx="162">
                  <c:v>3.6690399996587075E-2</c:v>
                </c:pt>
                <c:pt idx="163">
                  <c:v>3.6690399996587075E-2</c:v>
                </c:pt>
                <c:pt idx="164">
                  <c:v>3.3684799993352499E-2</c:v>
                </c:pt>
                <c:pt idx="166">
                  <c:v>3.2219999993685633E-2</c:v>
                </c:pt>
                <c:pt idx="167">
                  <c:v>2.9872799997974653E-2</c:v>
                </c:pt>
                <c:pt idx="168">
                  <c:v>3.1139200000325218E-2</c:v>
                </c:pt>
                <c:pt idx="169">
                  <c:v>3.0561599996872246E-2</c:v>
                </c:pt>
                <c:pt idx="170">
                  <c:v>3.0961599994043354E-2</c:v>
                </c:pt>
                <c:pt idx="171">
                  <c:v>2.9532000000472181E-2</c:v>
                </c:pt>
                <c:pt idx="172">
                  <c:v>2.831760000117356E-2</c:v>
                </c:pt>
                <c:pt idx="173">
                  <c:v>2.8689599996141624E-2</c:v>
                </c:pt>
                <c:pt idx="174">
                  <c:v>2.9564800002845004E-2</c:v>
                </c:pt>
                <c:pt idx="175">
                  <c:v>2.818239999760408E-2</c:v>
                </c:pt>
                <c:pt idx="176">
                  <c:v>2.9725599997618701E-2</c:v>
                </c:pt>
                <c:pt idx="177">
                  <c:v>2.7480800003104378E-2</c:v>
                </c:pt>
                <c:pt idx="178">
                  <c:v>2.7704000000085216E-2</c:v>
                </c:pt>
                <c:pt idx="179">
                  <c:v>2.7197600000363309E-2</c:v>
                </c:pt>
                <c:pt idx="180">
                  <c:v>2.6084800003445707E-2</c:v>
                </c:pt>
                <c:pt idx="181">
                  <c:v>2.5051999997231178E-2</c:v>
                </c:pt>
                <c:pt idx="182">
                  <c:v>2.6371200001449324E-2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E0-4FCC-B233-EB1CFBBD1C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E0-4FCC-B233-EB1CFBBD1C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E0-4FCC-B233-EB1CFBBD1C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E0-4FCC-B233-EB1CFBBD1C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6.0952263124003543E-2</c:v>
                </c:pt>
                <c:pt idx="41">
                  <c:v>6.0952263124003543E-2</c:v>
                </c:pt>
                <c:pt idx="42">
                  <c:v>6.0947724118158568E-2</c:v>
                </c:pt>
                <c:pt idx="43">
                  <c:v>6.0947724118158568E-2</c:v>
                </c:pt>
                <c:pt idx="46">
                  <c:v>6.0139781077752578E-2</c:v>
                </c:pt>
                <c:pt idx="47">
                  <c:v>6.0139781077752578E-2</c:v>
                </c:pt>
                <c:pt idx="48">
                  <c:v>6.0139781077752578E-2</c:v>
                </c:pt>
                <c:pt idx="49">
                  <c:v>6.0135242071907603E-2</c:v>
                </c:pt>
                <c:pt idx="50">
                  <c:v>6.0135242071907603E-2</c:v>
                </c:pt>
                <c:pt idx="51">
                  <c:v>6.0135242071907603E-2</c:v>
                </c:pt>
                <c:pt idx="52">
                  <c:v>6.0135242071907603E-2</c:v>
                </c:pt>
                <c:pt idx="53">
                  <c:v>6.0135242071907603E-2</c:v>
                </c:pt>
                <c:pt idx="54">
                  <c:v>5.8526164499863094E-2</c:v>
                </c:pt>
                <c:pt idx="55">
                  <c:v>5.8526164499863094E-2</c:v>
                </c:pt>
                <c:pt idx="56">
                  <c:v>5.8526164499863094E-2</c:v>
                </c:pt>
                <c:pt idx="57">
                  <c:v>5.8526164499863094E-2</c:v>
                </c:pt>
                <c:pt idx="58">
                  <c:v>5.8526164499863094E-2</c:v>
                </c:pt>
                <c:pt idx="59">
                  <c:v>5.8512547482328162E-2</c:v>
                </c:pt>
                <c:pt idx="60">
                  <c:v>5.8512547482328162E-2</c:v>
                </c:pt>
                <c:pt idx="61">
                  <c:v>5.8512547482328162E-2</c:v>
                </c:pt>
                <c:pt idx="62">
                  <c:v>5.8512547482328162E-2</c:v>
                </c:pt>
                <c:pt idx="63">
                  <c:v>5.8512547482328162E-2</c:v>
                </c:pt>
                <c:pt idx="65">
                  <c:v>5.7570703769495343E-2</c:v>
                </c:pt>
                <c:pt idx="66">
                  <c:v>5.7570703769495343E-2</c:v>
                </c:pt>
                <c:pt idx="67">
                  <c:v>5.7570703769495343E-2</c:v>
                </c:pt>
                <c:pt idx="69">
                  <c:v>5.7552547746115429E-2</c:v>
                </c:pt>
                <c:pt idx="70">
                  <c:v>5.7552547746115429E-2</c:v>
                </c:pt>
                <c:pt idx="72">
                  <c:v>5.7375526518161309E-2</c:v>
                </c:pt>
                <c:pt idx="73">
                  <c:v>5.7375526518161309E-2</c:v>
                </c:pt>
                <c:pt idx="74">
                  <c:v>5.6908008916128627E-2</c:v>
                </c:pt>
                <c:pt idx="75">
                  <c:v>5.6901200407361165E-2</c:v>
                </c:pt>
                <c:pt idx="76">
                  <c:v>5.6901200407361165E-2</c:v>
                </c:pt>
                <c:pt idx="77">
                  <c:v>5.6901200407361165E-2</c:v>
                </c:pt>
                <c:pt idx="97">
                  <c:v>5.000645052884041E-2</c:v>
                </c:pt>
                <c:pt idx="98">
                  <c:v>4.9947443452855705E-2</c:v>
                </c:pt>
                <c:pt idx="99">
                  <c:v>4.9343755675473701E-2</c:v>
                </c:pt>
                <c:pt idx="100">
                  <c:v>4.9339216669628726E-2</c:v>
                </c:pt>
                <c:pt idx="101">
                  <c:v>4.9336947166706238E-2</c:v>
                </c:pt>
                <c:pt idx="102">
                  <c:v>4.8531273629222736E-2</c:v>
                </c:pt>
                <c:pt idx="103">
                  <c:v>4.8531273629222736E-2</c:v>
                </c:pt>
                <c:pt idx="104">
                  <c:v>4.8526734623377761E-2</c:v>
                </c:pt>
                <c:pt idx="105">
                  <c:v>4.8526734623377761E-2</c:v>
                </c:pt>
                <c:pt idx="106">
                  <c:v>4.8524465120455273E-2</c:v>
                </c:pt>
                <c:pt idx="107">
                  <c:v>4.8524465120455273E-2</c:v>
                </c:pt>
                <c:pt idx="108">
                  <c:v>4.8365599915881061E-2</c:v>
                </c:pt>
                <c:pt idx="109">
                  <c:v>4.8356521904191103E-2</c:v>
                </c:pt>
                <c:pt idx="110">
                  <c:v>4.82362382492992E-2</c:v>
                </c:pt>
                <c:pt idx="111">
                  <c:v>4.8190848190849428E-2</c:v>
                </c:pt>
                <c:pt idx="112">
                  <c:v>4.7784607167723946E-2</c:v>
                </c:pt>
                <c:pt idx="113">
                  <c:v>4.7564465384242541E-2</c:v>
                </c:pt>
                <c:pt idx="114">
                  <c:v>4.7564465384242541E-2</c:v>
                </c:pt>
                <c:pt idx="115">
                  <c:v>4.7564465384242541E-2</c:v>
                </c:pt>
                <c:pt idx="116">
                  <c:v>4.7564465384242541E-2</c:v>
                </c:pt>
                <c:pt idx="117">
                  <c:v>4.7564465384242541E-2</c:v>
                </c:pt>
                <c:pt idx="118">
                  <c:v>4.7557656875475071E-2</c:v>
                </c:pt>
                <c:pt idx="119">
                  <c:v>4.7382905150443438E-2</c:v>
                </c:pt>
                <c:pt idx="120">
                  <c:v>4.664077769478963E-2</c:v>
                </c:pt>
                <c:pt idx="121">
                  <c:v>4.6624891174332203E-2</c:v>
                </c:pt>
                <c:pt idx="122">
                  <c:v>4.5805600619313776E-2</c:v>
                </c:pt>
                <c:pt idx="123">
                  <c:v>4.5787444595933868E-2</c:v>
                </c:pt>
                <c:pt idx="124">
                  <c:v>4.5192834830241821E-2</c:v>
                </c:pt>
                <c:pt idx="125">
                  <c:v>4.5015813602287701E-2</c:v>
                </c:pt>
                <c:pt idx="126">
                  <c:v>4.5011274596442719E-2</c:v>
                </c:pt>
                <c:pt idx="127">
                  <c:v>4.4861487403558463E-2</c:v>
                </c:pt>
                <c:pt idx="128">
                  <c:v>4.433269322261859E-2</c:v>
                </c:pt>
                <c:pt idx="129">
                  <c:v>4.4182906029734334E-2</c:v>
                </c:pt>
                <c:pt idx="130">
                  <c:v>4.3420353047778124E-2</c:v>
                </c:pt>
                <c:pt idx="131">
                  <c:v>4.3384041001018302E-2</c:v>
                </c:pt>
                <c:pt idx="132">
                  <c:v>4.3359076468870925E-2</c:v>
                </c:pt>
                <c:pt idx="133">
                  <c:v>4.3225175796444096E-2</c:v>
                </c:pt>
                <c:pt idx="134">
                  <c:v>4.3075388603559833E-2</c:v>
                </c:pt>
                <c:pt idx="135">
                  <c:v>4.3075388603559833E-2</c:v>
                </c:pt>
                <c:pt idx="136">
                  <c:v>4.2433119276495526E-2</c:v>
                </c:pt>
                <c:pt idx="137">
                  <c:v>4.2428580270650551E-2</c:v>
                </c:pt>
                <c:pt idx="138">
                  <c:v>4.2228864013471541E-2</c:v>
                </c:pt>
                <c:pt idx="139">
                  <c:v>4.1942906645237962E-2</c:v>
                </c:pt>
                <c:pt idx="140">
                  <c:v>4.1777232931896287E-2</c:v>
                </c:pt>
                <c:pt idx="141">
                  <c:v>4.1582055680562252E-2</c:v>
                </c:pt>
                <c:pt idx="142">
                  <c:v>4.1139502610676955E-2</c:v>
                </c:pt>
                <c:pt idx="143">
                  <c:v>4.0842197727830931E-2</c:v>
                </c:pt>
                <c:pt idx="144">
                  <c:v>4.0817233195683554E-2</c:v>
                </c:pt>
                <c:pt idx="145">
                  <c:v>4.0052410710804849E-2</c:v>
                </c:pt>
                <c:pt idx="146">
                  <c:v>3.9912836281071791E-2</c:v>
                </c:pt>
                <c:pt idx="147">
                  <c:v>3.9892410754769396E-2</c:v>
                </c:pt>
                <c:pt idx="148">
                  <c:v>3.9407871880818054E-2</c:v>
                </c:pt>
                <c:pt idx="149">
                  <c:v>3.9339786793143393E-2</c:v>
                </c:pt>
                <c:pt idx="150">
                  <c:v>3.8906311734948046E-2</c:v>
                </c:pt>
                <c:pt idx="151">
                  <c:v>3.8441063635837852E-2</c:v>
                </c:pt>
                <c:pt idx="152">
                  <c:v>3.8431985624147902E-2</c:v>
                </c:pt>
                <c:pt idx="153">
                  <c:v>3.8243616881581337E-2</c:v>
                </c:pt>
                <c:pt idx="154">
                  <c:v>3.7764751764936211E-2</c:v>
                </c:pt>
                <c:pt idx="155">
                  <c:v>3.7621773080819425E-2</c:v>
                </c:pt>
                <c:pt idx="156">
                  <c:v>3.744929085871028E-2</c:v>
                </c:pt>
                <c:pt idx="157">
                  <c:v>3.7274539133678647E-2</c:v>
                </c:pt>
                <c:pt idx="158">
                  <c:v>3.6703759148672736E-2</c:v>
                </c:pt>
                <c:pt idx="159">
                  <c:v>3.6650425829994247E-2</c:v>
                </c:pt>
                <c:pt idx="160">
                  <c:v>3.6496099631265017E-2</c:v>
                </c:pt>
                <c:pt idx="161">
                  <c:v>3.580844024575093E-2</c:v>
                </c:pt>
                <c:pt idx="162">
                  <c:v>3.5667731064556632E-2</c:v>
                </c:pt>
                <c:pt idx="163">
                  <c:v>3.5667731064556632E-2</c:v>
                </c:pt>
                <c:pt idx="164">
                  <c:v>3.4070001007124567E-2</c:v>
                </c:pt>
                <c:pt idx="165">
                  <c:v>3.3089575744609433E-2</c:v>
                </c:pt>
                <c:pt idx="166">
                  <c:v>3.3089575744609433E-2</c:v>
                </c:pt>
                <c:pt idx="167">
                  <c:v>3.2470001446770015E-2</c:v>
                </c:pt>
                <c:pt idx="168">
                  <c:v>3.1677944926821446E-2</c:v>
                </c:pt>
                <c:pt idx="169">
                  <c:v>3.0692980658461336E-2</c:v>
                </c:pt>
                <c:pt idx="170">
                  <c:v>3.0692980658461336E-2</c:v>
                </c:pt>
                <c:pt idx="171">
                  <c:v>2.9866881594675439E-2</c:v>
                </c:pt>
                <c:pt idx="172">
                  <c:v>2.9081633583494339E-2</c:v>
                </c:pt>
                <c:pt idx="173">
                  <c:v>2.9036243525044567E-2</c:v>
                </c:pt>
                <c:pt idx="174">
                  <c:v>2.8282768554778306E-2</c:v>
                </c:pt>
                <c:pt idx="175">
                  <c:v>2.8076243788831834E-2</c:v>
                </c:pt>
                <c:pt idx="176">
                  <c:v>2.7311421303953136E-2</c:v>
                </c:pt>
                <c:pt idx="177">
                  <c:v>2.7295534783495716E-2</c:v>
                </c:pt>
                <c:pt idx="178">
                  <c:v>2.7268300748425851E-2</c:v>
                </c:pt>
                <c:pt idx="179">
                  <c:v>2.7266031245503357E-2</c:v>
                </c:pt>
                <c:pt idx="180">
                  <c:v>2.6694116509036199E-2</c:v>
                </c:pt>
                <c:pt idx="181">
                  <c:v>2.6292414491755692E-2</c:v>
                </c:pt>
                <c:pt idx="182">
                  <c:v>2.5731847269900979E-2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E0-4FCC-B233-EB1CFBBD1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75312"/>
        <c:axId val="1"/>
      </c:scatterChart>
      <c:valAx>
        <c:axId val="835475312"/>
        <c:scaling>
          <c:orientation val="minMax"/>
          <c:max val="30000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802337657433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75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2591816310731"/>
          <c:y val="0.92000129214617399"/>
          <c:w val="0.75179912762703227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Cep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39856373429084"/>
          <c:y val="0.14723926380368099"/>
          <c:w val="0.7863554757630161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0-4783-BECE-08A976540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6.3279999812948518E-4</c:v>
                </c:pt>
                <c:pt idx="1">
                  <c:v>-2.9000000002270099E-2</c:v>
                </c:pt>
                <c:pt idx="3">
                  <c:v>-8.9504000061424449E-3</c:v>
                </c:pt>
                <c:pt idx="4">
                  <c:v>1.1704800002917182E-2</c:v>
                </c:pt>
                <c:pt idx="5">
                  <c:v>-6.9399999993038364E-3</c:v>
                </c:pt>
                <c:pt idx="6">
                  <c:v>-1.783600000635488E-2</c:v>
                </c:pt>
                <c:pt idx="7">
                  <c:v>1.3819200001307763E-2</c:v>
                </c:pt>
                <c:pt idx="8">
                  <c:v>-1.3875199998437893E-2</c:v>
                </c:pt>
                <c:pt idx="9">
                  <c:v>2.1447999970405363E-3</c:v>
                </c:pt>
                <c:pt idx="10">
                  <c:v>-1.3761599999270402E-2</c:v>
                </c:pt>
                <c:pt idx="11">
                  <c:v>-2.2668000005069189E-2</c:v>
                </c:pt>
                <c:pt idx="12">
                  <c:v>1.3319999998202547E-3</c:v>
                </c:pt>
                <c:pt idx="13">
                  <c:v>2.9331999998248648E-2</c:v>
                </c:pt>
                <c:pt idx="14">
                  <c:v>-3.6384000050020404E-3</c:v>
                </c:pt>
                <c:pt idx="15">
                  <c:v>-2.7960000006714836E-3</c:v>
                </c:pt>
                <c:pt idx="16">
                  <c:v>1.1297600001853425E-2</c:v>
                </c:pt>
                <c:pt idx="17">
                  <c:v>-1.5679999996791594E-3</c:v>
                </c:pt>
                <c:pt idx="18">
                  <c:v>1.465599998482503E-3</c:v>
                </c:pt>
                <c:pt idx="19">
                  <c:v>-5.4400006774812937E-5</c:v>
                </c:pt>
                <c:pt idx="20">
                  <c:v>1.7111999986809678E-3</c:v>
                </c:pt>
                <c:pt idx="21">
                  <c:v>-6.4599999968777411E-3</c:v>
                </c:pt>
                <c:pt idx="22">
                  <c:v>-4.7366400001919828E-2</c:v>
                </c:pt>
                <c:pt idx="23">
                  <c:v>2.0580799995514099E-2</c:v>
                </c:pt>
                <c:pt idx="24">
                  <c:v>1.6674400001647882E-2</c:v>
                </c:pt>
                <c:pt idx="25">
                  <c:v>9.1423999983817339E-3</c:v>
                </c:pt>
                <c:pt idx="26">
                  <c:v>-1.4284800003224518E-2</c:v>
                </c:pt>
                <c:pt idx="27">
                  <c:v>1.3858400001481641E-2</c:v>
                </c:pt>
                <c:pt idx="28">
                  <c:v>-9.5341599997482263E-2</c:v>
                </c:pt>
                <c:pt idx="29">
                  <c:v>-9.4341600000916515E-2</c:v>
                </c:pt>
                <c:pt idx="30">
                  <c:v>-9.0341600000101607E-2</c:v>
                </c:pt>
                <c:pt idx="31">
                  <c:v>-8.4341599998879246E-2</c:v>
                </c:pt>
                <c:pt idx="32">
                  <c:v>-1.8096000057994388E-3</c:v>
                </c:pt>
                <c:pt idx="33">
                  <c:v>2.1903999950154684E-3</c:v>
                </c:pt>
                <c:pt idx="34">
                  <c:v>-1.0400000028312206E-3</c:v>
                </c:pt>
                <c:pt idx="35">
                  <c:v>-1.0400000028312206E-3</c:v>
                </c:pt>
                <c:pt idx="36">
                  <c:v>2.0799998310394585E-5</c:v>
                </c:pt>
                <c:pt idx="37">
                  <c:v>5.1343999948585406E-3</c:v>
                </c:pt>
                <c:pt idx="38">
                  <c:v>1.4382399996975437E-2</c:v>
                </c:pt>
                <c:pt idx="39">
                  <c:v>9.1023999993922189E-3</c:v>
                </c:pt>
                <c:pt idx="40">
                  <c:v>1.8192799994722009E-2</c:v>
                </c:pt>
                <c:pt idx="41">
                  <c:v>2.2192799995536916E-2</c:v>
                </c:pt>
                <c:pt idx="42">
                  <c:v>1.5379999997094274E-2</c:v>
                </c:pt>
                <c:pt idx="43">
                  <c:v>1.9379999997909181E-2</c:v>
                </c:pt>
                <c:pt idx="44">
                  <c:v>1.6183200001250952E-2</c:v>
                </c:pt>
                <c:pt idx="45">
                  <c:v>1.8578399998659734E-2</c:v>
                </c:pt>
                <c:pt idx="46">
                  <c:v>1.070159999653697E-2</c:v>
                </c:pt>
                <c:pt idx="47">
                  <c:v>1.2701599996944424E-2</c:v>
                </c:pt>
                <c:pt idx="48">
                  <c:v>2.2701599998981692E-2</c:v>
                </c:pt>
                <c:pt idx="49">
                  <c:v>1.3888800000131596E-2</c:v>
                </c:pt>
                <c:pt idx="50">
                  <c:v>1.3888800000131596E-2</c:v>
                </c:pt>
                <c:pt idx="51">
                  <c:v>1.588880000053905E-2</c:v>
                </c:pt>
                <c:pt idx="52">
                  <c:v>1.7888800000946503E-2</c:v>
                </c:pt>
                <c:pt idx="53">
                  <c:v>2.4888799998734612E-2</c:v>
                </c:pt>
                <c:pt idx="54">
                  <c:v>2.2251199996389914E-2</c:v>
                </c:pt>
                <c:pt idx="55">
                  <c:v>2.5251200000639074E-2</c:v>
                </c:pt>
                <c:pt idx="56">
                  <c:v>2.5251200000639074E-2</c:v>
                </c:pt>
                <c:pt idx="57">
                  <c:v>2.5251200000639074E-2</c:v>
                </c:pt>
                <c:pt idx="58">
                  <c:v>2.7251200001046527E-2</c:v>
                </c:pt>
                <c:pt idx="59">
                  <c:v>2.1812799997860566E-2</c:v>
                </c:pt>
                <c:pt idx="60">
                  <c:v>2.5812799998675473E-2</c:v>
                </c:pt>
                <c:pt idx="61">
                  <c:v>2.5812799998675473E-2</c:v>
                </c:pt>
                <c:pt idx="62">
                  <c:v>2.6812799995241221E-2</c:v>
                </c:pt>
                <c:pt idx="63">
                  <c:v>2.981279999949038E-2</c:v>
                </c:pt>
                <c:pt idx="64">
                  <c:v>2.4428799995803274E-2</c:v>
                </c:pt>
                <c:pt idx="65">
                  <c:v>2.1656799995980691E-2</c:v>
                </c:pt>
                <c:pt idx="66">
                  <c:v>2.3656799996388145E-2</c:v>
                </c:pt>
                <c:pt idx="67">
                  <c:v>2.6656800000637304E-2</c:v>
                </c:pt>
                <c:pt idx="68">
                  <c:v>2.9656799997610506E-2</c:v>
                </c:pt>
                <c:pt idx="69">
                  <c:v>1.3405599995166995E-2</c:v>
                </c:pt>
                <c:pt idx="70">
                  <c:v>2.9405599998426624E-2</c:v>
                </c:pt>
                <c:pt idx="71">
                  <c:v>2.561279999645194E-2</c:v>
                </c:pt>
                <c:pt idx="72">
                  <c:v>2.4706399999558926E-2</c:v>
                </c:pt>
                <c:pt idx="73">
                  <c:v>2.6706399999966379E-2</c:v>
                </c:pt>
                <c:pt idx="74">
                  <c:v>1.3987999998789746E-2</c:v>
                </c:pt>
                <c:pt idx="75">
                  <c:v>1.0268800004268996E-2</c:v>
                </c:pt>
                <c:pt idx="76">
                  <c:v>2.6268800000252668E-2</c:v>
                </c:pt>
                <c:pt idx="77">
                  <c:v>3.3268799998040777E-2</c:v>
                </c:pt>
                <c:pt idx="78">
                  <c:v>1.482160000159638E-2</c:v>
                </c:pt>
                <c:pt idx="79">
                  <c:v>3.4861599997384474E-2</c:v>
                </c:pt>
                <c:pt idx="80">
                  <c:v>3.7004800004069693E-2</c:v>
                </c:pt>
                <c:pt idx="81">
                  <c:v>2.0735199999762699E-2</c:v>
                </c:pt>
                <c:pt idx="82">
                  <c:v>4.0337599995837081E-2</c:v>
                </c:pt>
                <c:pt idx="83">
                  <c:v>3.5672800004249439E-2</c:v>
                </c:pt>
                <c:pt idx="84">
                  <c:v>1.7244799993932247E-2</c:v>
                </c:pt>
                <c:pt idx="85">
                  <c:v>4.02408000009018E-2</c:v>
                </c:pt>
                <c:pt idx="86">
                  <c:v>1.1419200003729202E-2</c:v>
                </c:pt>
                <c:pt idx="87">
                  <c:v>3.5512800001015421E-2</c:v>
                </c:pt>
                <c:pt idx="88">
                  <c:v>4.4793599998229183E-2</c:v>
                </c:pt>
                <c:pt idx="89">
                  <c:v>3.0887200002325699E-2</c:v>
                </c:pt>
                <c:pt idx="90">
                  <c:v>3.607439999905182E-2</c:v>
                </c:pt>
                <c:pt idx="91">
                  <c:v>3.2439199996588286E-2</c:v>
                </c:pt>
                <c:pt idx="92">
                  <c:v>3.083360000164248E-2</c:v>
                </c:pt>
                <c:pt idx="93">
                  <c:v>4.4021599998814054E-2</c:v>
                </c:pt>
                <c:pt idx="94">
                  <c:v>3.8696800002071541E-2</c:v>
                </c:pt>
                <c:pt idx="95">
                  <c:v>3.8061599996581208E-2</c:v>
                </c:pt>
                <c:pt idx="96">
                  <c:v>4.5948799997859169E-2</c:v>
                </c:pt>
                <c:pt idx="97">
                  <c:v>3.5625600001367275E-2</c:v>
                </c:pt>
                <c:pt idx="98">
                  <c:v>3.9059199996700045E-2</c:v>
                </c:pt>
                <c:pt idx="99">
                  <c:v>3.9956799999345094E-2</c:v>
                </c:pt>
                <c:pt idx="100">
                  <c:v>3.3143999993626494E-2</c:v>
                </c:pt>
                <c:pt idx="101">
                  <c:v>3.6237599997548386E-2</c:v>
                </c:pt>
                <c:pt idx="102">
                  <c:v>3.7465599998540711E-2</c:v>
                </c:pt>
                <c:pt idx="103">
                  <c:v>3.7465599998540711E-2</c:v>
                </c:pt>
                <c:pt idx="104">
                  <c:v>3.8652799994451925E-2</c:v>
                </c:pt>
                <c:pt idx="105">
                  <c:v>3.8652799994451925E-2</c:v>
                </c:pt>
                <c:pt idx="106">
                  <c:v>3.2746400000178255E-2</c:v>
                </c:pt>
                <c:pt idx="107">
                  <c:v>3.2746400000178255E-2</c:v>
                </c:pt>
                <c:pt idx="108">
                  <c:v>3.5298400005558506E-2</c:v>
                </c:pt>
                <c:pt idx="109">
                  <c:v>3.6672800000815187E-2</c:v>
                </c:pt>
                <c:pt idx="110">
                  <c:v>3.8633599993772805E-2</c:v>
                </c:pt>
                <c:pt idx="111">
                  <c:v>4.0505600001779385E-2</c:v>
                </c:pt>
                <c:pt idx="112">
                  <c:v>3.7259999997331761E-2</c:v>
                </c:pt>
                <c:pt idx="113">
                  <c:v>3.0039199999009725E-2</c:v>
                </c:pt>
                <c:pt idx="114">
                  <c:v>3.5539199998311233E-2</c:v>
                </c:pt>
                <c:pt idx="115">
                  <c:v>3.6239199995179661E-2</c:v>
                </c:pt>
                <c:pt idx="116">
                  <c:v>4.0439199998218101E-2</c:v>
                </c:pt>
                <c:pt idx="117">
                  <c:v>4.0439199998218101E-2</c:v>
                </c:pt>
                <c:pt idx="118">
                  <c:v>3.7619999995513353E-2</c:v>
                </c:pt>
                <c:pt idx="119">
                  <c:v>4.0827199998602737E-2</c:v>
                </c:pt>
                <c:pt idx="120">
                  <c:v>3.4434400004101917E-2</c:v>
                </c:pt>
                <c:pt idx="121">
                  <c:v>4.2089599999599159E-2</c:v>
                </c:pt>
                <c:pt idx="123">
                  <c:v>3.5628000005090144E-2</c:v>
                </c:pt>
                <c:pt idx="124">
                  <c:v>3.8151199994899798E-2</c:v>
                </c:pt>
                <c:pt idx="125">
                  <c:v>4.1452000004937872E-2</c:v>
                </c:pt>
                <c:pt idx="126">
                  <c:v>3.9639199996599928E-2</c:v>
                </c:pt>
                <c:pt idx="127">
                  <c:v>3.3816800001659431E-2</c:v>
                </c:pt>
                <c:pt idx="128">
                  <c:v>3.7625600001774728E-2</c:v>
                </c:pt>
                <c:pt idx="130">
                  <c:v>3.5252799993031658E-2</c:v>
                </c:pt>
                <c:pt idx="165">
                  <c:v>3.2219999993685633E-2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0-4783-BECE-08A976540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122">
                  <c:v>3.3579199996893294E-2</c:v>
                </c:pt>
                <c:pt idx="132">
                  <c:v>3.8780000002589077E-2</c:v>
                </c:pt>
                <c:pt idx="139">
                  <c:v>3.5286400001496077E-2</c:v>
                </c:pt>
                <c:pt idx="146">
                  <c:v>3.1311599996115547E-2</c:v>
                </c:pt>
                <c:pt idx="147">
                  <c:v>3.3453999996709172E-2</c:v>
                </c:pt>
                <c:pt idx="149">
                  <c:v>3.18455999949947E-2</c:v>
                </c:pt>
                <c:pt idx="154">
                  <c:v>3.3203999999386724E-2</c:v>
                </c:pt>
                <c:pt idx="158">
                  <c:v>3.6262000001443084E-2</c:v>
                </c:pt>
                <c:pt idx="161">
                  <c:v>3.7187199995969422E-2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0-4783-BECE-08A976540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29">
                  <c:v>3.3903199997439515E-2</c:v>
                </c:pt>
                <c:pt idx="131">
                  <c:v>3.545039999880828E-2</c:v>
                </c:pt>
                <c:pt idx="133">
                  <c:v>3.8902399996004533E-2</c:v>
                </c:pt>
                <c:pt idx="134">
                  <c:v>3.538000000116881E-2</c:v>
                </c:pt>
                <c:pt idx="135">
                  <c:v>3.5580000003392342E-2</c:v>
                </c:pt>
                <c:pt idx="136">
                  <c:v>3.5668799995619338E-2</c:v>
                </c:pt>
                <c:pt idx="137">
                  <c:v>3.5656000000017229E-2</c:v>
                </c:pt>
                <c:pt idx="138">
                  <c:v>3.5392799996770918E-2</c:v>
                </c:pt>
                <c:pt idx="140">
                  <c:v>3.4019200000329874E-2</c:v>
                </c:pt>
                <c:pt idx="141">
                  <c:v>3.7068800003908109E-2</c:v>
                </c:pt>
                <c:pt idx="142">
                  <c:v>3.4340799997153226E-2</c:v>
                </c:pt>
                <c:pt idx="143">
                  <c:v>3.2882399995287415E-2</c:v>
                </c:pt>
                <c:pt idx="144">
                  <c:v>3.261200000270037E-2</c:v>
                </c:pt>
                <c:pt idx="145">
                  <c:v>3.1655200000386685E-2</c:v>
                </c:pt>
                <c:pt idx="148">
                  <c:v>3.1937599997036159E-2</c:v>
                </c:pt>
                <c:pt idx="150">
                  <c:v>3.2423199998447672E-2</c:v>
                </c:pt>
                <c:pt idx="151">
                  <c:v>3.211120000196388E-2</c:v>
                </c:pt>
                <c:pt idx="152">
                  <c:v>3.2485600000654813E-2</c:v>
                </c:pt>
                <c:pt idx="153">
                  <c:v>3.2254400000965688E-2</c:v>
                </c:pt>
                <c:pt idx="155">
                  <c:v>3.2400799995230045E-2</c:v>
                </c:pt>
                <c:pt idx="156">
                  <c:v>3.3114399993792176E-2</c:v>
                </c:pt>
                <c:pt idx="157">
                  <c:v>3.3521599994855933E-2</c:v>
                </c:pt>
                <c:pt idx="159">
                  <c:v>3.4361599995463621E-2</c:v>
                </c:pt>
                <c:pt idx="160">
                  <c:v>3.3626399992499501E-2</c:v>
                </c:pt>
                <c:pt idx="162">
                  <c:v>3.6690399996587075E-2</c:v>
                </c:pt>
                <c:pt idx="163">
                  <c:v>3.6690399996587075E-2</c:v>
                </c:pt>
                <c:pt idx="164">
                  <c:v>3.3684799993352499E-2</c:v>
                </c:pt>
                <c:pt idx="166">
                  <c:v>3.2219999993685633E-2</c:v>
                </c:pt>
                <c:pt idx="167">
                  <c:v>2.9872799997974653E-2</c:v>
                </c:pt>
                <c:pt idx="168">
                  <c:v>3.1139200000325218E-2</c:v>
                </c:pt>
                <c:pt idx="169">
                  <c:v>3.0561599996872246E-2</c:v>
                </c:pt>
                <c:pt idx="170">
                  <c:v>3.0961599994043354E-2</c:v>
                </c:pt>
                <c:pt idx="171">
                  <c:v>2.9532000000472181E-2</c:v>
                </c:pt>
                <c:pt idx="172">
                  <c:v>2.831760000117356E-2</c:v>
                </c:pt>
                <c:pt idx="173">
                  <c:v>2.8689599996141624E-2</c:v>
                </c:pt>
                <c:pt idx="174">
                  <c:v>2.9564800002845004E-2</c:v>
                </c:pt>
                <c:pt idx="175">
                  <c:v>2.818239999760408E-2</c:v>
                </c:pt>
                <c:pt idx="176">
                  <c:v>2.9725599997618701E-2</c:v>
                </c:pt>
                <c:pt idx="177">
                  <c:v>2.7480800003104378E-2</c:v>
                </c:pt>
                <c:pt idx="178">
                  <c:v>2.7704000000085216E-2</c:v>
                </c:pt>
                <c:pt idx="179">
                  <c:v>2.7197600000363309E-2</c:v>
                </c:pt>
                <c:pt idx="180">
                  <c:v>2.6084800003445707E-2</c:v>
                </c:pt>
                <c:pt idx="181">
                  <c:v>2.5051999997231178E-2</c:v>
                </c:pt>
                <c:pt idx="182">
                  <c:v>2.6371200001449324E-2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0-4783-BECE-08A976540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0-4783-BECE-08A976540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0-4783-BECE-08A976540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0-4783-BECE-08A976540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-5302</c:v>
                </c:pt>
                <c:pt idx="1">
                  <c:v>0</c:v>
                </c:pt>
                <c:pt idx="2">
                  <c:v>0</c:v>
                </c:pt>
                <c:pt idx="3">
                  <c:v>86</c:v>
                </c:pt>
                <c:pt idx="4">
                  <c:v>93</c:v>
                </c:pt>
                <c:pt idx="5">
                  <c:v>225</c:v>
                </c:pt>
                <c:pt idx="6">
                  <c:v>365</c:v>
                </c:pt>
                <c:pt idx="7">
                  <c:v>372</c:v>
                </c:pt>
                <c:pt idx="8">
                  <c:v>418</c:v>
                </c:pt>
                <c:pt idx="9">
                  <c:v>493</c:v>
                </c:pt>
                <c:pt idx="10">
                  <c:v>494</c:v>
                </c:pt>
                <c:pt idx="11">
                  <c:v>495</c:v>
                </c:pt>
                <c:pt idx="12">
                  <c:v>495</c:v>
                </c:pt>
                <c:pt idx="13">
                  <c:v>495</c:v>
                </c:pt>
                <c:pt idx="14">
                  <c:v>506</c:v>
                </c:pt>
                <c:pt idx="15">
                  <c:v>515</c:v>
                </c:pt>
                <c:pt idx="16">
                  <c:v>516</c:v>
                </c:pt>
                <c:pt idx="17">
                  <c:v>870</c:v>
                </c:pt>
                <c:pt idx="18">
                  <c:v>1271</c:v>
                </c:pt>
                <c:pt idx="19">
                  <c:v>1446</c:v>
                </c:pt>
                <c:pt idx="20">
                  <c:v>1967</c:v>
                </c:pt>
                <c:pt idx="21">
                  <c:v>3275</c:v>
                </c:pt>
                <c:pt idx="22">
                  <c:v>3276</c:v>
                </c:pt>
                <c:pt idx="23">
                  <c:v>3628</c:v>
                </c:pt>
                <c:pt idx="24">
                  <c:v>3629</c:v>
                </c:pt>
                <c:pt idx="25">
                  <c:v>3634</c:v>
                </c:pt>
                <c:pt idx="26">
                  <c:v>3982</c:v>
                </c:pt>
                <c:pt idx="27">
                  <c:v>4069</c:v>
                </c:pt>
                <c:pt idx="28">
                  <c:v>5819</c:v>
                </c:pt>
                <c:pt idx="29">
                  <c:v>5819</c:v>
                </c:pt>
                <c:pt idx="30">
                  <c:v>5819</c:v>
                </c:pt>
                <c:pt idx="31">
                  <c:v>5819</c:v>
                </c:pt>
                <c:pt idx="32">
                  <c:v>9564</c:v>
                </c:pt>
                <c:pt idx="33">
                  <c:v>9564</c:v>
                </c:pt>
                <c:pt idx="34">
                  <c:v>9850</c:v>
                </c:pt>
                <c:pt idx="35">
                  <c:v>9850</c:v>
                </c:pt>
                <c:pt idx="36">
                  <c:v>10278</c:v>
                </c:pt>
                <c:pt idx="37">
                  <c:v>10354</c:v>
                </c:pt>
                <c:pt idx="38">
                  <c:v>10784</c:v>
                </c:pt>
                <c:pt idx="39">
                  <c:v>10984</c:v>
                </c:pt>
                <c:pt idx="40">
                  <c:v>11423</c:v>
                </c:pt>
                <c:pt idx="41">
                  <c:v>11423</c:v>
                </c:pt>
                <c:pt idx="42">
                  <c:v>11425</c:v>
                </c:pt>
                <c:pt idx="43">
                  <c:v>11425</c:v>
                </c:pt>
                <c:pt idx="44">
                  <c:v>11487</c:v>
                </c:pt>
                <c:pt idx="45">
                  <c:v>11769</c:v>
                </c:pt>
                <c:pt idx="46">
                  <c:v>11781</c:v>
                </c:pt>
                <c:pt idx="47">
                  <c:v>11781</c:v>
                </c:pt>
                <c:pt idx="48">
                  <c:v>11781</c:v>
                </c:pt>
                <c:pt idx="49">
                  <c:v>11783</c:v>
                </c:pt>
                <c:pt idx="50">
                  <c:v>11783</c:v>
                </c:pt>
                <c:pt idx="51">
                  <c:v>11783</c:v>
                </c:pt>
                <c:pt idx="52">
                  <c:v>11783</c:v>
                </c:pt>
                <c:pt idx="53">
                  <c:v>11783</c:v>
                </c:pt>
                <c:pt idx="54">
                  <c:v>12492</c:v>
                </c:pt>
                <c:pt idx="55">
                  <c:v>12492</c:v>
                </c:pt>
                <c:pt idx="56">
                  <c:v>12492</c:v>
                </c:pt>
                <c:pt idx="57">
                  <c:v>12492</c:v>
                </c:pt>
                <c:pt idx="58">
                  <c:v>12492</c:v>
                </c:pt>
                <c:pt idx="59">
                  <c:v>12498</c:v>
                </c:pt>
                <c:pt idx="60">
                  <c:v>12498</c:v>
                </c:pt>
                <c:pt idx="61">
                  <c:v>12498</c:v>
                </c:pt>
                <c:pt idx="62">
                  <c:v>12498</c:v>
                </c:pt>
                <c:pt idx="63">
                  <c:v>12498</c:v>
                </c:pt>
                <c:pt idx="64">
                  <c:v>12558</c:v>
                </c:pt>
                <c:pt idx="65">
                  <c:v>12913</c:v>
                </c:pt>
                <c:pt idx="66">
                  <c:v>12913</c:v>
                </c:pt>
                <c:pt idx="67">
                  <c:v>12913</c:v>
                </c:pt>
                <c:pt idx="68">
                  <c:v>12913</c:v>
                </c:pt>
                <c:pt idx="69">
                  <c:v>12921</c:v>
                </c:pt>
                <c:pt idx="70">
                  <c:v>12921</c:v>
                </c:pt>
                <c:pt idx="71">
                  <c:v>12998</c:v>
                </c:pt>
                <c:pt idx="72">
                  <c:v>12999</c:v>
                </c:pt>
                <c:pt idx="73">
                  <c:v>12999</c:v>
                </c:pt>
                <c:pt idx="74">
                  <c:v>13205</c:v>
                </c:pt>
                <c:pt idx="75">
                  <c:v>13208</c:v>
                </c:pt>
                <c:pt idx="76">
                  <c:v>13208</c:v>
                </c:pt>
                <c:pt idx="77">
                  <c:v>13208</c:v>
                </c:pt>
                <c:pt idx="78">
                  <c:v>13481</c:v>
                </c:pt>
                <c:pt idx="79">
                  <c:v>13631</c:v>
                </c:pt>
                <c:pt idx="80">
                  <c:v>13718</c:v>
                </c:pt>
                <c:pt idx="81">
                  <c:v>14057</c:v>
                </c:pt>
                <c:pt idx="82">
                  <c:v>14416</c:v>
                </c:pt>
                <c:pt idx="83">
                  <c:v>14473</c:v>
                </c:pt>
                <c:pt idx="84">
                  <c:v>14618</c:v>
                </c:pt>
                <c:pt idx="85">
                  <c:v>14853</c:v>
                </c:pt>
                <c:pt idx="86">
                  <c:v>15122</c:v>
                </c:pt>
                <c:pt idx="87">
                  <c:v>15123</c:v>
                </c:pt>
                <c:pt idx="88">
                  <c:v>15126</c:v>
                </c:pt>
                <c:pt idx="89">
                  <c:v>15127</c:v>
                </c:pt>
                <c:pt idx="90">
                  <c:v>15129</c:v>
                </c:pt>
                <c:pt idx="91">
                  <c:v>15197</c:v>
                </c:pt>
                <c:pt idx="92">
                  <c:v>15276</c:v>
                </c:pt>
                <c:pt idx="93">
                  <c:v>15481</c:v>
                </c:pt>
                <c:pt idx="94">
                  <c:v>15563</c:v>
                </c:pt>
                <c:pt idx="95">
                  <c:v>15631</c:v>
                </c:pt>
                <c:pt idx="96">
                  <c:v>15758</c:v>
                </c:pt>
                <c:pt idx="97">
                  <c:v>16246</c:v>
                </c:pt>
                <c:pt idx="98">
                  <c:v>16272</c:v>
                </c:pt>
                <c:pt idx="99">
                  <c:v>16538</c:v>
                </c:pt>
                <c:pt idx="100">
                  <c:v>16540</c:v>
                </c:pt>
                <c:pt idx="101">
                  <c:v>16541</c:v>
                </c:pt>
                <c:pt idx="102">
                  <c:v>16896</c:v>
                </c:pt>
                <c:pt idx="103">
                  <c:v>16896</c:v>
                </c:pt>
                <c:pt idx="104">
                  <c:v>16898</c:v>
                </c:pt>
                <c:pt idx="105">
                  <c:v>16898</c:v>
                </c:pt>
                <c:pt idx="106">
                  <c:v>16899</c:v>
                </c:pt>
                <c:pt idx="107">
                  <c:v>16899</c:v>
                </c:pt>
                <c:pt idx="108">
                  <c:v>16969</c:v>
                </c:pt>
                <c:pt idx="109">
                  <c:v>16973</c:v>
                </c:pt>
                <c:pt idx="110">
                  <c:v>17026</c:v>
                </c:pt>
                <c:pt idx="111">
                  <c:v>17046</c:v>
                </c:pt>
                <c:pt idx="112">
                  <c:v>17225</c:v>
                </c:pt>
                <c:pt idx="113">
                  <c:v>17322</c:v>
                </c:pt>
                <c:pt idx="114">
                  <c:v>17322</c:v>
                </c:pt>
                <c:pt idx="115">
                  <c:v>17322</c:v>
                </c:pt>
                <c:pt idx="116">
                  <c:v>17322</c:v>
                </c:pt>
                <c:pt idx="117">
                  <c:v>17322</c:v>
                </c:pt>
                <c:pt idx="118">
                  <c:v>17325</c:v>
                </c:pt>
                <c:pt idx="119">
                  <c:v>17402</c:v>
                </c:pt>
                <c:pt idx="120">
                  <c:v>17729</c:v>
                </c:pt>
                <c:pt idx="121">
                  <c:v>17736</c:v>
                </c:pt>
                <c:pt idx="122">
                  <c:v>18097</c:v>
                </c:pt>
                <c:pt idx="123">
                  <c:v>18105</c:v>
                </c:pt>
                <c:pt idx="124">
                  <c:v>18367</c:v>
                </c:pt>
                <c:pt idx="125">
                  <c:v>18445</c:v>
                </c:pt>
                <c:pt idx="126">
                  <c:v>18447</c:v>
                </c:pt>
                <c:pt idx="127">
                  <c:v>18513</c:v>
                </c:pt>
                <c:pt idx="128">
                  <c:v>18746</c:v>
                </c:pt>
                <c:pt idx="129">
                  <c:v>18812</c:v>
                </c:pt>
                <c:pt idx="130">
                  <c:v>19148</c:v>
                </c:pt>
                <c:pt idx="131">
                  <c:v>19164</c:v>
                </c:pt>
                <c:pt idx="132">
                  <c:v>19175</c:v>
                </c:pt>
                <c:pt idx="133">
                  <c:v>19234</c:v>
                </c:pt>
                <c:pt idx="134">
                  <c:v>19300</c:v>
                </c:pt>
                <c:pt idx="135">
                  <c:v>19300</c:v>
                </c:pt>
                <c:pt idx="136">
                  <c:v>19583</c:v>
                </c:pt>
                <c:pt idx="137">
                  <c:v>19585</c:v>
                </c:pt>
                <c:pt idx="138">
                  <c:v>19673</c:v>
                </c:pt>
                <c:pt idx="139">
                  <c:v>19799</c:v>
                </c:pt>
                <c:pt idx="140">
                  <c:v>19872</c:v>
                </c:pt>
                <c:pt idx="141">
                  <c:v>19958</c:v>
                </c:pt>
                <c:pt idx="142">
                  <c:v>20153</c:v>
                </c:pt>
                <c:pt idx="143">
                  <c:v>20284</c:v>
                </c:pt>
                <c:pt idx="144">
                  <c:v>20295</c:v>
                </c:pt>
                <c:pt idx="145">
                  <c:v>20632</c:v>
                </c:pt>
                <c:pt idx="146">
                  <c:v>20693.5</c:v>
                </c:pt>
                <c:pt idx="147">
                  <c:v>20702.5</c:v>
                </c:pt>
                <c:pt idx="148">
                  <c:v>20916</c:v>
                </c:pt>
                <c:pt idx="149">
                  <c:v>20946</c:v>
                </c:pt>
                <c:pt idx="150">
                  <c:v>21137</c:v>
                </c:pt>
                <c:pt idx="151">
                  <c:v>21342</c:v>
                </c:pt>
                <c:pt idx="152">
                  <c:v>21346</c:v>
                </c:pt>
                <c:pt idx="153">
                  <c:v>21429</c:v>
                </c:pt>
                <c:pt idx="154">
                  <c:v>21640</c:v>
                </c:pt>
                <c:pt idx="155">
                  <c:v>21703</c:v>
                </c:pt>
                <c:pt idx="156">
                  <c:v>21779</c:v>
                </c:pt>
                <c:pt idx="157">
                  <c:v>21856</c:v>
                </c:pt>
                <c:pt idx="158">
                  <c:v>22107.5</c:v>
                </c:pt>
                <c:pt idx="159">
                  <c:v>22131</c:v>
                </c:pt>
                <c:pt idx="160">
                  <c:v>22199</c:v>
                </c:pt>
                <c:pt idx="161">
                  <c:v>22502</c:v>
                </c:pt>
                <c:pt idx="162">
                  <c:v>22564</c:v>
                </c:pt>
                <c:pt idx="163">
                  <c:v>22564</c:v>
                </c:pt>
                <c:pt idx="164">
                  <c:v>23268</c:v>
                </c:pt>
                <c:pt idx="165">
                  <c:v>23700</c:v>
                </c:pt>
                <c:pt idx="166">
                  <c:v>23700</c:v>
                </c:pt>
                <c:pt idx="167">
                  <c:v>23973</c:v>
                </c:pt>
                <c:pt idx="168">
                  <c:v>24322</c:v>
                </c:pt>
                <c:pt idx="169">
                  <c:v>24756</c:v>
                </c:pt>
                <c:pt idx="170">
                  <c:v>24756</c:v>
                </c:pt>
                <c:pt idx="171">
                  <c:v>25120</c:v>
                </c:pt>
                <c:pt idx="172">
                  <c:v>25466</c:v>
                </c:pt>
                <c:pt idx="173">
                  <c:v>25486</c:v>
                </c:pt>
                <c:pt idx="174">
                  <c:v>25818</c:v>
                </c:pt>
                <c:pt idx="175">
                  <c:v>25909</c:v>
                </c:pt>
                <c:pt idx="176">
                  <c:v>26246</c:v>
                </c:pt>
                <c:pt idx="177">
                  <c:v>26253</c:v>
                </c:pt>
                <c:pt idx="178">
                  <c:v>26265</c:v>
                </c:pt>
                <c:pt idx="179">
                  <c:v>26266</c:v>
                </c:pt>
                <c:pt idx="180">
                  <c:v>26518</c:v>
                </c:pt>
                <c:pt idx="181">
                  <c:v>26695</c:v>
                </c:pt>
                <c:pt idx="182">
                  <c:v>26942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0">
                  <c:v>6.0952263124003543E-2</c:v>
                </c:pt>
                <c:pt idx="41">
                  <c:v>6.0952263124003543E-2</c:v>
                </c:pt>
                <c:pt idx="42">
                  <c:v>6.0947724118158568E-2</c:v>
                </c:pt>
                <c:pt idx="43">
                  <c:v>6.0947724118158568E-2</c:v>
                </c:pt>
                <c:pt idx="46">
                  <c:v>6.0139781077752578E-2</c:v>
                </c:pt>
                <c:pt idx="47">
                  <c:v>6.0139781077752578E-2</c:v>
                </c:pt>
                <c:pt idx="48">
                  <c:v>6.0139781077752578E-2</c:v>
                </c:pt>
                <c:pt idx="49">
                  <c:v>6.0135242071907603E-2</c:v>
                </c:pt>
                <c:pt idx="50">
                  <c:v>6.0135242071907603E-2</c:v>
                </c:pt>
                <c:pt idx="51">
                  <c:v>6.0135242071907603E-2</c:v>
                </c:pt>
                <c:pt idx="52">
                  <c:v>6.0135242071907603E-2</c:v>
                </c:pt>
                <c:pt idx="53">
                  <c:v>6.0135242071907603E-2</c:v>
                </c:pt>
                <c:pt idx="54">
                  <c:v>5.8526164499863094E-2</c:v>
                </c:pt>
                <c:pt idx="55">
                  <c:v>5.8526164499863094E-2</c:v>
                </c:pt>
                <c:pt idx="56">
                  <c:v>5.8526164499863094E-2</c:v>
                </c:pt>
                <c:pt idx="57">
                  <c:v>5.8526164499863094E-2</c:v>
                </c:pt>
                <c:pt idx="58">
                  <c:v>5.8526164499863094E-2</c:v>
                </c:pt>
                <c:pt idx="59">
                  <c:v>5.8512547482328162E-2</c:v>
                </c:pt>
                <c:pt idx="60">
                  <c:v>5.8512547482328162E-2</c:v>
                </c:pt>
                <c:pt idx="61">
                  <c:v>5.8512547482328162E-2</c:v>
                </c:pt>
                <c:pt idx="62">
                  <c:v>5.8512547482328162E-2</c:v>
                </c:pt>
                <c:pt idx="63">
                  <c:v>5.8512547482328162E-2</c:v>
                </c:pt>
                <c:pt idx="65">
                  <c:v>5.7570703769495343E-2</c:v>
                </c:pt>
                <c:pt idx="66">
                  <c:v>5.7570703769495343E-2</c:v>
                </c:pt>
                <c:pt idx="67">
                  <c:v>5.7570703769495343E-2</c:v>
                </c:pt>
                <c:pt idx="69">
                  <c:v>5.7552547746115429E-2</c:v>
                </c:pt>
                <c:pt idx="70">
                  <c:v>5.7552547746115429E-2</c:v>
                </c:pt>
                <c:pt idx="72">
                  <c:v>5.7375526518161309E-2</c:v>
                </c:pt>
                <c:pt idx="73">
                  <c:v>5.7375526518161309E-2</c:v>
                </c:pt>
                <c:pt idx="74">
                  <c:v>5.6908008916128627E-2</c:v>
                </c:pt>
                <c:pt idx="75">
                  <c:v>5.6901200407361165E-2</c:v>
                </c:pt>
                <c:pt idx="76">
                  <c:v>5.6901200407361165E-2</c:v>
                </c:pt>
                <c:pt idx="77">
                  <c:v>5.6901200407361165E-2</c:v>
                </c:pt>
                <c:pt idx="97">
                  <c:v>5.000645052884041E-2</c:v>
                </c:pt>
                <c:pt idx="98">
                  <c:v>4.9947443452855705E-2</c:v>
                </c:pt>
                <c:pt idx="99">
                  <c:v>4.9343755675473701E-2</c:v>
                </c:pt>
                <c:pt idx="100">
                  <c:v>4.9339216669628726E-2</c:v>
                </c:pt>
                <c:pt idx="101">
                  <c:v>4.9336947166706238E-2</c:v>
                </c:pt>
                <c:pt idx="102">
                  <c:v>4.8531273629222736E-2</c:v>
                </c:pt>
                <c:pt idx="103">
                  <c:v>4.8531273629222736E-2</c:v>
                </c:pt>
                <c:pt idx="104">
                  <c:v>4.8526734623377761E-2</c:v>
                </c:pt>
                <c:pt idx="105">
                  <c:v>4.8526734623377761E-2</c:v>
                </c:pt>
                <c:pt idx="106">
                  <c:v>4.8524465120455273E-2</c:v>
                </c:pt>
                <c:pt idx="107">
                  <c:v>4.8524465120455273E-2</c:v>
                </c:pt>
                <c:pt idx="108">
                  <c:v>4.8365599915881061E-2</c:v>
                </c:pt>
                <c:pt idx="109">
                  <c:v>4.8356521904191103E-2</c:v>
                </c:pt>
                <c:pt idx="110">
                  <c:v>4.82362382492992E-2</c:v>
                </c:pt>
                <c:pt idx="111">
                  <c:v>4.8190848190849428E-2</c:v>
                </c:pt>
                <c:pt idx="112">
                  <c:v>4.7784607167723946E-2</c:v>
                </c:pt>
                <c:pt idx="113">
                  <c:v>4.7564465384242541E-2</c:v>
                </c:pt>
                <c:pt idx="114">
                  <c:v>4.7564465384242541E-2</c:v>
                </c:pt>
                <c:pt idx="115">
                  <c:v>4.7564465384242541E-2</c:v>
                </c:pt>
                <c:pt idx="116">
                  <c:v>4.7564465384242541E-2</c:v>
                </c:pt>
                <c:pt idx="117">
                  <c:v>4.7564465384242541E-2</c:v>
                </c:pt>
                <c:pt idx="118">
                  <c:v>4.7557656875475071E-2</c:v>
                </c:pt>
                <c:pt idx="119">
                  <c:v>4.7382905150443438E-2</c:v>
                </c:pt>
                <c:pt idx="120">
                  <c:v>4.664077769478963E-2</c:v>
                </c:pt>
                <c:pt idx="121">
                  <c:v>4.6624891174332203E-2</c:v>
                </c:pt>
                <c:pt idx="122">
                  <c:v>4.5805600619313776E-2</c:v>
                </c:pt>
                <c:pt idx="123">
                  <c:v>4.5787444595933868E-2</c:v>
                </c:pt>
                <c:pt idx="124">
                  <c:v>4.5192834830241821E-2</c:v>
                </c:pt>
                <c:pt idx="125">
                  <c:v>4.5015813602287701E-2</c:v>
                </c:pt>
                <c:pt idx="126">
                  <c:v>4.5011274596442719E-2</c:v>
                </c:pt>
                <c:pt idx="127">
                  <c:v>4.4861487403558463E-2</c:v>
                </c:pt>
                <c:pt idx="128">
                  <c:v>4.433269322261859E-2</c:v>
                </c:pt>
                <c:pt idx="129">
                  <c:v>4.4182906029734334E-2</c:v>
                </c:pt>
                <c:pt idx="130">
                  <c:v>4.3420353047778124E-2</c:v>
                </c:pt>
                <c:pt idx="131">
                  <c:v>4.3384041001018302E-2</c:v>
                </c:pt>
                <c:pt idx="132">
                  <c:v>4.3359076468870925E-2</c:v>
                </c:pt>
                <c:pt idx="133">
                  <c:v>4.3225175796444096E-2</c:v>
                </c:pt>
                <c:pt idx="134">
                  <c:v>4.3075388603559833E-2</c:v>
                </c:pt>
                <c:pt idx="135">
                  <c:v>4.3075388603559833E-2</c:v>
                </c:pt>
                <c:pt idx="136">
                  <c:v>4.2433119276495526E-2</c:v>
                </c:pt>
                <c:pt idx="137">
                  <c:v>4.2428580270650551E-2</c:v>
                </c:pt>
                <c:pt idx="138">
                  <c:v>4.2228864013471541E-2</c:v>
                </c:pt>
                <c:pt idx="139">
                  <c:v>4.1942906645237962E-2</c:v>
                </c:pt>
                <c:pt idx="140">
                  <c:v>4.1777232931896287E-2</c:v>
                </c:pt>
                <c:pt idx="141">
                  <c:v>4.1582055680562252E-2</c:v>
                </c:pt>
                <c:pt idx="142">
                  <c:v>4.1139502610676955E-2</c:v>
                </c:pt>
                <c:pt idx="143">
                  <c:v>4.0842197727830931E-2</c:v>
                </c:pt>
                <c:pt idx="144">
                  <c:v>4.0817233195683554E-2</c:v>
                </c:pt>
                <c:pt idx="145">
                  <c:v>4.0052410710804849E-2</c:v>
                </c:pt>
                <c:pt idx="146">
                  <c:v>3.9912836281071791E-2</c:v>
                </c:pt>
                <c:pt idx="147">
                  <c:v>3.9892410754769396E-2</c:v>
                </c:pt>
                <c:pt idx="148">
                  <c:v>3.9407871880818054E-2</c:v>
                </c:pt>
                <c:pt idx="149">
                  <c:v>3.9339786793143393E-2</c:v>
                </c:pt>
                <c:pt idx="150">
                  <c:v>3.8906311734948046E-2</c:v>
                </c:pt>
                <c:pt idx="151">
                  <c:v>3.8441063635837852E-2</c:v>
                </c:pt>
                <c:pt idx="152">
                  <c:v>3.8431985624147902E-2</c:v>
                </c:pt>
                <c:pt idx="153">
                  <c:v>3.8243616881581337E-2</c:v>
                </c:pt>
                <c:pt idx="154">
                  <c:v>3.7764751764936211E-2</c:v>
                </c:pt>
                <c:pt idx="155">
                  <c:v>3.7621773080819425E-2</c:v>
                </c:pt>
                <c:pt idx="156">
                  <c:v>3.744929085871028E-2</c:v>
                </c:pt>
                <c:pt idx="157">
                  <c:v>3.7274539133678647E-2</c:v>
                </c:pt>
                <c:pt idx="158">
                  <c:v>3.6703759148672736E-2</c:v>
                </c:pt>
                <c:pt idx="159">
                  <c:v>3.6650425829994247E-2</c:v>
                </c:pt>
                <c:pt idx="160">
                  <c:v>3.6496099631265017E-2</c:v>
                </c:pt>
                <c:pt idx="161">
                  <c:v>3.580844024575093E-2</c:v>
                </c:pt>
                <c:pt idx="162">
                  <c:v>3.5667731064556632E-2</c:v>
                </c:pt>
                <c:pt idx="163">
                  <c:v>3.5667731064556632E-2</c:v>
                </c:pt>
                <c:pt idx="164">
                  <c:v>3.4070001007124567E-2</c:v>
                </c:pt>
                <c:pt idx="165">
                  <c:v>3.3089575744609433E-2</c:v>
                </c:pt>
                <c:pt idx="166">
                  <c:v>3.3089575744609433E-2</c:v>
                </c:pt>
                <c:pt idx="167">
                  <c:v>3.2470001446770015E-2</c:v>
                </c:pt>
                <c:pt idx="168">
                  <c:v>3.1677944926821446E-2</c:v>
                </c:pt>
                <c:pt idx="169">
                  <c:v>3.0692980658461336E-2</c:v>
                </c:pt>
                <c:pt idx="170">
                  <c:v>3.0692980658461336E-2</c:v>
                </c:pt>
                <c:pt idx="171">
                  <c:v>2.9866881594675439E-2</c:v>
                </c:pt>
                <c:pt idx="172">
                  <c:v>2.9081633583494339E-2</c:v>
                </c:pt>
                <c:pt idx="173">
                  <c:v>2.9036243525044567E-2</c:v>
                </c:pt>
                <c:pt idx="174">
                  <c:v>2.8282768554778306E-2</c:v>
                </c:pt>
                <c:pt idx="175">
                  <c:v>2.8076243788831834E-2</c:v>
                </c:pt>
                <c:pt idx="176">
                  <c:v>2.7311421303953136E-2</c:v>
                </c:pt>
                <c:pt idx="177">
                  <c:v>2.7295534783495716E-2</c:v>
                </c:pt>
                <c:pt idx="178">
                  <c:v>2.7268300748425851E-2</c:v>
                </c:pt>
                <c:pt idx="179">
                  <c:v>2.7266031245503357E-2</c:v>
                </c:pt>
                <c:pt idx="180">
                  <c:v>2.6694116509036199E-2</c:v>
                </c:pt>
                <c:pt idx="181">
                  <c:v>2.6292414491755692E-2</c:v>
                </c:pt>
                <c:pt idx="182">
                  <c:v>2.5731847269900979E-2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0-4783-BECE-08A97654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9400"/>
        <c:axId val="1"/>
      </c:scatterChart>
      <c:valAx>
        <c:axId val="835449400"/>
        <c:scaling>
          <c:orientation val="minMax"/>
          <c:max val="30000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165170556556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472172351885"/>
          <c:y val="0.92024539877300615"/>
          <c:w val="0.750448833034111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47624</xdr:colOff>
      <xdr:row>0</xdr:row>
      <xdr:rowOff>0</xdr:rowOff>
    </xdr:from>
    <xdr:to>
      <xdr:col>17</xdr:col>
      <xdr:colOff>19049</xdr:colOff>
      <xdr:row>18</xdr:row>
      <xdr:rowOff>19050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C8F3B30D-B879-72CB-6928-1C940871C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57150</xdr:rowOff>
    </xdr:from>
    <xdr:to>
      <xdr:col>26</xdr:col>
      <xdr:colOff>647700</xdr:colOff>
      <xdr:row>18</xdr:row>
      <xdr:rowOff>85725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7C3B2452-0BF8-AD3F-075B-A4305C037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konkoly.hu/cgi-bin/IBVS?5364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bav-astro.de/sfs/BAVM_link.php?BAVMnr=215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132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www.bav-astro.de/sfs/BAVM_link.php?BAVMnr=183" TargetMode="External"/><Relationship Id="rId5" Type="http://schemas.openxmlformats.org/officeDocument/2006/relationships/hyperlink" Target="http://www.konkoly.hu/cgi-bin/IBVS?5676" TargetMode="External"/><Relationship Id="rId15" Type="http://schemas.openxmlformats.org/officeDocument/2006/relationships/hyperlink" Target="http://www.aavso.org/sites/default/files/jaavso/v36n2/186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5399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6"/>
  <sheetViews>
    <sheetView tabSelected="1" workbookViewId="0">
      <pane xSplit="14" ySplit="22" topLeftCell="O18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65</v>
      </c>
    </row>
    <row r="2" spans="1:6" x14ac:dyDescent="0.2">
      <c r="A2" t="s">
        <v>24</v>
      </c>
      <c r="B2" s="12" t="s">
        <v>68</v>
      </c>
      <c r="D2" s="26"/>
    </row>
    <row r="4" spans="1:6" ht="14.25" thickTop="1" thickBot="1" x14ac:dyDescent="0.25">
      <c r="A4" s="6" t="s">
        <v>0</v>
      </c>
      <c r="C4" s="3">
        <v>33590.563000000002</v>
      </c>
      <c r="D4" s="4">
        <v>0.98590639999999996</v>
      </c>
    </row>
    <row r="5" spans="1:6" ht="13.5" thickTop="1" x14ac:dyDescent="0.2">
      <c r="A5" s="13" t="s">
        <v>69</v>
      </c>
      <c r="B5" s="10"/>
      <c r="C5" s="14">
        <v>-9.5</v>
      </c>
      <c r="D5" s="10" t="s">
        <v>70</v>
      </c>
    </row>
    <row r="6" spans="1:6" x14ac:dyDescent="0.2">
      <c r="A6" s="6" t="s">
        <v>1</v>
      </c>
    </row>
    <row r="7" spans="1:6" x14ac:dyDescent="0.2">
      <c r="A7" t="s">
        <v>2</v>
      </c>
      <c r="C7">
        <v>33590.563000000002</v>
      </c>
    </row>
    <row r="8" spans="1:6" x14ac:dyDescent="0.2">
      <c r="A8" t="s">
        <v>3</v>
      </c>
      <c r="C8">
        <v>0.98590639999999996</v>
      </c>
    </row>
    <row r="9" spans="1:6" x14ac:dyDescent="0.2">
      <c r="A9" s="29" t="s">
        <v>77</v>
      </c>
      <c r="B9" s="30">
        <v>182</v>
      </c>
      <c r="C9" s="28" t="str">
        <f>"F"&amp;B9</f>
        <v>F182</v>
      </c>
      <c r="D9" s="9" t="str">
        <f>"G"&amp;B9</f>
        <v>G182</v>
      </c>
    </row>
    <row r="10" spans="1:6" ht="13.5" thickBot="1" x14ac:dyDescent="0.25">
      <c r="A10" s="10"/>
      <c r="B10" s="10"/>
      <c r="C10" s="5" t="s">
        <v>20</v>
      </c>
      <c r="D10" s="5" t="s">
        <v>21</v>
      </c>
      <c r="E10" s="10"/>
    </row>
    <row r="11" spans="1:6" x14ac:dyDescent="0.2">
      <c r="A11" s="10" t="s">
        <v>16</v>
      </c>
      <c r="B11" s="10"/>
      <c r="C11" s="27">
        <f ca="1">INTERCEPT(INDIRECT($D$9):G986,INDIRECT($C$9):F986)</f>
        <v>8.6876795007592281E-2</v>
      </c>
      <c r="D11" s="11"/>
      <c r="E11" s="10"/>
    </row>
    <row r="12" spans="1:6" x14ac:dyDescent="0.2">
      <c r="A12" s="10" t="s">
        <v>17</v>
      </c>
      <c r="B12" s="10"/>
      <c r="C12" s="27">
        <f ca="1">SLOPE(INDIRECT($D$9):G986,INDIRECT($C$9):F986)</f>
        <v>-2.2695029224887277E-6</v>
      </c>
      <c r="D12" s="11"/>
      <c r="E12" s="10"/>
    </row>
    <row r="13" spans="1:6" x14ac:dyDescent="0.2">
      <c r="A13" s="10" t="s">
        <v>19</v>
      </c>
      <c r="B13" s="10"/>
      <c r="C13" s="11" t="s">
        <v>14</v>
      </c>
    </row>
    <row r="14" spans="1:6" x14ac:dyDescent="0.2">
      <c r="A14" s="10"/>
      <c r="B14" s="10"/>
      <c r="C14" s="10"/>
    </row>
    <row r="15" spans="1:6" x14ac:dyDescent="0.2">
      <c r="A15" s="15" t="s">
        <v>18</v>
      </c>
      <c r="B15" s="10"/>
      <c r="C15" s="16">
        <f ca="1">(C7+C11)+(C8+C12)*INT(MAX(F21:F3527))</f>
        <v>60152.878960647271</v>
      </c>
      <c r="E15" s="17" t="s">
        <v>78</v>
      </c>
      <c r="F15" s="14">
        <v>1</v>
      </c>
    </row>
    <row r="16" spans="1:6" x14ac:dyDescent="0.2">
      <c r="A16" s="19" t="s">
        <v>4</v>
      </c>
      <c r="B16" s="10"/>
      <c r="C16" s="20">
        <f ca="1">+C8+C12</f>
        <v>0.98590413049707748</v>
      </c>
      <c r="E16" s="17" t="s">
        <v>71</v>
      </c>
      <c r="F16" s="18">
        <f ca="1">NOW()+15018.5+$C$5/24</f>
        <v>60332.656745486107</v>
      </c>
    </row>
    <row r="17" spans="1:17" ht="13.5" thickBot="1" x14ac:dyDescent="0.25">
      <c r="A17" s="17" t="s">
        <v>73</v>
      </c>
      <c r="B17" s="10"/>
      <c r="C17" s="10">
        <f>COUNT(C21:C2185)</f>
        <v>183</v>
      </c>
      <c r="E17" s="17" t="s">
        <v>79</v>
      </c>
      <c r="F17" s="18">
        <f ca="1">ROUND(2*(F16-$C$7)/$C$8,0)/2+F15</f>
        <v>27125.5</v>
      </c>
    </row>
    <row r="18" spans="1:17" ht="14.25" thickTop="1" thickBot="1" x14ac:dyDescent="0.25">
      <c r="A18" s="19" t="s">
        <v>5</v>
      </c>
      <c r="B18" s="10"/>
      <c r="C18" s="22">
        <f ca="1">+C15</f>
        <v>60152.878960647271</v>
      </c>
      <c r="D18" s="23">
        <f ca="1">+C16</f>
        <v>0.98590413049707748</v>
      </c>
      <c r="E18" s="17" t="s">
        <v>72</v>
      </c>
      <c r="F18" s="9">
        <f ca="1">ROUND(2*(F16-$C$15)/$C$16,0)/2+F15</f>
        <v>183.5</v>
      </c>
    </row>
    <row r="19" spans="1:17" ht="13.5" thickTop="1" x14ac:dyDescent="0.2">
      <c r="E19" s="17" t="s">
        <v>74</v>
      </c>
      <c r="F19" s="21">
        <f ca="1">+$C$15+$C$16*F18-15018.5-$C$5/24</f>
        <v>45315.688201926823</v>
      </c>
    </row>
    <row r="20" spans="1:17" ht="13.5" thickBot="1" x14ac:dyDescent="0.25">
      <c r="A20" s="5" t="s">
        <v>6</v>
      </c>
      <c r="B20" s="5" t="s">
        <v>7</v>
      </c>
      <c r="C20" s="89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103</v>
      </c>
      <c r="I20" s="8" t="s">
        <v>82</v>
      </c>
      <c r="J20" s="8" t="s">
        <v>100</v>
      </c>
      <c r="K20" s="8" t="s">
        <v>98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9" t="s">
        <v>112</v>
      </c>
      <c r="B21" s="60" t="s">
        <v>61</v>
      </c>
      <c r="C21" s="59">
        <v>28363.287899999999</v>
      </c>
      <c r="D21" s="59" t="s">
        <v>82</v>
      </c>
      <c r="E21">
        <f t="shared" ref="E21:E52" si="0">+(C21-C$7)/C$8</f>
        <v>-5301.999358154083</v>
      </c>
      <c r="F21">
        <f t="shared" ref="F21:F52" si="1">ROUND(2*E21,0)/2</f>
        <v>-5302</v>
      </c>
      <c r="G21">
        <f>+C21-(C$7+F21*C$8)</f>
        <v>6.3279999812948518E-4</v>
      </c>
      <c r="I21">
        <f>G21</f>
        <v>6.3279999812948518E-4</v>
      </c>
      <c r="Q21" s="2">
        <f t="shared" ref="Q21:Q52" si="2">+C21-15018.5</f>
        <v>13344.787899999999</v>
      </c>
    </row>
    <row r="22" spans="1:17" x14ac:dyDescent="0.2">
      <c r="A22" s="59" t="s">
        <v>117</v>
      </c>
      <c r="B22" s="60" t="s">
        <v>61</v>
      </c>
      <c r="C22" s="59">
        <v>33590.534</v>
      </c>
      <c r="D22" s="59" t="s">
        <v>82</v>
      </c>
      <c r="E22">
        <f t="shared" si="0"/>
        <v>-2.9414557002845402E-2</v>
      </c>
      <c r="F22">
        <f t="shared" si="1"/>
        <v>0</v>
      </c>
      <c r="G22">
        <f>+C22-(C$7+F22*C$8)</f>
        <v>-2.9000000002270099E-2</v>
      </c>
      <c r="I22">
        <f>G22</f>
        <v>-2.9000000002270099E-2</v>
      </c>
      <c r="Q22" s="2">
        <f t="shared" si="2"/>
        <v>18572.034</v>
      </c>
    </row>
    <row r="23" spans="1:17" x14ac:dyDescent="0.2">
      <c r="A23" t="s">
        <v>12</v>
      </c>
      <c r="C23" s="25">
        <v>33590.563000000002</v>
      </c>
      <c r="D23" s="25" t="s">
        <v>14</v>
      </c>
      <c r="E23">
        <f t="shared" si="0"/>
        <v>0</v>
      </c>
      <c r="F23">
        <f t="shared" si="1"/>
        <v>0</v>
      </c>
      <c r="H23" s="9">
        <v>0</v>
      </c>
      <c r="Q23" s="2">
        <f t="shared" si="2"/>
        <v>18572.063000000002</v>
      </c>
    </row>
    <row r="24" spans="1:17" x14ac:dyDescent="0.2">
      <c r="A24" s="59" t="s">
        <v>117</v>
      </c>
      <c r="B24" s="60" t="s">
        <v>61</v>
      </c>
      <c r="C24" s="59">
        <v>33675.341999999997</v>
      </c>
      <c r="D24" s="59" t="s">
        <v>82</v>
      </c>
      <c r="E24">
        <f t="shared" si="0"/>
        <v>85.990921653409487</v>
      </c>
      <c r="F24">
        <f t="shared" si="1"/>
        <v>86</v>
      </c>
      <c r="G24">
        <f t="shared" ref="G24:G55" si="3">+C24-(C$7+F24*C$8)</f>
        <v>-8.9504000061424449E-3</v>
      </c>
      <c r="I24">
        <f t="shared" ref="I24:I52" si="4">G24</f>
        <v>-8.9504000061424449E-3</v>
      </c>
      <c r="Q24" s="2">
        <f t="shared" si="2"/>
        <v>18656.841999999997</v>
      </c>
    </row>
    <row r="25" spans="1:17" x14ac:dyDescent="0.2">
      <c r="A25" s="59" t="s">
        <v>117</v>
      </c>
      <c r="B25" s="60" t="s">
        <v>61</v>
      </c>
      <c r="C25" s="59">
        <v>33682.264000000003</v>
      </c>
      <c r="D25" s="59" t="s">
        <v>82</v>
      </c>
      <c r="E25">
        <f t="shared" si="0"/>
        <v>93.011872120924394</v>
      </c>
      <c r="F25">
        <f t="shared" si="1"/>
        <v>93</v>
      </c>
      <c r="G25">
        <f t="shared" si="3"/>
        <v>1.1704800002917182E-2</v>
      </c>
      <c r="I25">
        <f t="shared" si="4"/>
        <v>1.1704800002917182E-2</v>
      </c>
      <c r="Q25" s="2">
        <f t="shared" si="2"/>
        <v>18663.764000000003</v>
      </c>
    </row>
    <row r="26" spans="1:17" x14ac:dyDescent="0.2">
      <c r="A26" s="59" t="s">
        <v>128</v>
      </c>
      <c r="B26" s="60" t="s">
        <v>61</v>
      </c>
      <c r="C26" s="59">
        <v>33812.385000000002</v>
      </c>
      <c r="D26" s="59" t="s">
        <v>82</v>
      </c>
      <c r="E26">
        <f t="shared" si="0"/>
        <v>224.99296079222137</v>
      </c>
      <c r="F26">
        <f t="shared" si="1"/>
        <v>225</v>
      </c>
      <c r="G26">
        <f t="shared" si="3"/>
        <v>-6.9399999993038364E-3</v>
      </c>
      <c r="I26">
        <f t="shared" si="4"/>
        <v>-6.9399999993038364E-3</v>
      </c>
      <c r="Q26" s="2">
        <f t="shared" si="2"/>
        <v>18793.885000000002</v>
      </c>
    </row>
    <row r="27" spans="1:17" x14ac:dyDescent="0.2">
      <c r="A27" s="59" t="s">
        <v>117</v>
      </c>
      <c r="B27" s="60" t="s">
        <v>61</v>
      </c>
      <c r="C27" s="59">
        <v>33950.400999999998</v>
      </c>
      <c r="D27" s="59" t="s">
        <v>82</v>
      </c>
      <c r="E27">
        <f t="shared" si="0"/>
        <v>364.98190903314566</v>
      </c>
      <c r="F27">
        <f t="shared" si="1"/>
        <v>365</v>
      </c>
      <c r="G27">
        <f t="shared" si="3"/>
        <v>-1.783600000635488E-2</v>
      </c>
      <c r="I27">
        <f t="shared" si="4"/>
        <v>-1.783600000635488E-2</v>
      </c>
      <c r="Q27" s="2">
        <f t="shared" si="2"/>
        <v>18931.900999999998</v>
      </c>
    </row>
    <row r="28" spans="1:17" x14ac:dyDescent="0.2">
      <c r="A28" s="59" t="s">
        <v>117</v>
      </c>
      <c r="B28" s="60" t="s">
        <v>61</v>
      </c>
      <c r="C28" s="59">
        <v>33957.334000000003</v>
      </c>
      <c r="D28" s="59" t="s">
        <v>82</v>
      </c>
      <c r="E28">
        <f t="shared" si="0"/>
        <v>372.01401674641795</v>
      </c>
      <c r="F28">
        <f t="shared" si="1"/>
        <v>372</v>
      </c>
      <c r="G28">
        <f t="shared" si="3"/>
        <v>1.3819200001307763E-2</v>
      </c>
      <c r="I28">
        <f t="shared" si="4"/>
        <v>1.3819200001307763E-2</v>
      </c>
      <c r="Q28" s="2">
        <f t="shared" si="2"/>
        <v>18938.834000000003</v>
      </c>
    </row>
    <row r="29" spans="1:17" x14ac:dyDescent="0.2">
      <c r="A29" s="59" t="s">
        <v>117</v>
      </c>
      <c r="B29" s="60" t="s">
        <v>61</v>
      </c>
      <c r="C29" s="59">
        <v>34002.658000000003</v>
      </c>
      <c r="D29" s="59" t="s">
        <v>82</v>
      </c>
      <c r="E29">
        <f t="shared" si="0"/>
        <v>417.98592645306002</v>
      </c>
      <c r="F29">
        <f t="shared" si="1"/>
        <v>418</v>
      </c>
      <c r="G29">
        <f t="shared" si="3"/>
        <v>-1.3875199998437893E-2</v>
      </c>
      <c r="I29">
        <f t="shared" si="4"/>
        <v>-1.3875199998437893E-2</v>
      </c>
      <c r="Q29" s="2">
        <f t="shared" si="2"/>
        <v>18984.158000000003</v>
      </c>
    </row>
    <row r="30" spans="1:17" x14ac:dyDescent="0.2">
      <c r="A30" s="59" t="s">
        <v>117</v>
      </c>
      <c r="B30" s="60" t="s">
        <v>61</v>
      </c>
      <c r="C30" s="59">
        <v>34076.616999999998</v>
      </c>
      <c r="D30" s="59" t="s">
        <v>82</v>
      </c>
      <c r="E30">
        <f t="shared" si="0"/>
        <v>493.00217546006036</v>
      </c>
      <c r="F30">
        <f t="shared" si="1"/>
        <v>493</v>
      </c>
      <c r="G30">
        <f t="shared" si="3"/>
        <v>2.1447999970405363E-3</v>
      </c>
      <c r="I30">
        <f t="shared" si="4"/>
        <v>2.1447999970405363E-3</v>
      </c>
      <c r="Q30" s="2">
        <f t="shared" si="2"/>
        <v>19058.116999999998</v>
      </c>
    </row>
    <row r="31" spans="1:17" x14ac:dyDescent="0.2">
      <c r="A31" s="59" t="s">
        <v>117</v>
      </c>
      <c r="B31" s="60" t="s">
        <v>61</v>
      </c>
      <c r="C31" s="59">
        <v>34077.587</v>
      </c>
      <c r="D31" s="59" t="s">
        <v>82</v>
      </c>
      <c r="E31">
        <f t="shared" si="0"/>
        <v>493.98604167697624</v>
      </c>
      <c r="F31">
        <f t="shared" si="1"/>
        <v>494</v>
      </c>
      <c r="G31">
        <f t="shared" si="3"/>
        <v>-1.3761599999270402E-2</v>
      </c>
      <c r="I31">
        <f t="shared" si="4"/>
        <v>-1.3761599999270402E-2</v>
      </c>
      <c r="Q31" s="2">
        <f t="shared" si="2"/>
        <v>19059.087</v>
      </c>
    </row>
    <row r="32" spans="1:17" x14ac:dyDescent="0.2">
      <c r="A32" s="59" t="s">
        <v>117</v>
      </c>
      <c r="B32" s="60" t="s">
        <v>61</v>
      </c>
      <c r="C32" s="59">
        <v>34078.563999999998</v>
      </c>
      <c r="D32" s="59" t="s">
        <v>82</v>
      </c>
      <c r="E32">
        <f t="shared" si="0"/>
        <v>494.97700795937283</v>
      </c>
      <c r="F32">
        <f t="shared" si="1"/>
        <v>495</v>
      </c>
      <c r="G32">
        <f t="shared" si="3"/>
        <v>-2.2668000005069189E-2</v>
      </c>
      <c r="I32">
        <f t="shared" si="4"/>
        <v>-2.2668000005069189E-2</v>
      </c>
      <c r="Q32" s="2">
        <f t="shared" si="2"/>
        <v>19060.063999999998</v>
      </c>
    </row>
    <row r="33" spans="1:17" x14ac:dyDescent="0.2">
      <c r="A33" s="59" t="s">
        <v>117</v>
      </c>
      <c r="B33" s="60" t="s">
        <v>61</v>
      </c>
      <c r="C33" s="59">
        <v>34078.588000000003</v>
      </c>
      <c r="D33" s="59" t="s">
        <v>82</v>
      </c>
      <c r="E33">
        <f t="shared" si="0"/>
        <v>495.00135104103339</v>
      </c>
      <c r="F33">
        <f t="shared" si="1"/>
        <v>495</v>
      </c>
      <c r="G33">
        <f t="shared" si="3"/>
        <v>1.3319999998202547E-3</v>
      </c>
      <c r="I33">
        <f t="shared" si="4"/>
        <v>1.3319999998202547E-3</v>
      </c>
      <c r="Q33" s="2">
        <f t="shared" si="2"/>
        <v>19060.088000000003</v>
      </c>
    </row>
    <row r="34" spans="1:17" x14ac:dyDescent="0.2">
      <c r="A34" s="59" t="s">
        <v>117</v>
      </c>
      <c r="B34" s="60" t="s">
        <v>61</v>
      </c>
      <c r="C34" s="59">
        <v>34078.616000000002</v>
      </c>
      <c r="D34" s="59" t="s">
        <v>82</v>
      </c>
      <c r="E34">
        <f t="shared" si="0"/>
        <v>495.02975130296335</v>
      </c>
      <c r="F34">
        <f t="shared" si="1"/>
        <v>495</v>
      </c>
      <c r="G34">
        <f t="shared" si="3"/>
        <v>2.9331999998248648E-2</v>
      </c>
      <c r="I34">
        <f t="shared" si="4"/>
        <v>2.9331999998248648E-2</v>
      </c>
      <c r="Q34" s="2">
        <f t="shared" si="2"/>
        <v>19060.116000000002</v>
      </c>
    </row>
    <row r="35" spans="1:17" x14ac:dyDescent="0.2">
      <c r="A35" s="59" t="s">
        <v>117</v>
      </c>
      <c r="B35" s="60" t="s">
        <v>61</v>
      </c>
      <c r="C35" s="59">
        <v>34089.428</v>
      </c>
      <c r="D35" s="59" t="s">
        <v>82</v>
      </c>
      <c r="E35">
        <f t="shared" si="0"/>
        <v>505.99630958881897</v>
      </c>
      <c r="F35">
        <f t="shared" si="1"/>
        <v>506</v>
      </c>
      <c r="G35">
        <f t="shared" si="3"/>
        <v>-3.6384000050020404E-3</v>
      </c>
      <c r="I35">
        <f t="shared" si="4"/>
        <v>-3.6384000050020404E-3</v>
      </c>
      <c r="Q35" s="2">
        <f t="shared" si="2"/>
        <v>19070.928</v>
      </c>
    </row>
    <row r="36" spans="1:17" x14ac:dyDescent="0.2">
      <c r="A36" s="59" t="s">
        <v>117</v>
      </c>
      <c r="B36" s="60" t="s">
        <v>61</v>
      </c>
      <c r="C36" s="59">
        <v>34098.302000000003</v>
      </c>
      <c r="D36" s="59" t="s">
        <v>82</v>
      </c>
      <c r="E36">
        <f t="shared" si="0"/>
        <v>514.99716403098853</v>
      </c>
      <c r="F36">
        <f t="shared" si="1"/>
        <v>515</v>
      </c>
      <c r="G36">
        <f t="shared" si="3"/>
        <v>-2.7960000006714836E-3</v>
      </c>
      <c r="I36">
        <f t="shared" si="4"/>
        <v>-2.7960000006714836E-3</v>
      </c>
      <c r="Q36" s="2">
        <f t="shared" si="2"/>
        <v>19079.802000000003</v>
      </c>
    </row>
    <row r="37" spans="1:17" x14ac:dyDescent="0.2">
      <c r="A37" s="59" t="s">
        <v>117</v>
      </c>
      <c r="B37" s="60" t="s">
        <v>61</v>
      </c>
      <c r="C37" s="59">
        <v>34099.302000000003</v>
      </c>
      <c r="D37" s="59" t="s">
        <v>82</v>
      </c>
      <c r="E37">
        <f t="shared" si="0"/>
        <v>516.01145909997274</v>
      </c>
      <c r="F37">
        <f t="shared" si="1"/>
        <v>516</v>
      </c>
      <c r="G37">
        <f t="shared" si="3"/>
        <v>1.1297600001853425E-2</v>
      </c>
      <c r="I37">
        <f t="shared" si="4"/>
        <v>1.1297600001853425E-2</v>
      </c>
      <c r="Q37" s="2">
        <f t="shared" si="2"/>
        <v>19080.802000000003</v>
      </c>
    </row>
    <row r="38" spans="1:17" x14ac:dyDescent="0.2">
      <c r="A38" s="59" t="s">
        <v>112</v>
      </c>
      <c r="B38" s="60" t="s">
        <v>61</v>
      </c>
      <c r="C38" s="59">
        <v>34448.300000000003</v>
      </c>
      <c r="D38" s="59" t="s">
        <v>82</v>
      </c>
      <c r="E38">
        <f t="shared" si="0"/>
        <v>869.99840958533287</v>
      </c>
      <c r="F38">
        <f t="shared" si="1"/>
        <v>870</v>
      </c>
      <c r="G38">
        <f t="shared" si="3"/>
        <v>-1.5679999996791594E-3</v>
      </c>
      <c r="I38">
        <f t="shared" si="4"/>
        <v>-1.5679999996791594E-3</v>
      </c>
      <c r="Q38" s="2">
        <f t="shared" si="2"/>
        <v>19429.800000000003</v>
      </c>
    </row>
    <row r="39" spans="1:17" x14ac:dyDescent="0.2">
      <c r="A39" s="59" t="s">
        <v>112</v>
      </c>
      <c r="B39" s="60" t="s">
        <v>61</v>
      </c>
      <c r="C39" s="59">
        <v>34843.6515</v>
      </c>
      <c r="D39" s="59" t="s">
        <v>82</v>
      </c>
      <c r="E39">
        <f t="shared" si="0"/>
        <v>1271.001486550851</v>
      </c>
      <c r="F39">
        <f t="shared" si="1"/>
        <v>1271</v>
      </c>
      <c r="G39">
        <f t="shared" si="3"/>
        <v>1.465599998482503E-3</v>
      </c>
      <c r="I39">
        <f t="shared" si="4"/>
        <v>1.465599998482503E-3</v>
      </c>
      <c r="Q39" s="2">
        <f t="shared" si="2"/>
        <v>19825.1515</v>
      </c>
    </row>
    <row r="40" spans="1:17" x14ac:dyDescent="0.2">
      <c r="A40" s="59" t="s">
        <v>112</v>
      </c>
      <c r="B40" s="60" t="s">
        <v>61</v>
      </c>
      <c r="C40" s="59">
        <v>35016.183599999997</v>
      </c>
      <c r="D40" s="59" t="s">
        <v>82</v>
      </c>
      <c r="E40">
        <f t="shared" si="0"/>
        <v>1445.999944822343</v>
      </c>
      <c r="F40">
        <f t="shared" si="1"/>
        <v>1446</v>
      </c>
      <c r="G40">
        <f t="shared" si="3"/>
        <v>-5.4400006774812937E-5</v>
      </c>
      <c r="I40">
        <f t="shared" si="4"/>
        <v>-5.4400006774812937E-5</v>
      </c>
      <c r="Q40" s="2">
        <f t="shared" si="2"/>
        <v>19997.683599999997</v>
      </c>
    </row>
    <row r="41" spans="1:17" x14ac:dyDescent="0.2">
      <c r="A41" s="59" t="s">
        <v>112</v>
      </c>
      <c r="B41" s="60" t="s">
        <v>61</v>
      </c>
      <c r="C41" s="59">
        <v>35529.842600000004</v>
      </c>
      <c r="D41" s="59" t="s">
        <v>82</v>
      </c>
      <c r="E41">
        <f t="shared" si="0"/>
        <v>1967.0017356617238</v>
      </c>
      <c r="F41">
        <f t="shared" si="1"/>
        <v>1967</v>
      </c>
      <c r="G41">
        <f t="shared" si="3"/>
        <v>1.7111999986809678E-3</v>
      </c>
      <c r="I41">
        <f t="shared" si="4"/>
        <v>1.7111999986809678E-3</v>
      </c>
      <c r="Q41" s="2">
        <f t="shared" si="2"/>
        <v>20511.342600000004</v>
      </c>
    </row>
    <row r="42" spans="1:17" x14ac:dyDescent="0.2">
      <c r="A42" s="59" t="s">
        <v>176</v>
      </c>
      <c r="B42" s="60" t="s">
        <v>61</v>
      </c>
      <c r="C42" s="59">
        <v>36819.4</v>
      </c>
      <c r="D42" s="59" t="s">
        <v>82</v>
      </c>
      <c r="E42">
        <f t="shared" si="0"/>
        <v>3274.9934476538542</v>
      </c>
      <c r="F42">
        <f t="shared" si="1"/>
        <v>3275</v>
      </c>
      <c r="G42">
        <f t="shared" si="3"/>
        <v>-6.4599999968777411E-3</v>
      </c>
      <c r="I42">
        <f t="shared" si="4"/>
        <v>-6.4599999968777411E-3</v>
      </c>
      <c r="Q42" s="2">
        <f t="shared" si="2"/>
        <v>21800.9</v>
      </c>
    </row>
    <row r="43" spans="1:17" x14ac:dyDescent="0.2">
      <c r="A43" s="59" t="s">
        <v>176</v>
      </c>
      <c r="B43" s="60" t="s">
        <v>61</v>
      </c>
      <c r="C43" s="59">
        <v>36820.345000000001</v>
      </c>
      <c r="D43" s="59" t="s">
        <v>82</v>
      </c>
      <c r="E43">
        <f t="shared" si="0"/>
        <v>3275.9519564940438</v>
      </c>
      <c r="F43">
        <f t="shared" si="1"/>
        <v>3276</v>
      </c>
      <c r="G43">
        <f t="shared" si="3"/>
        <v>-4.7366400001919828E-2</v>
      </c>
      <c r="I43">
        <f t="shared" si="4"/>
        <v>-4.7366400001919828E-2</v>
      </c>
      <c r="Q43" s="2">
        <f t="shared" si="2"/>
        <v>21801.845000000001</v>
      </c>
    </row>
    <row r="44" spans="1:17" x14ac:dyDescent="0.2">
      <c r="A44" s="59" t="s">
        <v>176</v>
      </c>
      <c r="B44" s="60" t="s">
        <v>61</v>
      </c>
      <c r="C44" s="59">
        <v>37167.451999999997</v>
      </c>
      <c r="D44" s="59" t="s">
        <v>82</v>
      </c>
      <c r="E44">
        <f t="shared" si="0"/>
        <v>3628.0208750039515</v>
      </c>
      <c r="F44">
        <f t="shared" si="1"/>
        <v>3628</v>
      </c>
      <c r="G44">
        <f t="shared" si="3"/>
        <v>2.0580799995514099E-2</v>
      </c>
      <c r="I44">
        <f t="shared" si="4"/>
        <v>2.0580799995514099E-2</v>
      </c>
      <c r="Q44" s="2">
        <f t="shared" si="2"/>
        <v>22148.951999999997</v>
      </c>
    </row>
    <row r="45" spans="1:17" x14ac:dyDescent="0.2">
      <c r="A45" s="59" t="s">
        <v>176</v>
      </c>
      <c r="B45" s="60" t="s">
        <v>61</v>
      </c>
      <c r="C45" s="59">
        <v>37168.434000000001</v>
      </c>
      <c r="D45" s="59" t="s">
        <v>82</v>
      </c>
      <c r="E45">
        <f t="shared" si="0"/>
        <v>3629.0169127616978</v>
      </c>
      <c r="F45">
        <f t="shared" si="1"/>
        <v>3629</v>
      </c>
      <c r="G45">
        <f t="shared" si="3"/>
        <v>1.6674400001647882E-2</v>
      </c>
      <c r="I45">
        <f t="shared" si="4"/>
        <v>1.6674400001647882E-2</v>
      </c>
      <c r="Q45" s="2">
        <f t="shared" si="2"/>
        <v>22149.934000000001</v>
      </c>
    </row>
    <row r="46" spans="1:17" x14ac:dyDescent="0.2">
      <c r="A46" s="59" t="s">
        <v>176</v>
      </c>
      <c r="B46" s="60" t="s">
        <v>61</v>
      </c>
      <c r="C46" s="59">
        <v>37173.356</v>
      </c>
      <c r="D46" s="59" t="s">
        <v>82</v>
      </c>
      <c r="E46">
        <f t="shared" si="0"/>
        <v>3634.0092730912365</v>
      </c>
      <c r="F46">
        <f t="shared" si="1"/>
        <v>3634</v>
      </c>
      <c r="G46">
        <f t="shared" si="3"/>
        <v>9.1423999983817339E-3</v>
      </c>
      <c r="I46">
        <f t="shared" si="4"/>
        <v>9.1423999983817339E-3</v>
      </c>
      <c r="Q46" s="2">
        <f t="shared" si="2"/>
        <v>22154.856</v>
      </c>
    </row>
    <row r="47" spans="1:17" x14ac:dyDescent="0.2">
      <c r="A47" s="59" t="s">
        <v>176</v>
      </c>
      <c r="B47" s="60" t="s">
        <v>61</v>
      </c>
      <c r="C47" s="59">
        <v>37516.428</v>
      </c>
      <c r="D47" s="59" t="s">
        <v>82</v>
      </c>
      <c r="E47">
        <f t="shared" si="0"/>
        <v>3981.9855109977966</v>
      </c>
      <c r="F47">
        <f t="shared" si="1"/>
        <v>3982</v>
      </c>
      <c r="G47">
        <f t="shared" si="3"/>
        <v>-1.4284800003224518E-2</v>
      </c>
      <c r="I47">
        <f t="shared" si="4"/>
        <v>-1.4284800003224518E-2</v>
      </c>
      <c r="Q47" s="2">
        <f t="shared" si="2"/>
        <v>22497.928</v>
      </c>
    </row>
    <row r="48" spans="1:17" x14ac:dyDescent="0.2">
      <c r="A48" s="59" t="s">
        <v>176</v>
      </c>
      <c r="B48" s="60" t="s">
        <v>61</v>
      </c>
      <c r="C48" s="59">
        <v>37602.230000000003</v>
      </c>
      <c r="D48" s="59" t="s">
        <v>82</v>
      </c>
      <c r="E48">
        <f t="shared" si="0"/>
        <v>4069.0140565067854</v>
      </c>
      <c r="F48">
        <f t="shared" si="1"/>
        <v>4069</v>
      </c>
      <c r="G48">
        <f t="shared" si="3"/>
        <v>1.3858400001481641E-2</v>
      </c>
      <c r="I48">
        <f t="shared" si="4"/>
        <v>1.3858400001481641E-2</v>
      </c>
      <c r="Q48" s="2">
        <f t="shared" si="2"/>
        <v>22583.730000000003</v>
      </c>
    </row>
    <row r="49" spans="1:31" x14ac:dyDescent="0.2">
      <c r="A49" s="59" t="s">
        <v>198</v>
      </c>
      <c r="B49" s="60" t="s">
        <v>61</v>
      </c>
      <c r="C49" s="59">
        <v>39327.457000000002</v>
      </c>
      <c r="D49" s="59" t="s">
        <v>82</v>
      </c>
      <c r="E49">
        <f t="shared" si="0"/>
        <v>5818.903295485251</v>
      </c>
      <c r="F49">
        <f t="shared" si="1"/>
        <v>5819</v>
      </c>
      <c r="G49">
        <f t="shared" si="3"/>
        <v>-9.5341599997482263E-2</v>
      </c>
      <c r="I49">
        <f t="shared" si="4"/>
        <v>-9.5341599997482263E-2</v>
      </c>
      <c r="Q49" s="2">
        <f t="shared" si="2"/>
        <v>24308.957000000002</v>
      </c>
    </row>
    <row r="50" spans="1:31" x14ac:dyDescent="0.2">
      <c r="A50" s="59" t="s">
        <v>198</v>
      </c>
      <c r="B50" s="60" t="s">
        <v>61</v>
      </c>
      <c r="C50" s="59">
        <v>39327.457999999999</v>
      </c>
      <c r="D50" s="59" t="s">
        <v>82</v>
      </c>
      <c r="E50">
        <f t="shared" si="0"/>
        <v>5818.9043097803169</v>
      </c>
      <c r="F50">
        <f t="shared" si="1"/>
        <v>5819</v>
      </c>
      <c r="G50">
        <f t="shared" si="3"/>
        <v>-9.4341600000916515E-2</v>
      </c>
      <c r="I50">
        <f t="shared" si="4"/>
        <v>-9.4341600000916515E-2</v>
      </c>
      <c r="Q50" s="2">
        <f t="shared" si="2"/>
        <v>24308.957999999999</v>
      </c>
    </row>
    <row r="51" spans="1:31" x14ac:dyDescent="0.2">
      <c r="A51" s="59" t="s">
        <v>198</v>
      </c>
      <c r="B51" s="60" t="s">
        <v>61</v>
      </c>
      <c r="C51" s="59">
        <v>39327.462</v>
      </c>
      <c r="D51" s="59" t="s">
        <v>82</v>
      </c>
      <c r="E51">
        <f t="shared" si="0"/>
        <v>5818.9083669605934</v>
      </c>
      <c r="F51">
        <f t="shared" si="1"/>
        <v>5819</v>
      </c>
      <c r="G51">
        <f t="shared" si="3"/>
        <v>-9.0341600000101607E-2</v>
      </c>
      <c r="I51">
        <f t="shared" si="4"/>
        <v>-9.0341600000101607E-2</v>
      </c>
      <c r="Q51" s="2">
        <f t="shared" si="2"/>
        <v>24308.962</v>
      </c>
    </row>
    <row r="52" spans="1:31" x14ac:dyDescent="0.2">
      <c r="A52" s="59" t="s">
        <v>198</v>
      </c>
      <c r="B52" s="60" t="s">
        <v>61</v>
      </c>
      <c r="C52" s="59">
        <v>39327.468000000001</v>
      </c>
      <c r="D52" s="59" t="s">
        <v>82</v>
      </c>
      <c r="E52">
        <f t="shared" si="0"/>
        <v>5818.9144527310091</v>
      </c>
      <c r="F52">
        <f t="shared" si="1"/>
        <v>5819</v>
      </c>
      <c r="G52">
        <f t="shared" si="3"/>
        <v>-8.4341599998879246E-2</v>
      </c>
      <c r="I52">
        <f t="shared" si="4"/>
        <v>-8.4341599998879246E-2</v>
      </c>
      <c r="Q52" s="2">
        <f t="shared" si="2"/>
        <v>24308.968000000001</v>
      </c>
    </row>
    <row r="53" spans="1:31" x14ac:dyDescent="0.2">
      <c r="A53" t="s">
        <v>29</v>
      </c>
      <c r="C53" s="24">
        <v>43019.77</v>
      </c>
      <c r="D53" s="25"/>
      <c r="E53">
        <f t="shared" ref="E53:E84" si="5">+(C53-C$7)/C$8</f>
        <v>9563.9981645316384</v>
      </c>
      <c r="F53">
        <f t="shared" ref="F53:F84" si="6">ROUND(2*E53,0)/2</f>
        <v>9564</v>
      </c>
      <c r="G53">
        <f t="shared" si="3"/>
        <v>-1.8096000057994388E-3</v>
      </c>
      <c r="I53">
        <f t="shared" ref="I53:I60" si="7">+G53</f>
        <v>-1.8096000057994388E-3</v>
      </c>
      <c r="Q53" s="2">
        <f t="shared" ref="Q53:Q84" si="8">+C53-15018.5</f>
        <v>28001.269999999997</v>
      </c>
      <c r="AA53">
        <v>10</v>
      </c>
      <c r="AC53" t="s">
        <v>28</v>
      </c>
      <c r="AE53" t="s">
        <v>30</v>
      </c>
    </row>
    <row r="54" spans="1:31" x14ac:dyDescent="0.2">
      <c r="A54" t="s">
        <v>29</v>
      </c>
      <c r="C54" s="24">
        <v>43019.773999999998</v>
      </c>
      <c r="D54" s="25"/>
      <c r="E54">
        <f t="shared" si="5"/>
        <v>9564.0022217119149</v>
      </c>
      <c r="F54">
        <f t="shared" si="6"/>
        <v>9564</v>
      </c>
      <c r="G54">
        <f t="shared" si="3"/>
        <v>2.1903999950154684E-3</v>
      </c>
      <c r="I54">
        <f t="shared" si="7"/>
        <v>2.1903999950154684E-3</v>
      </c>
      <c r="Q54" s="2">
        <f t="shared" si="8"/>
        <v>28001.273999999998</v>
      </c>
      <c r="AA54">
        <v>9</v>
      </c>
      <c r="AC54" t="s">
        <v>31</v>
      </c>
      <c r="AE54" t="s">
        <v>30</v>
      </c>
    </row>
    <row r="55" spans="1:31" x14ac:dyDescent="0.2">
      <c r="A55" t="s">
        <v>29</v>
      </c>
      <c r="C55" s="24">
        <v>43301.74</v>
      </c>
      <c r="D55" s="25"/>
      <c r="E55">
        <f t="shared" si="5"/>
        <v>9849.9989451331239</v>
      </c>
      <c r="F55">
        <f t="shared" si="6"/>
        <v>9850</v>
      </c>
      <c r="G55">
        <f t="shared" si="3"/>
        <v>-1.0400000028312206E-3</v>
      </c>
      <c r="I55">
        <f t="shared" si="7"/>
        <v>-1.0400000028312206E-3</v>
      </c>
      <c r="Q55" s="2">
        <f t="shared" si="8"/>
        <v>28283.239999999998</v>
      </c>
      <c r="AA55">
        <v>11</v>
      </c>
      <c r="AC55" t="s">
        <v>28</v>
      </c>
      <c r="AE55" t="s">
        <v>30</v>
      </c>
    </row>
    <row r="56" spans="1:31" x14ac:dyDescent="0.2">
      <c r="A56" t="s">
        <v>29</v>
      </c>
      <c r="C56" s="24">
        <v>43301.74</v>
      </c>
      <c r="D56" s="25"/>
      <c r="E56">
        <f t="shared" si="5"/>
        <v>9849.9989451331239</v>
      </c>
      <c r="F56">
        <f t="shared" si="6"/>
        <v>9850</v>
      </c>
      <c r="G56">
        <f t="shared" ref="G56:G87" si="9">+C56-(C$7+F56*C$8)</f>
        <v>-1.0400000028312206E-3</v>
      </c>
      <c r="I56">
        <f t="shared" si="7"/>
        <v>-1.0400000028312206E-3</v>
      </c>
      <c r="Q56" s="2">
        <f t="shared" si="8"/>
        <v>28283.239999999998</v>
      </c>
      <c r="AA56">
        <v>13</v>
      </c>
      <c r="AC56" t="s">
        <v>32</v>
      </c>
      <c r="AE56" t="s">
        <v>30</v>
      </c>
    </row>
    <row r="57" spans="1:31" x14ac:dyDescent="0.2">
      <c r="A57" t="s">
        <v>29</v>
      </c>
      <c r="C57" s="24">
        <v>43723.709000000003</v>
      </c>
      <c r="D57" s="25"/>
      <c r="E57">
        <f t="shared" si="5"/>
        <v>10278.000021097338</v>
      </c>
      <c r="F57">
        <f t="shared" si="6"/>
        <v>10278</v>
      </c>
      <c r="G57">
        <f t="shared" si="9"/>
        <v>2.0799998310394585E-5</v>
      </c>
      <c r="I57">
        <f t="shared" si="7"/>
        <v>2.0799998310394585E-5</v>
      </c>
      <c r="Q57" s="2">
        <f t="shared" si="8"/>
        <v>28705.209000000003</v>
      </c>
      <c r="AA57">
        <v>14</v>
      </c>
      <c r="AC57" t="s">
        <v>28</v>
      </c>
      <c r="AE57" t="s">
        <v>30</v>
      </c>
    </row>
    <row r="58" spans="1:31" x14ac:dyDescent="0.2">
      <c r="A58" t="s">
        <v>29</v>
      </c>
      <c r="C58" s="24">
        <v>43798.642999999996</v>
      </c>
      <c r="D58" s="25"/>
      <c r="E58">
        <f t="shared" si="5"/>
        <v>10354.005207796597</v>
      </c>
      <c r="F58">
        <f t="shared" si="6"/>
        <v>10354</v>
      </c>
      <c r="G58">
        <f t="shared" si="9"/>
        <v>5.1343999948585406E-3</v>
      </c>
      <c r="I58">
        <f t="shared" si="7"/>
        <v>5.1343999948585406E-3</v>
      </c>
      <c r="Q58" s="2">
        <f t="shared" si="8"/>
        <v>28780.142999999996</v>
      </c>
      <c r="AA58">
        <v>12</v>
      </c>
      <c r="AC58" t="s">
        <v>32</v>
      </c>
      <c r="AE58" t="s">
        <v>30</v>
      </c>
    </row>
    <row r="59" spans="1:31" x14ac:dyDescent="0.2">
      <c r="A59" t="s">
        <v>29</v>
      </c>
      <c r="C59" s="24">
        <v>44222.591999999997</v>
      </c>
      <c r="D59" s="25"/>
      <c r="E59">
        <f t="shared" si="5"/>
        <v>10784.014587997395</v>
      </c>
      <c r="F59">
        <f t="shared" si="6"/>
        <v>10784</v>
      </c>
      <c r="G59">
        <f t="shared" si="9"/>
        <v>1.4382399996975437E-2</v>
      </c>
      <c r="I59">
        <f t="shared" si="7"/>
        <v>1.4382399996975437E-2</v>
      </c>
      <c r="Q59" s="2">
        <f t="shared" si="8"/>
        <v>29204.091999999997</v>
      </c>
      <c r="AA59">
        <v>11</v>
      </c>
      <c r="AC59" t="s">
        <v>32</v>
      </c>
      <c r="AE59" t="s">
        <v>30</v>
      </c>
    </row>
    <row r="60" spans="1:31" x14ac:dyDescent="0.2">
      <c r="A60" t="s">
        <v>29</v>
      </c>
      <c r="C60" s="24">
        <v>44419.767999999996</v>
      </c>
      <c r="D60" s="25"/>
      <c r="E60">
        <f t="shared" si="5"/>
        <v>10984.009232519431</v>
      </c>
      <c r="F60">
        <f t="shared" si="6"/>
        <v>10984</v>
      </c>
      <c r="G60">
        <f t="shared" si="9"/>
        <v>9.1023999993922189E-3</v>
      </c>
      <c r="I60">
        <f t="shared" si="7"/>
        <v>9.1023999993922189E-3</v>
      </c>
      <c r="Q60" s="2">
        <f t="shared" si="8"/>
        <v>29401.267999999996</v>
      </c>
      <c r="AA60">
        <v>18</v>
      </c>
      <c r="AC60" t="s">
        <v>32</v>
      </c>
      <c r="AE60" t="s">
        <v>30</v>
      </c>
    </row>
    <row r="61" spans="1:31" x14ac:dyDescent="0.2">
      <c r="A61" s="59" t="s">
        <v>237</v>
      </c>
      <c r="B61" s="60" t="s">
        <v>61</v>
      </c>
      <c r="C61" s="59">
        <v>44852.59</v>
      </c>
      <c r="D61" s="59" t="s">
        <v>82</v>
      </c>
      <c r="E61">
        <f t="shared" si="5"/>
        <v>11423.018452867325</v>
      </c>
      <c r="F61">
        <f t="shared" si="6"/>
        <v>11423</v>
      </c>
      <c r="G61">
        <f t="shared" si="9"/>
        <v>1.8192799994722009E-2</v>
      </c>
      <c r="I61">
        <f>G61</f>
        <v>1.8192799994722009E-2</v>
      </c>
      <c r="O61">
        <f ca="1">+C$11+C$12*F61</f>
        <v>6.0952263124003543E-2</v>
      </c>
      <c r="Q61" s="2">
        <f t="shared" si="8"/>
        <v>29834.089999999997</v>
      </c>
    </row>
    <row r="62" spans="1:31" x14ac:dyDescent="0.2">
      <c r="A62" s="59" t="s">
        <v>237</v>
      </c>
      <c r="B62" s="60" t="s">
        <v>61</v>
      </c>
      <c r="C62" s="59">
        <v>44852.593999999997</v>
      </c>
      <c r="D62" s="59" t="s">
        <v>82</v>
      </c>
      <c r="E62">
        <f t="shared" si="5"/>
        <v>11423.022510047604</v>
      </c>
      <c r="F62">
        <f t="shared" si="6"/>
        <v>11423</v>
      </c>
      <c r="G62">
        <f t="shared" si="9"/>
        <v>2.2192799995536916E-2</v>
      </c>
      <c r="I62">
        <f>G62</f>
        <v>2.2192799995536916E-2</v>
      </c>
      <c r="O62">
        <f ca="1">+C$11+C$12*F62</f>
        <v>6.0952263124003543E-2</v>
      </c>
      <c r="Q62" s="2">
        <f t="shared" si="8"/>
        <v>29834.093999999997</v>
      </c>
    </row>
    <row r="63" spans="1:31" x14ac:dyDescent="0.2">
      <c r="A63" s="59" t="s">
        <v>237</v>
      </c>
      <c r="B63" s="60" t="s">
        <v>61</v>
      </c>
      <c r="C63" s="59">
        <v>44854.559000000001</v>
      </c>
      <c r="D63" s="59" t="s">
        <v>82</v>
      </c>
      <c r="E63">
        <f t="shared" si="5"/>
        <v>11425.015599858161</v>
      </c>
      <c r="F63">
        <f t="shared" si="6"/>
        <v>11425</v>
      </c>
      <c r="G63">
        <f t="shared" si="9"/>
        <v>1.5379999997094274E-2</v>
      </c>
      <c r="I63">
        <f>G63</f>
        <v>1.5379999997094274E-2</v>
      </c>
      <c r="O63">
        <f ca="1">+C$11+C$12*F63</f>
        <v>6.0947724118158568E-2</v>
      </c>
      <c r="Q63" s="2">
        <f t="shared" si="8"/>
        <v>29836.059000000001</v>
      </c>
    </row>
    <row r="64" spans="1:31" x14ac:dyDescent="0.2">
      <c r="A64" s="59" t="s">
        <v>237</v>
      </c>
      <c r="B64" s="60" t="s">
        <v>61</v>
      </c>
      <c r="C64" s="59">
        <v>44854.563000000002</v>
      </c>
      <c r="D64" s="59" t="s">
        <v>82</v>
      </c>
      <c r="E64">
        <f t="shared" si="5"/>
        <v>11425.019657038438</v>
      </c>
      <c r="F64">
        <f t="shared" si="6"/>
        <v>11425</v>
      </c>
      <c r="G64">
        <f t="shared" si="9"/>
        <v>1.9379999997909181E-2</v>
      </c>
      <c r="I64">
        <f>G64</f>
        <v>1.9379999997909181E-2</v>
      </c>
      <c r="O64">
        <f ca="1">+C$11+C$12*F64</f>
        <v>6.0947724118158568E-2</v>
      </c>
      <c r="Q64" s="2">
        <f t="shared" si="8"/>
        <v>29836.063000000002</v>
      </c>
    </row>
    <row r="65" spans="1:31" x14ac:dyDescent="0.2">
      <c r="A65" t="s">
        <v>29</v>
      </c>
      <c r="C65" s="24">
        <v>44915.686000000002</v>
      </c>
      <c r="D65" s="25"/>
      <c r="E65">
        <f t="shared" si="5"/>
        <v>11487.016414539961</v>
      </c>
      <c r="F65">
        <f t="shared" si="6"/>
        <v>11487</v>
      </c>
      <c r="G65">
        <f t="shared" si="9"/>
        <v>1.6183200001250952E-2</v>
      </c>
      <c r="I65">
        <f>+G65</f>
        <v>1.6183200001250952E-2</v>
      </c>
      <c r="Q65" s="2">
        <f t="shared" si="8"/>
        <v>29897.186000000002</v>
      </c>
      <c r="AA65">
        <v>12</v>
      </c>
      <c r="AC65" t="s">
        <v>32</v>
      </c>
      <c r="AE65" t="s">
        <v>30</v>
      </c>
    </row>
    <row r="66" spans="1:31" x14ac:dyDescent="0.2">
      <c r="A66" t="s">
        <v>29</v>
      </c>
      <c r="C66" s="24">
        <v>45193.714</v>
      </c>
      <c r="D66" s="25"/>
      <c r="E66">
        <f t="shared" si="5"/>
        <v>11769.018843979507</v>
      </c>
      <c r="F66">
        <f t="shared" si="6"/>
        <v>11769</v>
      </c>
      <c r="G66">
        <f t="shared" si="9"/>
        <v>1.8578399998659734E-2</v>
      </c>
      <c r="I66">
        <f>+G66</f>
        <v>1.8578399998659734E-2</v>
      </c>
      <c r="Q66" s="2">
        <f t="shared" si="8"/>
        <v>30175.214</v>
      </c>
      <c r="AA66">
        <v>20</v>
      </c>
      <c r="AC66" t="s">
        <v>32</v>
      </c>
      <c r="AE66" t="s">
        <v>30</v>
      </c>
    </row>
    <row r="67" spans="1:31" x14ac:dyDescent="0.2">
      <c r="A67" s="59" t="s">
        <v>237</v>
      </c>
      <c r="B67" s="60" t="s">
        <v>61</v>
      </c>
      <c r="C67" s="59">
        <v>45205.536999999997</v>
      </c>
      <c r="D67" s="59" t="s">
        <v>82</v>
      </c>
      <c r="E67">
        <f t="shared" si="5"/>
        <v>11781.010854580105</v>
      </c>
      <c r="F67">
        <f t="shared" si="6"/>
        <v>11781</v>
      </c>
      <c r="G67">
        <f t="shared" si="9"/>
        <v>1.070159999653697E-2</v>
      </c>
      <c r="I67">
        <f t="shared" ref="I67:I84" si="10">G67</f>
        <v>1.070159999653697E-2</v>
      </c>
      <c r="O67">
        <f t="shared" ref="O67:O84" ca="1" si="11">+C$11+C$12*F67</f>
        <v>6.0139781077752578E-2</v>
      </c>
      <c r="Q67" s="2">
        <f t="shared" si="8"/>
        <v>30187.036999999997</v>
      </c>
    </row>
    <row r="68" spans="1:31" x14ac:dyDescent="0.2">
      <c r="A68" s="59" t="s">
        <v>237</v>
      </c>
      <c r="B68" s="60" t="s">
        <v>61</v>
      </c>
      <c r="C68" s="59">
        <v>45205.538999999997</v>
      </c>
      <c r="D68" s="59" t="s">
        <v>82</v>
      </c>
      <c r="E68">
        <f t="shared" si="5"/>
        <v>11781.012883170244</v>
      </c>
      <c r="F68">
        <f t="shared" si="6"/>
        <v>11781</v>
      </c>
      <c r="G68">
        <f t="shared" si="9"/>
        <v>1.2701599996944424E-2</v>
      </c>
      <c r="I68">
        <f t="shared" si="10"/>
        <v>1.2701599996944424E-2</v>
      </c>
      <c r="O68">
        <f t="shared" ca="1" si="11"/>
        <v>6.0139781077752578E-2</v>
      </c>
      <c r="Q68" s="2">
        <f t="shared" si="8"/>
        <v>30187.038999999997</v>
      </c>
    </row>
    <row r="69" spans="1:31" x14ac:dyDescent="0.2">
      <c r="A69" s="59" t="s">
        <v>237</v>
      </c>
      <c r="B69" s="60" t="s">
        <v>61</v>
      </c>
      <c r="C69" s="59">
        <v>45205.548999999999</v>
      </c>
      <c r="D69" s="59" t="s">
        <v>82</v>
      </c>
      <c r="E69">
        <f t="shared" si="5"/>
        <v>11781.023026120936</v>
      </c>
      <c r="F69">
        <f t="shared" si="6"/>
        <v>11781</v>
      </c>
      <c r="G69">
        <f t="shared" si="9"/>
        <v>2.2701599998981692E-2</v>
      </c>
      <c r="I69">
        <f t="shared" si="10"/>
        <v>2.2701599998981692E-2</v>
      </c>
      <c r="O69">
        <f t="shared" ca="1" si="11"/>
        <v>6.0139781077752578E-2</v>
      </c>
      <c r="Q69" s="2">
        <f t="shared" si="8"/>
        <v>30187.048999999999</v>
      </c>
    </row>
    <row r="70" spans="1:31" x14ac:dyDescent="0.2">
      <c r="A70" s="59" t="s">
        <v>237</v>
      </c>
      <c r="B70" s="60" t="s">
        <v>61</v>
      </c>
      <c r="C70" s="59">
        <v>45207.512000000002</v>
      </c>
      <c r="D70" s="59" t="s">
        <v>82</v>
      </c>
      <c r="E70">
        <f t="shared" si="5"/>
        <v>11783.014087341355</v>
      </c>
      <c r="F70">
        <f t="shared" si="6"/>
        <v>11783</v>
      </c>
      <c r="G70">
        <f t="shared" si="9"/>
        <v>1.3888800000131596E-2</v>
      </c>
      <c r="I70">
        <f t="shared" si="10"/>
        <v>1.3888800000131596E-2</v>
      </c>
      <c r="O70">
        <f t="shared" ca="1" si="11"/>
        <v>6.0135242071907603E-2</v>
      </c>
      <c r="Q70" s="2">
        <f t="shared" si="8"/>
        <v>30189.012000000002</v>
      </c>
    </row>
    <row r="71" spans="1:31" x14ac:dyDescent="0.2">
      <c r="A71" s="59" t="s">
        <v>237</v>
      </c>
      <c r="B71" s="60" t="s">
        <v>61</v>
      </c>
      <c r="C71" s="59">
        <v>45207.512000000002</v>
      </c>
      <c r="D71" s="59" t="s">
        <v>82</v>
      </c>
      <c r="E71">
        <f t="shared" si="5"/>
        <v>11783.014087341355</v>
      </c>
      <c r="F71">
        <f t="shared" si="6"/>
        <v>11783</v>
      </c>
      <c r="G71">
        <f t="shared" si="9"/>
        <v>1.3888800000131596E-2</v>
      </c>
      <c r="I71">
        <f t="shared" si="10"/>
        <v>1.3888800000131596E-2</v>
      </c>
      <c r="O71">
        <f t="shared" ca="1" si="11"/>
        <v>6.0135242071907603E-2</v>
      </c>
      <c r="Q71" s="2">
        <f t="shared" si="8"/>
        <v>30189.012000000002</v>
      </c>
    </row>
    <row r="72" spans="1:31" x14ac:dyDescent="0.2">
      <c r="A72" s="59" t="s">
        <v>237</v>
      </c>
      <c r="B72" s="60" t="s">
        <v>61</v>
      </c>
      <c r="C72" s="59">
        <v>45207.514000000003</v>
      </c>
      <c r="D72" s="59" t="s">
        <v>82</v>
      </c>
      <c r="E72">
        <f t="shared" si="5"/>
        <v>11783.016115931494</v>
      </c>
      <c r="F72">
        <f t="shared" si="6"/>
        <v>11783</v>
      </c>
      <c r="G72">
        <f t="shared" si="9"/>
        <v>1.588880000053905E-2</v>
      </c>
      <c r="I72">
        <f t="shared" si="10"/>
        <v>1.588880000053905E-2</v>
      </c>
      <c r="O72">
        <f t="shared" ca="1" si="11"/>
        <v>6.0135242071907603E-2</v>
      </c>
      <c r="Q72" s="2">
        <f t="shared" si="8"/>
        <v>30189.014000000003</v>
      </c>
    </row>
    <row r="73" spans="1:31" x14ac:dyDescent="0.2">
      <c r="A73" s="59" t="s">
        <v>237</v>
      </c>
      <c r="B73" s="60" t="s">
        <v>61</v>
      </c>
      <c r="C73" s="59">
        <v>45207.516000000003</v>
      </c>
      <c r="D73" s="59" t="s">
        <v>82</v>
      </c>
      <c r="E73">
        <f t="shared" si="5"/>
        <v>11783.018144521631</v>
      </c>
      <c r="F73">
        <f t="shared" si="6"/>
        <v>11783</v>
      </c>
      <c r="G73">
        <f t="shared" si="9"/>
        <v>1.7888800000946503E-2</v>
      </c>
      <c r="I73">
        <f t="shared" si="10"/>
        <v>1.7888800000946503E-2</v>
      </c>
      <c r="O73">
        <f t="shared" ca="1" si="11"/>
        <v>6.0135242071907603E-2</v>
      </c>
      <c r="Q73" s="2">
        <f t="shared" si="8"/>
        <v>30189.016000000003</v>
      </c>
    </row>
    <row r="74" spans="1:31" x14ac:dyDescent="0.2">
      <c r="A74" s="59" t="s">
        <v>237</v>
      </c>
      <c r="B74" s="60" t="s">
        <v>61</v>
      </c>
      <c r="C74" s="59">
        <v>45207.523000000001</v>
      </c>
      <c r="D74" s="59" t="s">
        <v>82</v>
      </c>
      <c r="E74">
        <f t="shared" si="5"/>
        <v>11783.025244587112</v>
      </c>
      <c r="F74">
        <f t="shared" si="6"/>
        <v>11783</v>
      </c>
      <c r="G74">
        <f t="shared" si="9"/>
        <v>2.4888799998734612E-2</v>
      </c>
      <c r="I74">
        <f t="shared" si="10"/>
        <v>2.4888799998734612E-2</v>
      </c>
      <c r="O74">
        <f t="shared" ca="1" si="11"/>
        <v>6.0135242071907603E-2</v>
      </c>
      <c r="Q74" s="2">
        <f t="shared" si="8"/>
        <v>30189.023000000001</v>
      </c>
    </row>
    <row r="75" spans="1:31" x14ac:dyDescent="0.2">
      <c r="A75" s="59" t="s">
        <v>279</v>
      </c>
      <c r="B75" s="60" t="s">
        <v>61</v>
      </c>
      <c r="C75" s="59">
        <v>45906.527999999998</v>
      </c>
      <c r="D75" s="59" t="s">
        <v>82</v>
      </c>
      <c r="E75">
        <f t="shared" si="5"/>
        <v>12492.022569282435</v>
      </c>
      <c r="F75">
        <f t="shared" si="6"/>
        <v>12492</v>
      </c>
      <c r="G75">
        <f t="shared" si="9"/>
        <v>2.2251199996389914E-2</v>
      </c>
      <c r="I75">
        <f t="shared" si="10"/>
        <v>2.2251199996389914E-2</v>
      </c>
      <c r="O75">
        <f t="shared" ca="1" si="11"/>
        <v>5.8526164499863094E-2</v>
      </c>
      <c r="Q75" s="2">
        <f t="shared" si="8"/>
        <v>30888.027999999998</v>
      </c>
    </row>
    <row r="76" spans="1:31" x14ac:dyDescent="0.2">
      <c r="A76" s="59" t="s">
        <v>279</v>
      </c>
      <c r="B76" s="60" t="s">
        <v>61</v>
      </c>
      <c r="C76" s="59">
        <v>45906.531000000003</v>
      </c>
      <c r="D76" s="59" t="s">
        <v>82</v>
      </c>
      <c r="E76">
        <f t="shared" si="5"/>
        <v>12492.025612167647</v>
      </c>
      <c r="F76">
        <f t="shared" si="6"/>
        <v>12492</v>
      </c>
      <c r="G76">
        <f t="shared" si="9"/>
        <v>2.5251200000639074E-2</v>
      </c>
      <c r="I76">
        <f t="shared" si="10"/>
        <v>2.5251200000639074E-2</v>
      </c>
      <c r="O76">
        <f t="shared" ca="1" si="11"/>
        <v>5.8526164499863094E-2</v>
      </c>
      <c r="Q76" s="2">
        <f t="shared" si="8"/>
        <v>30888.031000000003</v>
      </c>
    </row>
    <row r="77" spans="1:31" x14ac:dyDescent="0.2">
      <c r="A77" s="59" t="s">
        <v>279</v>
      </c>
      <c r="B77" s="60" t="s">
        <v>61</v>
      </c>
      <c r="C77" s="59">
        <v>45906.531000000003</v>
      </c>
      <c r="D77" s="59" t="s">
        <v>82</v>
      </c>
      <c r="E77">
        <f t="shared" si="5"/>
        <v>12492.025612167647</v>
      </c>
      <c r="F77">
        <f t="shared" si="6"/>
        <v>12492</v>
      </c>
      <c r="G77">
        <f t="shared" si="9"/>
        <v>2.5251200000639074E-2</v>
      </c>
      <c r="I77">
        <f t="shared" si="10"/>
        <v>2.5251200000639074E-2</v>
      </c>
      <c r="O77">
        <f t="shared" ca="1" si="11"/>
        <v>5.8526164499863094E-2</v>
      </c>
      <c r="Q77" s="2">
        <f t="shared" si="8"/>
        <v>30888.031000000003</v>
      </c>
    </row>
    <row r="78" spans="1:31" x14ac:dyDescent="0.2">
      <c r="A78" s="59" t="s">
        <v>279</v>
      </c>
      <c r="B78" s="60" t="s">
        <v>61</v>
      </c>
      <c r="C78" s="59">
        <v>45906.531000000003</v>
      </c>
      <c r="D78" s="59" t="s">
        <v>82</v>
      </c>
      <c r="E78">
        <f t="shared" si="5"/>
        <v>12492.025612167647</v>
      </c>
      <c r="F78">
        <f t="shared" si="6"/>
        <v>12492</v>
      </c>
      <c r="G78">
        <f t="shared" si="9"/>
        <v>2.5251200000639074E-2</v>
      </c>
      <c r="I78">
        <f t="shared" si="10"/>
        <v>2.5251200000639074E-2</v>
      </c>
      <c r="O78">
        <f t="shared" ca="1" si="11"/>
        <v>5.8526164499863094E-2</v>
      </c>
      <c r="Q78" s="2">
        <f t="shared" si="8"/>
        <v>30888.031000000003</v>
      </c>
    </row>
    <row r="79" spans="1:31" x14ac:dyDescent="0.2">
      <c r="A79" s="59" t="s">
        <v>279</v>
      </c>
      <c r="B79" s="60" t="s">
        <v>61</v>
      </c>
      <c r="C79" s="59">
        <v>45906.533000000003</v>
      </c>
      <c r="D79" s="59" t="s">
        <v>82</v>
      </c>
      <c r="E79">
        <f t="shared" si="5"/>
        <v>12492.027640757786</v>
      </c>
      <c r="F79">
        <f t="shared" si="6"/>
        <v>12492</v>
      </c>
      <c r="G79">
        <f t="shared" si="9"/>
        <v>2.7251200001046527E-2</v>
      </c>
      <c r="I79">
        <f t="shared" si="10"/>
        <v>2.7251200001046527E-2</v>
      </c>
      <c r="O79">
        <f t="shared" ca="1" si="11"/>
        <v>5.8526164499863094E-2</v>
      </c>
      <c r="Q79" s="2">
        <f t="shared" si="8"/>
        <v>30888.033000000003</v>
      </c>
    </row>
    <row r="80" spans="1:31" x14ac:dyDescent="0.2">
      <c r="A80" s="59" t="s">
        <v>279</v>
      </c>
      <c r="B80" s="60" t="s">
        <v>61</v>
      </c>
      <c r="C80" s="59">
        <v>45912.442999999999</v>
      </c>
      <c r="D80" s="59" t="s">
        <v>82</v>
      </c>
      <c r="E80">
        <f t="shared" si="5"/>
        <v>12498.022124615478</v>
      </c>
      <c r="F80">
        <f t="shared" si="6"/>
        <v>12498</v>
      </c>
      <c r="G80">
        <f t="shared" si="9"/>
        <v>2.1812799997860566E-2</v>
      </c>
      <c r="I80">
        <f t="shared" si="10"/>
        <v>2.1812799997860566E-2</v>
      </c>
      <c r="O80">
        <f t="shared" ca="1" si="11"/>
        <v>5.8512547482328162E-2</v>
      </c>
      <c r="Q80" s="2">
        <f t="shared" si="8"/>
        <v>30893.942999999999</v>
      </c>
    </row>
    <row r="81" spans="1:31" x14ac:dyDescent="0.2">
      <c r="A81" s="59" t="s">
        <v>279</v>
      </c>
      <c r="B81" s="60" t="s">
        <v>61</v>
      </c>
      <c r="C81" s="59">
        <v>45912.447</v>
      </c>
      <c r="D81" s="59" t="s">
        <v>82</v>
      </c>
      <c r="E81">
        <f t="shared" si="5"/>
        <v>12498.026181795756</v>
      </c>
      <c r="F81">
        <f t="shared" si="6"/>
        <v>12498</v>
      </c>
      <c r="G81">
        <f t="shared" si="9"/>
        <v>2.5812799998675473E-2</v>
      </c>
      <c r="I81">
        <f t="shared" si="10"/>
        <v>2.5812799998675473E-2</v>
      </c>
      <c r="O81">
        <f t="shared" ca="1" si="11"/>
        <v>5.8512547482328162E-2</v>
      </c>
      <c r="Q81" s="2">
        <f t="shared" si="8"/>
        <v>30893.947</v>
      </c>
    </row>
    <row r="82" spans="1:31" x14ac:dyDescent="0.2">
      <c r="A82" s="59" t="s">
        <v>279</v>
      </c>
      <c r="B82" s="60" t="s">
        <v>61</v>
      </c>
      <c r="C82" s="59">
        <v>45912.447</v>
      </c>
      <c r="D82" s="59" t="s">
        <v>82</v>
      </c>
      <c r="E82">
        <f t="shared" si="5"/>
        <v>12498.026181795756</v>
      </c>
      <c r="F82">
        <f t="shared" si="6"/>
        <v>12498</v>
      </c>
      <c r="G82">
        <f t="shared" si="9"/>
        <v>2.5812799998675473E-2</v>
      </c>
      <c r="I82">
        <f t="shared" si="10"/>
        <v>2.5812799998675473E-2</v>
      </c>
      <c r="O82">
        <f t="shared" ca="1" si="11"/>
        <v>5.8512547482328162E-2</v>
      </c>
      <c r="Q82" s="2">
        <f t="shared" si="8"/>
        <v>30893.947</v>
      </c>
    </row>
    <row r="83" spans="1:31" x14ac:dyDescent="0.2">
      <c r="A83" s="59" t="s">
        <v>279</v>
      </c>
      <c r="B83" s="60" t="s">
        <v>61</v>
      </c>
      <c r="C83" s="59">
        <v>45912.447999999997</v>
      </c>
      <c r="D83" s="59" t="s">
        <v>82</v>
      </c>
      <c r="E83">
        <f t="shared" si="5"/>
        <v>12498.027196090821</v>
      </c>
      <c r="F83">
        <f t="shared" si="6"/>
        <v>12498</v>
      </c>
      <c r="G83">
        <f t="shared" si="9"/>
        <v>2.6812799995241221E-2</v>
      </c>
      <c r="I83">
        <f t="shared" si="10"/>
        <v>2.6812799995241221E-2</v>
      </c>
      <c r="O83">
        <f t="shared" ca="1" si="11"/>
        <v>5.8512547482328162E-2</v>
      </c>
      <c r="Q83" s="2">
        <f t="shared" si="8"/>
        <v>30893.947999999997</v>
      </c>
    </row>
    <row r="84" spans="1:31" x14ac:dyDescent="0.2">
      <c r="A84" s="59" t="s">
        <v>279</v>
      </c>
      <c r="B84" s="60" t="s">
        <v>61</v>
      </c>
      <c r="C84" s="59">
        <v>45912.451000000001</v>
      </c>
      <c r="D84" s="59" t="s">
        <v>82</v>
      </c>
      <c r="E84">
        <f t="shared" si="5"/>
        <v>12498.030238976033</v>
      </c>
      <c r="F84">
        <f t="shared" si="6"/>
        <v>12498</v>
      </c>
      <c r="G84">
        <f t="shared" si="9"/>
        <v>2.981279999949038E-2</v>
      </c>
      <c r="I84">
        <f t="shared" si="10"/>
        <v>2.981279999949038E-2</v>
      </c>
      <c r="O84">
        <f t="shared" ca="1" si="11"/>
        <v>5.8512547482328162E-2</v>
      </c>
      <c r="Q84" s="2">
        <f t="shared" si="8"/>
        <v>30893.951000000001</v>
      </c>
    </row>
    <row r="85" spans="1:31" x14ac:dyDescent="0.2">
      <c r="A85" t="s">
        <v>34</v>
      </c>
      <c r="C85" s="24">
        <v>45971.6</v>
      </c>
      <c r="D85" s="25"/>
      <c r="E85">
        <f t="shared" ref="E85:E116" si="12">+(C85-C$7)/C$8</f>
        <v>12558.024778011379</v>
      </c>
      <c r="F85">
        <f t="shared" ref="F85:F116" si="13">ROUND(2*E85,0)/2</f>
        <v>12558</v>
      </c>
      <c r="G85">
        <f t="shared" si="9"/>
        <v>2.4428799995803274E-2</v>
      </c>
      <c r="I85">
        <f>+G85</f>
        <v>2.4428799995803274E-2</v>
      </c>
      <c r="Q85" s="2">
        <f t="shared" ref="Q85:Q116" si="14">+C85-15018.5</f>
        <v>30953.1</v>
      </c>
      <c r="AA85">
        <v>6</v>
      </c>
      <c r="AC85" t="s">
        <v>33</v>
      </c>
      <c r="AE85" t="s">
        <v>35</v>
      </c>
    </row>
    <row r="86" spans="1:31" x14ac:dyDescent="0.2">
      <c r="A86" s="59" t="s">
        <v>279</v>
      </c>
      <c r="B86" s="60" t="s">
        <v>61</v>
      </c>
      <c r="C86" s="59">
        <v>46321.593999999997</v>
      </c>
      <c r="D86" s="59" t="s">
        <v>82</v>
      </c>
      <c r="E86">
        <f t="shared" si="12"/>
        <v>12913.021966385446</v>
      </c>
      <c r="F86">
        <f t="shared" si="13"/>
        <v>12913</v>
      </c>
      <c r="G86">
        <f t="shared" si="9"/>
        <v>2.1656799995980691E-2</v>
      </c>
      <c r="I86">
        <f>G86</f>
        <v>2.1656799995980691E-2</v>
      </c>
      <c r="O86">
        <f ca="1">+C$11+C$12*F86</f>
        <v>5.7570703769495343E-2</v>
      </c>
      <c r="Q86" s="2">
        <f t="shared" si="14"/>
        <v>31303.093999999997</v>
      </c>
    </row>
    <row r="87" spans="1:31" x14ac:dyDescent="0.2">
      <c r="A87" s="59" t="s">
        <v>279</v>
      </c>
      <c r="B87" s="60" t="s">
        <v>61</v>
      </c>
      <c r="C87" s="59">
        <v>46321.595999999998</v>
      </c>
      <c r="D87" s="59" t="s">
        <v>82</v>
      </c>
      <c r="E87">
        <f t="shared" si="12"/>
        <v>12913.023994975585</v>
      </c>
      <c r="F87">
        <f t="shared" si="13"/>
        <v>12913</v>
      </c>
      <c r="G87">
        <f t="shared" si="9"/>
        <v>2.3656799996388145E-2</v>
      </c>
      <c r="I87">
        <f>G87</f>
        <v>2.3656799996388145E-2</v>
      </c>
      <c r="O87">
        <f ca="1">+C$11+C$12*F87</f>
        <v>5.7570703769495343E-2</v>
      </c>
      <c r="Q87" s="2">
        <f t="shared" si="14"/>
        <v>31303.095999999998</v>
      </c>
    </row>
    <row r="88" spans="1:31" x14ac:dyDescent="0.2">
      <c r="A88" s="59" t="s">
        <v>279</v>
      </c>
      <c r="B88" s="60" t="s">
        <v>61</v>
      </c>
      <c r="C88" s="59">
        <v>46321.599000000002</v>
      </c>
      <c r="D88" s="59" t="s">
        <v>82</v>
      </c>
      <c r="E88">
        <f t="shared" si="12"/>
        <v>12913.027037860795</v>
      </c>
      <c r="F88">
        <f t="shared" si="13"/>
        <v>12913</v>
      </c>
      <c r="G88">
        <f t="shared" ref="G88:G119" si="15">+C88-(C$7+F88*C$8)</f>
        <v>2.6656800000637304E-2</v>
      </c>
      <c r="I88">
        <f>G88</f>
        <v>2.6656800000637304E-2</v>
      </c>
      <c r="O88">
        <f ca="1">+C$11+C$12*F88</f>
        <v>5.7570703769495343E-2</v>
      </c>
      <c r="Q88" s="2">
        <f t="shared" si="14"/>
        <v>31303.099000000002</v>
      </c>
    </row>
    <row r="89" spans="1:31" x14ac:dyDescent="0.2">
      <c r="A89" t="s">
        <v>36</v>
      </c>
      <c r="C89" s="24">
        <v>46321.601999999999</v>
      </c>
      <c r="D89" s="25"/>
      <c r="E89">
        <f t="shared" si="12"/>
        <v>12913.030080745999</v>
      </c>
      <c r="F89">
        <f t="shared" si="13"/>
        <v>12913</v>
      </c>
      <c r="G89">
        <f t="shared" si="15"/>
        <v>2.9656799997610506E-2</v>
      </c>
      <c r="I89">
        <f>+G89</f>
        <v>2.9656799997610506E-2</v>
      </c>
      <c r="Q89" s="2">
        <f t="shared" si="14"/>
        <v>31303.101999999999</v>
      </c>
      <c r="AA89">
        <v>8</v>
      </c>
      <c r="AC89" t="s">
        <v>33</v>
      </c>
      <c r="AE89" t="s">
        <v>35</v>
      </c>
    </row>
    <row r="90" spans="1:31" x14ac:dyDescent="0.2">
      <c r="A90" s="59" t="s">
        <v>279</v>
      </c>
      <c r="B90" s="60" t="s">
        <v>61</v>
      </c>
      <c r="C90" s="59">
        <v>46329.472999999998</v>
      </c>
      <c r="D90" s="59" t="s">
        <v>82</v>
      </c>
      <c r="E90">
        <f t="shared" si="12"/>
        <v>12921.013597233974</v>
      </c>
      <c r="F90">
        <f t="shared" si="13"/>
        <v>12921</v>
      </c>
      <c r="G90">
        <f t="shared" si="15"/>
        <v>1.3405599995166995E-2</v>
      </c>
      <c r="I90">
        <f>G90</f>
        <v>1.3405599995166995E-2</v>
      </c>
      <c r="O90">
        <f ca="1">+C$11+C$12*F90</f>
        <v>5.7552547746115429E-2</v>
      </c>
      <c r="Q90" s="2">
        <f t="shared" si="14"/>
        <v>31310.972999999998</v>
      </c>
    </row>
    <row r="91" spans="1:31" x14ac:dyDescent="0.2">
      <c r="A91" s="59" t="s">
        <v>279</v>
      </c>
      <c r="B91" s="60" t="s">
        <v>61</v>
      </c>
      <c r="C91" s="59">
        <v>46329.489000000001</v>
      </c>
      <c r="D91" s="59" t="s">
        <v>82</v>
      </c>
      <c r="E91">
        <f t="shared" si="12"/>
        <v>12921.02982595508</v>
      </c>
      <c r="F91">
        <f t="shared" si="13"/>
        <v>12921</v>
      </c>
      <c r="G91">
        <f t="shared" si="15"/>
        <v>2.9405599998426624E-2</v>
      </c>
      <c r="I91">
        <f>G91</f>
        <v>2.9405599998426624E-2</v>
      </c>
      <c r="O91">
        <f ca="1">+C$11+C$12*F91</f>
        <v>5.7552547746115429E-2</v>
      </c>
      <c r="Q91" s="2">
        <f t="shared" si="14"/>
        <v>31310.989000000001</v>
      </c>
    </row>
    <row r="92" spans="1:31" x14ac:dyDescent="0.2">
      <c r="A92" t="s">
        <v>37</v>
      </c>
      <c r="C92" s="24">
        <v>46405.4</v>
      </c>
      <c r="D92" s="25"/>
      <c r="E92">
        <f t="shared" si="12"/>
        <v>12998.025978936743</v>
      </c>
      <c r="F92">
        <f t="shared" si="13"/>
        <v>12998</v>
      </c>
      <c r="G92">
        <f t="shared" si="15"/>
        <v>2.561279999645194E-2</v>
      </c>
      <c r="I92">
        <f>+G92</f>
        <v>2.561279999645194E-2</v>
      </c>
      <c r="Q92" s="2">
        <f t="shared" si="14"/>
        <v>31386.9</v>
      </c>
      <c r="AA92">
        <v>6</v>
      </c>
      <c r="AC92" t="s">
        <v>33</v>
      </c>
      <c r="AE92" t="s">
        <v>35</v>
      </c>
    </row>
    <row r="93" spans="1:31" x14ac:dyDescent="0.2">
      <c r="A93" s="59" t="s">
        <v>279</v>
      </c>
      <c r="B93" s="60" t="s">
        <v>61</v>
      </c>
      <c r="C93" s="59">
        <v>46406.385000000002</v>
      </c>
      <c r="D93" s="59" t="s">
        <v>82</v>
      </c>
      <c r="E93">
        <f t="shared" si="12"/>
        <v>12999.025059579693</v>
      </c>
      <c r="F93">
        <f t="shared" si="13"/>
        <v>12999</v>
      </c>
      <c r="G93">
        <f t="shared" si="15"/>
        <v>2.4706399999558926E-2</v>
      </c>
      <c r="I93">
        <f t="shared" ref="I93:I98" si="16">G93</f>
        <v>2.4706399999558926E-2</v>
      </c>
      <c r="O93">
        <f t="shared" ref="O93:O98" ca="1" si="17">+C$11+C$12*F93</f>
        <v>5.7375526518161309E-2</v>
      </c>
      <c r="Q93" s="2">
        <f t="shared" si="14"/>
        <v>31387.885000000002</v>
      </c>
    </row>
    <row r="94" spans="1:31" x14ac:dyDescent="0.2">
      <c r="A94" s="59" t="s">
        <v>279</v>
      </c>
      <c r="B94" s="60" t="s">
        <v>61</v>
      </c>
      <c r="C94" s="59">
        <v>46406.387000000002</v>
      </c>
      <c r="D94" s="59" t="s">
        <v>82</v>
      </c>
      <c r="E94">
        <f t="shared" si="12"/>
        <v>12999.027088169831</v>
      </c>
      <c r="F94">
        <f t="shared" si="13"/>
        <v>12999</v>
      </c>
      <c r="G94">
        <f t="shared" si="15"/>
        <v>2.6706399999966379E-2</v>
      </c>
      <c r="I94">
        <f t="shared" si="16"/>
        <v>2.6706399999966379E-2</v>
      </c>
      <c r="O94">
        <f t="shared" ca="1" si="17"/>
        <v>5.7375526518161309E-2</v>
      </c>
      <c r="Q94" s="2">
        <f t="shared" si="14"/>
        <v>31387.887000000002</v>
      </c>
    </row>
    <row r="95" spans="1:31" x14ac:dyDescent="0.2">
      <c r="A95" s="59" t="s">
        <v>331</v>
      </c>
      <c r="B95" s="60" t="s">
        <v>61</v>
      </c>
      <c r="C95" s="59">
        <v>46609.470999999998</v>
      </c>
      <c r="D95" s="59" t="s">
        <v>82</v>
      </c>
      <c r="E95">
        <f t="shared" si="12"/>
        <v>13205.014187959421</v>
      </c>
      <c r="F95">
        <f t="shared" si="13"/>
        <v>13205</v>
      </c>
      <c r="G95">
        <f t="shared" si="15"/>
        <v>1.3987999998789746E-2</v>
      </c>
      <c r="I95">
        <f t="shared" si="16"/>
        <v>1.3987999998789746E-2</v>
      </c>
      <c r="O95">
        <f t="shared" ca="1" si="17"/>
        <v>5.6908008916128627E-2</v>
      </c>
      <c r="Q95" s="2">
        <f t="shared" si="14"/>
        <v>31590.970999999998</v>
      </c>
    </row>
    <row r="96" spans="1:31" x14ac:dyDescent="0.2">
      <c r="A96" s="59" t="s">
        <v>331</v>
      </c>
      <c r="B96" s="60" t="s">
        <v>61</v>
      </c>
      <c r="C96" s="59">
        <v>46612.425000000003</v>
      </c>
      <c r="D96" s="59" t="s">
        <v>82</v>
      </c>
      <c r="E96">
        <f t="shared" si="12"/>
        <v>13208.010415593206</v>
      </c>
      <c r="F96">
        <f t="shared" si="13"/>
        <v>13208</v>
      </c>
      <c r="G96">
        <f t="shared" si="15"/>
        <v>1.0268800004268996E-2</v>
      </c>
      <c r="I96">
        <f t="shared" si="16"/>
        <v>1.0268800004268996E-2</v>
      </c>
      <c r="O96">
        <f t="shared" ca="1" si="17"/>
        <v>5.6901200407361165E-2</v>
      </c>
      <c r="Q96" s="2">
        <f t="shared" si="14"/>
        <v>31593.925000000003</v>
      </c>
    </row>
    <row r="97" spans="1:31" x14ac:dyDescent="0.2">
      <c r="A97" s="59" t="s">
        <v>331</v>
      </c>
      <c r="B97" s="60" t="s">
        <v>61</v>
      </c>
      <c r="C97" s="59">
        <v>46612.440999999999</v>
      </c>
      <c r="D97" s="59" t="s">
        <v>82</v>
      </c>
      <c r="E97">
        <f t="shared" si="12"/>
        <v>13208.026644314306</v>
      </c>
      <c r="F97">
        <f t="shared" si="13"/>
        <v>13208</v>
      </c>
      <c r="G97">
        <f t="shared" si="15"/>
        <v>2.6268800000252668E-2</v>
      </c>
      <c r="I97">
        <f t="shared" si="16"/>
        <v>2.6268800000252668E-2</v>
      </c>
      <c r="O97">
        <f t="shared" ca="1" si="17"/>
        <v>5.6901200407361165E-2</v>
      </c>
      <c r="Q97" s="2">
        <f t="shared" si="14"/>
        <v>31593.940999999999</v>
      </c>
    </row>
    <row r="98" spans="1:31" x14ac:dyDescent="0.2">
      <c r="A98" s="59" t="s">
        <v>331</v>
      </c>
      <c r="B98" s="60" t="s">
        <v>61</v>
      </c>
      <c r="C98" s="59">
        <v>46612.447999999997</v>
      </c>
      <c r="D98" s="59" t="s">
        <v>82</v>
      </c>
      <c r="E98">
        <f t="shared" si="12"/>
        <v>13208.033744379787</v>
      </c>
      <c r="F98">
        <f t="shared" si="13"/>
        <v>13208</v>
      </c>
      <c r="G98">
        <f t="shared" si="15"/>
        <v>3.3268799998040777E-2</v>
      </c>
      <c r="I98">
        <f t="shared" si="16"/>
        <v>3.3268799998040777E-2</v>
      </c>
      <c r="O98">
        <f t="shared" ca="1" si="17"/>
        <v>5.6901200407361165E-2</v>
      </c>
      <c r="Q98" s="2">
        <f t="shared" si="14"/>
        <v>31593.947999999997</v>
      </c>
    </row>
    <row r="99" spans="1:31" x14ac:dyDescent="0.2">
      <c r="A99" t="s">
        <v>38</v>
      </c>
      <c r="C99" s="24">
        <v>46881.582000000002</v>
      </c>
      <c r="D99" s="25"/>
      <c r="E99">
        <f t="shared" si="12"/>
        <v>13481.015033475795</v>
      </c>
      <c r="F99">
        <f t="shared" si="13"/>
        <v>13481</v>
      </c>
      <c r="G99">
        <f t="shared" si="15"/>
        <v>1.482160000159638E-2</v>
      </c>
      <c r="I99">
        <f t="shared" ref="I99:I133" si="18">+G99</f>
        <v>1.482160000159638E-2</v>
      </c>
      <c r="Q99" s="2">
        <f t="shared" si="14"/>
        <v>31863.082000000002</v>
      </c>
      <c r="AA99">
        <v>6</v>
      </c>
      <c r="AC99" t="s">
        <v>33</v>
      </c>
      <c r="AE99" t="s">
        <v>35</v>
      </c>
    </row>
    <row r="100" spans="1:31" x14ac:dyDescent="0.2">
      <c r="A100" t="s">
        <v>39</v>
      </c>
      <c r="C100" s="24">
        <v>47029.487999999998</v>
      </c>
      <c r="D100" s="25"/>
      <c r="E100">
        <f t="shared" si="12"/>
        <v>13631.035359948974</v>
      </c>
      <c r="F100">
        <f t="shared" si="13"/>
        <v>13631</v>
      </c>
      <c r="G100">
        <f t="shared" si="15"/>
        <v>3.4861599997384474E-2</v>
      </c>
      <c r="I100">
        <f t="shared" si="18"/>
        <v>3.4861599997384474E-2</v>
      </c>
      <c r="Q100" s="2">
        <f t="shared" si="14"/>
        <v>32010.987999999998</v>
      </c>
      <c r="AA100">
        <v>6</v>
      </c>
      <c r="AC100" t="s">
        <v>33</v>
      </c>
      <c r="AE100" t="s">
        <v>35</v>
      </c>
    </row>
    <row r="101" spans="1:31" x14ac:dyDescent="0.2">
      <c r="A101" t="s">
        <v>40</v>
      </c>
      <c r="C101" s="24">
        <v>47115.264000000003</v>
      </c>
      <c r="D101" s="25"/>
      <c r="E101">
        <f t="shared" si="12"/>
        <v>13718.03753378617</v>
      </c>
      <c r="F101">
        <f t="shared" si="13"/>
        <v>13718</v>
      </c>
      <c r="G101">
        <f t="shared" si="15"/>
        <v>3.7004800004069693E-2</v>
      </c>
      <c r="I101">
        <f t="shared" si="18"/>
        <v>3.7004800004069693E-2</v>
      </c>
      <c r="Q101" s="2">
        <f t="shared" si="14"/>
        <v>32096.764000000003</v>
      </c>
      <c r="AA101">
        <v>5</v>
      </c>
      <c r="AC101" t="s">
        <v>33</v>
      </c>
      <c r="AE101" t="s">
        <v>35</v>
      </c>
    </row>
    <row r="102" spans="1:31" x14ac:dyDescent="0.2">
      <c r="A102" t="s">
        <v>41</v>
      </c>
      <c r="C102" s="24">
        <v>47449.47</v>
      </c>
      <c r="D102" s="25"/>
      <c r="E102">
        <f t="shared" si="12"/>
        <v>14057.021031611113</v>
      </c>
      <c r="F102">
        <f t="shared" si="13"/>
        <v>14057</v>
      </c>
      <c r="G102">
        <f t="shared" si="15"/>
        <v>2.0735199999762699E-2</v>
      </c>
      <c r="I102">
        <f t="shared" si="18"/>
        <v>2.0735199999762699E-2</v>
      </c>
      <c r="Q102" s="2">
        <f t="shared" si="14"/>
        <v>32430.97</v>
      </c>
      <c r="AA102">
        <v>6</v>
      </c>
      <c r="AC102" t="s">
        <v>33</v>
      </c>
      <c r="AE102" t="s">
        <v>35</v>
      </c>
    </row>
    <row r="103" spans="1:31" x14ac:dyDescent="0.2">
      <c r="A103" t="s">
        <v>42</v>
      </c>
      <c r="C103" s="24">
        <v>47803.43</v>
      </c>
      <c r="D103" s="25"/>
      <c r="E103">
        <f t="shared" si="12"/>
        <v>14416.040914228774</v>
      </c>
      <c r="F103">
        <f t="shared" si="13"/>
        <v>14416</v>
      </c>
      <c r="G103">
        <f t="shared" si="15"/>
        <v>4.0337599995837081E-2</v>
      </c>
      <c r="I103">
        <f t="shared" si="18"/>
        <v>4.0337599995837081E-2</v>
      </c>
      <c r="Q103" s="2">
        <f t="shared" si="14"/>
        <v>32784.93</v>
      </c>
      <c r="AA103">
        <v>6</v>
      </c>
      <c r="AC103" t="s">
        <v>33</v>
      </c>
      <c r="AE103" t="s">
        <v>35</v>
      </c>
    </row>
    <row r="104" spans="1:31" x14ac:dyDescent="0.2">
      <c r="A104" t="s">
        <v>29</v>
      </c>
      <c r="C104" s="24">
        <v>47859.622000000003</v>
      </c>
      <c r="D104" s="25"/>
      <c r="E104">
        <f t="shared" si="12"/>
        <v>14473.036182745138</v>
      </c>
      <c r="F104">
        <f t="shared" si="13"/>
        <v>14473</v>
      </c>
      <c r="G104">
        <f t="shared" si="15"/>
        <v>3.5672800004249439E-2</v>
      </c>
      <c r="I104">
        <f t="shared" si="18"/>
        <v>3.5672800004249439E-2</v>
      </c>
      <c r="Q104" s="2">
        <f t="shared" si="14"/>
        <v>32841.122000000003</v>
      </c>
      <c r="AA104">
        <v>21</v>
      </c>
      <c r="AC104" t="s">
        <v>32</v>
      </c>
      <c r="AE104" t="s">
        <v>30</v>
      </c>
    </row>
    <row r="105" spans="1:31" x14ac:dyDescent="0.2">
      <c r="A105" t="s">
        <v>43</v>
      </c>
      <c r="C105" s="24">
        <v>48002.559999999998</v>
      </c>
      <c r="D105" s="25"/>
      <c r="E105">
        <f t="shared" si="12"/>
        <v>14618.017491315602</v>
      </c>
      <c r="F105">
        <f t="shared" si="13"/>
        <v>14618</v>
      </c>
      <c r="G105">
        <f t="shared" si="15"/>
        <v>1.7244799993932247E-2</v>
      </c>
      <c r="I105">
        <f t="shared" si="18"/>
        <v>1.7244799993932247E-2</v>
      </c>
      <c r="Q105" s="2">
        <f t="shared" si="14"/>
        <v>32984.06</v>
      </c>
      <c r="AA105">
        <v>5</v>
      </c>
      <c r="AC105" t="s">
        <v>33</v>
      </c>
      <c r="AE105" t="s">
        <v>35</v>
      </c>
    </row>
    <row r="106" spans="1:31" x14ac:dyDescent="0.2">
      <c r="A106" t="s">
        <v>44</v>
      </c>
      <c r="C106" s="24">
        <v>48234.271000000001</v>
      </c>
      <c r="D106" s="25">
        <v>5.0000000000000001E-3</v>
      </c>
      <c r="E106">
        <f t="shared" si="12"/>
        <v>14853.040816045012</v>
      </c>
      <c r="F106">
        <f t="shared" si="13"/>
        <v>14853</v>
      </c>
      <c r="G106">
        <f t="shared" si="15"/>
        <v>4.02408000009018E-2</v>
      </c>
      <c r="I106">
        <f t="shared" si="18"/>
        <v>4.02408000009018E-2</v>
      </c>
      <c r="Q106" s="2">
        <f t="shared" si="14"/>
        <v>33215.771000000001</v>
      </c>
      <c r="AA106">
        <v>5</v>
      </c>
      <c r="AC106" t="s">
        <v>33</v>
      </c>
      <c r="AE106" t="s">
        <v>35</v>
      </c>
    </row>
    <row r="107" spans="1:31" x14ac:dyDescent="0.2">
      <c r="A107" t="s">
        <v>46</v>
      </c>
      <c r="C107" s="24">
        <v>48499.451000000001</v>
      </c>
      <c r="D107" s="25">
        <v>6.0000000000000001E-3</v>
      </c>
      <c r="E107">
        <f t="shared" si="12"/>
        <v>15122.011582438252</v>
      </c>
      <c r="F107">
        <f t="shared" si="13"/>
        <v>15122</v>
      </c>
      <c r="G107">
        <f t="shared" si="15"/>
        <v>1.1419200003729202E-2</v>
      </c>
      <c r="I107">
        <f t="shared" si="18"/>
        <v>1.1419200003729202E-2</v>
      </c>
      <c r="Q107" s="2">
        <f t="shared" si="14"/>
        <v>33480.951000000001</v>
      </c>
      <c r="AA107">
        <v>8</v>
      </c>
      <c r="AC107" t="s">
        <v>45</v>
      </c>
      <c r="AE107" t="s">
        <v>35</v>
      </c>
    </row>
    <row r="108" spans="1:31" x14ac:dyDescent="0.2">
      <c r="A108" t="s">
        <v>46</v>
      </c>
      <c r="C108" s="24">
        <v>48500.461000000003</v>
      </c>
      <c r="D108" s="25">
        <v>6.0000000000000001E-3</v>
      </c>
      <c r="E108">
        <f t="shared" si="12"/>
        <v>15123.036020457928</v>
      </c>
      <c r="F108">
        <f t="shared" si="13"/>
        <v>15123</v>
      </c>
      <c r="G108">
        <f t="shared" si="15"/>
        <v>3.5512800001015421E-2</v>
      </c>
      <c r="I108">
        <f t="shared" si="18"/>
        <v>3.5512800001015421E-2</v>
      </c>
      <c r="Q108" s="2">
        <f t="shared" si="14"/>
        <v>33481.961000000003</v>
      </c>
      <c r="AA108">
        <v>7</v>
      </c>
      <c r="AC108" t="s">
        <v>45</v>
      </c>
      <c r="AE108" t="s">
        <v>35</v>
      </c>
    </row>
    <row r="109" spans="1:31" x14ac:dyDescent="0.2">
      <c r="A109" t="s">
        <v>47</v>
      </c>
      <c r="C109" s="24">
        <v>48503.428</v>
      </c>
      <c r="D109" s="25">
        <v>6.0000000000000001E-3</v>
      </c>
      <c r="E109">
        <f t="shared" si="12"/>
        <v>15126.0454339276</v>
      </c>
      <c r="F109">
        <f t="shared" si="13"/>
        <v>15126</v>
      </c>
      <c r="G109">
        <f t="shared" si="15"/>
        <v>4.4793599998229183E-2</v>
      </c>
      <c r="I109">
        <f t="shared" si="18"/>
        <v>4.4793599998229183E-2</v>
      </c>
      <c r="Q109" s="2">
        <f t="shared" si="14"/>
        <v>33484.928</v>
      </c>
      <c r="AA109">
        <v>8</v>
      </c>
      <c r="AC109" t="s">
        <v>45</v>
      </c>
      <c r="AE109" t="s">
        <v>35</v>
      </c>
    </row>
    <row r="110" spans="1:31" x14ac:dyDescent="0.2">
      <c r="A110" t="s">
        <v>47</v>
      </c>
      <c r="C110" s="24">
        <v>48504.4</v>
      </c>
      <c r="D110" s="25">
        <v>8.0000000000000002E-3</v>
      </c>
      <c r="E110">
        <f t="shared" si="12"/>
        <v>15127.031328734654</v>
      </c>
      <c r="F110">
        <f t="shared" si="13"/>
        <v>15127</v>
      </c>
      <c r="G110">
        <f t="shared" si="15"/>
        <v>3.0887200002325699E-2</v>
      </c>
      <c r="I110">
        <f t="shared" si="18"/>
        <v>3.0887200002325699E-2</v>
      </c>
      <c r="Q110" s="2">
        <f t="shared" si="14"/>
        <v>33485.9</v>
      </c>
      <c r="AA110">
        <v>9</v>
      </c>
      <c r="AC110" t="s">
        <v>45</v>
      </c>
      <c r="AE110" t="s">
        <v>35</v>
      </c>
    </row>
    <row r="111" spans="1:31" x14ac:dyDescent="0.2">
      <c r="A111" t="s">
        <v>47</v>
      </c>
      <c r="C111" s="24">
        <v>48506.377</v>
      </c>
      <c r="D111" s="25">
        <v>7.0000000000000001E-3</v>
      </c>
      <c r="E111">
        <f t="shared" si="12"/>
        <v>15129.036590086036</v>
      </c>
      <c r="F111">
        <f t="shared" si="13"/>
        <v>15129</v>
      </c>
      <c r="G111">
        <f t="shared" si="15"/>
        <v>3.607439999905182E-2</v>
      </c>
      <c r="I111">
        <f t="shared" si="18"/>
        <v>3.607439999905182E-2</v>
      </c>
      <c r="Q111" s="2">
        <f t="shared" si="14"/>
        <v>33487.877</v>
      </c>
      <c r="AA111">
        <v>6</v>
      </c>
      <c r="AC111" t="s">
        <v>45</v>
      </c>
      <c r="AE111" t="s">
        <v>35</v>
      </c>
    </row>
    <row r="112" spans="1:31" x14ac:dyDescent="0.2">
      <c r="A112" t="s">
        <v>47</v>
      </c>
      <c r="C112" s="24">
        <v>48573.415000000001</v>
      </c>
      <c r="D112" s="25">
        <v>6.0000000000000001E-3</v>
      </c>
      <c r="E112">
        <f t="shared" si="12"/>
        <v>15197.0329029206</v>
      </c>
      <c r="F112">
        <f t="shared" si="13"/>
        <v>15197</v>
      </c>
      <c r="G112">
        <f t="shared" si="15"/>
        <v>3.2439199996588286E-2</v>
      </c>
      <c r="I112">
        <f t="shared" si="18"/>
        <v>3.2439199996588286E-2</v>
      </c>
      <c r="Q112" s="2">
        <f t="shared" si="14"/>
        <v>33554.915000000001</v>
      </c>
      <c r="AA112">
        <v>8</v>
      </c>
      <c r="AC112" t="s">
        <v>45</v>
      </c>
      <c r="AE112" t="s">
        <v>35</v>
      </c>
    </row>
    <row r="113" spans="1:31" x14ac:dyDescent="0.2">
      <c r="A113" t="s">
        <v>48</v>
      </c>
      <c r="C113" s="24">
        <v>48651.3</v>
      </c>
      <c r="D113" s="25">
        <v>7.0000000000000001E-3</v>
      </c>
      <c r="E113">
        <f t="shared" si="12"/>
        <v>15276.031274368441</v>
      </c>
      <c r="F113">
        <f t="shared" si="13"/>
        <v>15276</v>
      </c>
      <c r="G113">
        <f t="shared" si="15"/>
        <v>3.083360000164248E-2</v>
      </c>
      <c r="I113">
        <f t="shared" si="18"/>
        <v>3.083360000164248E-2</v>
      </c>
      <c r="Q113" s="2">
        <f t="shared" si="14"/>
        <v>33632.800000000003</v>
      </c>
      <c r="AA113">
        <v>7</v>
      </c>
      <c r="AC113" t="s">
        <v>45</v>
      </c>
      <c r="AE113" t="s">
        <v>35</v>
      </c>
    </row>
    <row r="114" spans="1:31" x14ac:dyDescent="0.2">
      <c r="A114" t="s">
        <v>49</v>
      </c>
      <c r="C114" s="24">
        <v>48853.423999999999</v>
      </c>
      <c r="D114" s="25">
        <v>5.0000000000000001E-3</v>
      </c>
      <c r="E114">
        <f t="shared" si="12"/>
        <v>15481.044650891807</v>
      </c>
      <c r="F114">
        <f t="shared" si="13"/>
        <v>15481</v>
      </c>
      <c r="G114">
        <f t="shared" si="15"/>
        <v>4.4021599998814054E-2</v>
      </c>
      <c r="I114">
        <f t="shared" si="18"/>
        <v>4.4021599998814054E-2</v>
      </c>
      <c r="Q114" s="2">
        <f t="shared" si="14"/>
        <v>33834.923999999999</v>
      </c>
      <c r="AA114">
        <v>7</v>
      </c>
      <c r="AC114" t="s">
        <v>45</v>
      </c>
      <c r="AE114" t="s">
        <v>35</v>
      </c>
    </row>
    <row r="115" spans="1:31" x14ac:dyDescent="0.2">
      <c r="A115" t="s">
        <v>49</v>
      </c>
      <c r="C115" s="24">
        <v>48934.262999999999</v>
      </c>
      <c r="D115" s="25">
        <v>7.0000000000000001E-3</v>
      </c>
      <c r="E115">
        <f t="shared" si="12"/>
        <v>15563.039249973423</v>
      </c>
      <c r="F115">
        <f t="shared" si="13"/>
        <v>15563</v>
      </c>
      <c r="G115">
        <f t="shared" si="15"/>
        <v>3.8696800002071541E-2</v>
      </c>
      <c r="I115">
        <f t="shared" si="18"/>
        <v>3.8696800002071541E-2</v>
      </c>
      <c r="Q115" s="2">
        <f t="shared" si="14"/>
        <v>33915.762999999999</v>
      </c>
      <c r="AA115">
        <v>7</v>
      </c>
      <c r="AC115" t="s">
        <v>45</v>
      </c>
      <c r="AE115" t="s">
        <v>35</v>
      </c>
    </row>
    <row r="116" spans="1:31" x14ac:dyDescent="0.2">
      <c r="A116" t="s">
        <v>50</v>
      </c>
      <c r="C116" s="24">
        <v>49001.303999999996</v>
      </c>
      <c r="D116" s="25">
        <v>7.0000000000000001E-3</v>
      </c>
      <c r="E116">
        <f t="shared" si="12"/>
        <v>15631.038605693193</v>
      </c>
      <c r="F116">
        <f t="shared" si="13"/>
        <v>15631</v>
      </c>
      <c r="G116">
        <f t="shared" si="15"/>
        <v>3.8061599996581208E-2</v>
      </c>
      <c r="I116">
        <f t="shared" si="18"/>
        <v>3.8061599996581208E-2</v>
      </c>
      <c r="Q116" s="2">
        <f t="shared" si="14"/>
        <v>33982.803999999996</v>
      </c>
      <c r="AA116">
        <v>6</v>
      </c>
      <c r="AC116" t="s">
        <v>45</v>
      </c>
      <c r="AE116" t="s">
        <v>35</v>
      </c>
    </row>
    <row r="117" spans="1:31" x14ac:dyDescent="0.2">
      <c r="A117" t="s">
        <v>51</v>
      </c>
      <c r="C117" s="24">
        <v>49126.521999999997</v>
      </c>
      <c r="D117" s="25">
        <v>8.0000000000000002E-3</v>
      </c>
      <c r="E117">
        <f t="shared" ref="E117:E148" si="19">+(C117-C$7)/C$8</f>
        <v>15758.046605641262</v>
      </c>
      <c r="F117">
        <f t="shared" ref="F117:F148" si="20">ROUND(2*E117,0)/2</f>
        <v>15758</v>
      </c>
      <c r="G117">
        <f t="shared" si="15"/>
        <v>4.5948799997859169E-2</v>
      </c>
      <c r="I117">
        <f t="shared" si="18"/>
        <v>4.5948799997859169E-2</v>
      </c>
      <c r="Q117" s="2">
        <f t="shared" ref="Q117:Q148" si="21">+C117-15018.5</f>
        <v>34108.021999999997</v>
      </c>
      <c r="AA117">
        <v>4</v>
      </c>
      <c r="AC117" t="s">
        <v>33</v>
      </c>
      <c r="AE117" t="s">
        <v>35</v>
      </c>
    </row>
    <row r="118" spans="1:31" x14ac:dyDescent="0.2">
      <c r="A118" t="s">
        <v>52</v>
      </c>
      <c r="C118" s="24">
        <v>49607.633999999998</v>
      </c>
      <c r="D118" s="25">
        <v>4.0000000000000001E-3</v>
      </c>
      <c r="E118">
        <f t="shared" si="19"/>
        <v>16246.036134870406</v>
      </c>
      <c r="F118">
        <f t="shared" si="20"/>
        <v>16246</v>
      </c>
      <c r="G118">
        <f t="shared" si="15"/>
        <v>3.5625600001367275E-2</v>
      </c>
      <c r="I118">
        <f t="shared" si="18"/>
        <v>3.5625600001367275E-2</v>
      </c>
      <c r="O118">
        <f t="shared" ref="O118:O149" ca="1" si="22">+C$11+C$12*F118</f>
        <v>5.000645052884041E-2</v>
      </c>
      <c r="Q118" s="2">
        <f t="shared" si="21"/>
        <v>34589.133999999998</v>
      </c>
      <c r="AA118">
        <v>7</v>
      </c>
      <c r="AC118" t="s">
        <v>33</v>
      </c>
      <c r="AE118" t="s">
        <v>35</v>
      </c>
    </row>
    <row r="119" spans="1:31" x14ac:dyDescent="0.2">
      <c r="A119" t="s">
        <v>53</v>
      </c>
      <c r="C119" s="24">
        <v>49633.271000000001</v>
      </c>
      <c r="D119" s="25">
        <v>4.0000000000000001E-3</v>
      </c>
      <c r="E119">
        <f t="shared" si="19"/>
        <v>16272.039617553957</v>
      </c>
      <c r="F119">
        <f t="shared" si="20"/>
        <v>16272</v>
      </c>
      <c r="G119">
        <f t="shared" si="15"/>
        <v>3.9059199996700045E-2</v>
      </c>
      <c r="I119">
        <f t="shared" si="18"/>
        <v>3.9059199996700045E-2</v>
      </c>
      <c r="O119">
        <f t="shared" ca="1" si="22"/>
        <v>4.9947443452855705E-2</v>
      </c>
      <c r="Q119" s="2">
        <f t="shared" si="21"/>
        <v>34614.771000000001</v>
      </c>
      <c r="AA119">
        <v>6</v>
      </c>
      <c r="AC119" t="s">
        <v>33</v>
      </c>
      <c r="AE119" t="s">
        <v>35</v>
      </c>
    </row>
    <row r="120" spans="1:31" x14ac:dyDescent="0.2">
      <c r="A120" t="s">
        <v>54</v>
      </c>
      <c r="C120" s="24">
        <v>49895.523000000001</v>
      </c>
      <c r="D120" s="25">
        <v>6.0000000000000001E-3</v>
      </c>
      <c r="E120">
        <f t="shared" si="19"/>
        <v>16538.040527985213</v>
      </c>
      <c r="F120">
        <f t="shared" si="20"/>
        <v>16538</v>
      </c>
      <c r="G120">
        <f t="shared" ref="G120:G151" si="23">+C120-(C$7+F120*C$8)</f>
        <v>3.9956799999345094E-2</v>
      </c>
      <c r="I120">
        <f t="shared" si="18"/>
        <v>3.9956799999345094E-2</v>
      </c>
      <c r="O120">
        <f t="shared" ca="1" si="22"/>
        <v>4.9343755675473701E-2</v>
      </c>
      <c r="Q120" s="2">
        <f t="shared" si="21"/>
        <v>34877.023000000001</v>
      </c>
      <c r="AA120">
        <v>7</v>
      </c>
      <c r="AC120" t="s">
        <v>45</v>
      </c>
      <c r="AE120" t="s">
        <v>35</v>
      </c>
    </row>
    <row r="121" spans="1:31" x14ac:dyDescent="0.2">
      <c r="A121" t="s">
        <v>54</v>
      </c>
      <c r="C121" s="24">
        <v>49897.487999999998</v>
      </c>
      <c r="D121" s="25">
        <v>5.0000000000000001E-3</v>
      </c>
      <c r="E121">
        <f t="shared" si="19"/>
        <v>16540.033617795762</v>
      </c>
      <c r="F121">
        <f t="shared" si="20"/>
        <v>16540</v>
      </c>
      <c r="G121">
        <f t="shared" si="23"/>
        <v>3.3143999993626494E-2</v>
      </c>
      <c r="I121">
        <f t="shared" si="18"/>
        <v>3.3143999993626494E-2</v>
      </c>
      <c r="O121">
        <f t="shared" ca="1" si="22"/>
        <v>4.9339216669628726E-2</v>
      </c>
      <c r="Q121" s="2">
        <f t="shared" si="21"/>
        <v>34878.987999999998</v>
      </c>
      <c r="AA121">
        <v>7</v>
      </c>
      <c r="AC121" t="s">
        <v>45</v>
      </c>
      <c r="AE121" t="s">
        <v>35</v>
      </c>
    </row>
    <row r="122" spans="1:31" x14ac:dyDescent="0.2">
      <c r="A122" t="s">
        <v>54</v>
      </c>
      <c r="C122" s="24">
        <v>49898.476999999999</v>
      </c>
      <c r="D122" s="25">
        <v>3.0000000000000001E-3</v>
      </c>
      <c r="E122">
        <f t="shared" si="19"/>
        <v>16541.036755618989</v>
      </c>
      <c r="F122">
        <f t="shared" si="20"/>
        <v>16541</v>
      </c>
      <c r="G122">
        <f t="shared" si="23"/>
        <v>3.6237599997548386E-2</v>
      </c>
      <c r="I122">
        <f t="shared" si="18"/>
        <v>3.6237599997548386E-2</v>
      </c>
      <c r="O122">
        <f t="shared" ca="1" si="22"/>
        <v>4.9336947166706238E-2</v>
      </c>
      <c r="Q122" s="2">
        <f t="shared" si="21"/>
        <v>34879.976999999999</v>
      </c>
      <c r="AA122">
        <v>6</v>
      </c>
      <c r="AC122" t="s">
        <v>33</v>
      </c>
      <c r="AE122" t="s">
        <v>35</v>
      </c>
    </row>
    <row r="123" spans="1:31" x14ac:dyDescent="0.2">
      <c r="A123" t="s">
        <v>55</v>
      </c>
      <c r="C123" s="24">
        <v>50248.474999999999</v>
      </c>
      <c r="D123" s="25">
        <v>4.0000000000000001E-3</v>
      </c>
      <c r="E123">
        <f t="shared" si="19"/>
        <v>16896.038001173332</v>
      </c>
      <c r="F123">
        <f t="shared" si="20"/>
        <v>16896</v>
      </c>
      <c r="G123">
        <f t="shared" si="23"/>
        <v>3.7465599998540711E-2</v>
      </c>
      <c r="I123">
        <f t="shared" si="18"/>
        <v>3.7465599998540711E-2</v>
      </c>
      <c r="O123">
        <f t="shared" ca="1" si="22"/>
        <v>4.8531273629222736E-2</v>
      </c>
      <c r="Q123" s="2">
        <f t="shared" si="21"/>
        <v>35229.974999999999</v>
      </c>
      <c r="AA123">
        <v>5</v>
      </c>
      <c r="AC123" t="s">
        <v>33</v>
      </c>
      <c r="AE123" t="s">
        <v>35</v>
      </c>
    </row>
    <row r="124" spans="1:31" x14ac:dyDescent="0.2">
      <c r="A124" t="s">
        <v>55</v>
      </c>
      <c r="C124" s="24">
        <v>50248.474999999999</v>
      </c>
      <c r="D124" s="25">
        <v>4.0000000000000001E-3</v>
      </c>
      <c r="E124">
        <f t="shared" si="19"/>
        <v>16896.038001173332</v>
      </c>
      <c r="F124">
        <f t="shared" si="20"/>
        <v>16896</v>
      </c>
      <c r="G124">
        <f t="shared" si="23"/>
        <v>3.7465599998540711E-2</v>
      </c>
      <c r="I124">
        <f t="shared" si="18"/>
        <v>3.7465599998540711E-2</v>
      </c>
      <c r="O124">
        <f t="shared" ca="1" si="22"/>
        <v>4.8531273629222736E-2</v>
      </c>
      <c r="Q124" s="2">
        <f t="shared" si="21"/>
        <v>35229.974999999999</v>
      </c>
      <c r="AA124">
        <v>5</v>
      </c>
      <c r="AC124" t="s">
        <v>33</v>
      </c>
      <c r="AE124" t="s">
        <v>35</v>
      </c>
    </row>
    <row r="125" spans="1:31" x14ac:dyDescent="0.2">
      <c r="A125" t="s">
        <v>55</v>
      </c>
      <c r="C125" s="24">
        <v>50250.447999999997</v>
      </c>
      <c r="D125" s="25">
        <v>5.0000000000000001E-3</v>
      </c>
      <c r="E125">
        <f t="shared" si="19"/>
        <v>16898.039205344438</v>
      </c>
      <c r="F125">
        <f t="shared" si="20"/>
        <v>16898</v>
      </c>
      <c r="G125">
        <f t="shared" si="23"/>
        <v>3.8652799994451925E-2</v>
      </c>
      <c r="I125">
        <f t="shared" si="18"/>
        <v>3.8652799994451925E-2</v>
      </c>
      <c r="O125">
        <f t="shared" ca="1" si="22"/>
        <v>4.8526734623377761E-2</v>
      </c>
      <c r="Q125" s="2">
        <f t="shared" si="21"/>
        <v>35231.947999999997</v>
      </c>
      <c r="AA125">
        <v>8</v>
      </c>
      <c r="AC125" t="s">
        <v>45</v>
      </c>
      <c r="AE125" t="s">
        <v>35</v>
      </c>
    </row>
    <row r="126" spans="1:31" x14ac:dyDescent="0.2">
      <c r="A126" t="s">
        <v>55</v>
      </c>
      <c r="C126" s="24">
        <v>50250.447999999997</v>
      </c>
      <c r="D126" s="25">
        <v>5.0000000000000001E-3</v>
      </c>
      <c r="E126">
        <f t="shared" si="19"/>
        <v>16898.039205344438</v>
      </c>
      <c r="F126">
        <f t="shared" si="20"/>
        <v>16898</v>
      </c>
      <c r="G126">
        <f t="shared" si="23"/>
        <v>3.8652799994451925E-2</v>
      </c>
      <c r="I126">
        <f t="shared" si="18"/>
        <v>3.8652799994451925E-2</v>
      </c>
      <c r="O126">
        <f t="shared" ca="1" si="22"/>
        <v>4.8526734623377761E-2</v>
      </c>
      <c r="Q126" s="2">
        <f t="shared" si="21"/>
        <v>35231.947999999997</v>
      </c>
      <c r="AA126">
        <v>8</v>
      </c>
      <c r="AC126" t="s">
        <v>45</v>
      </c>
      <c r="AE126" t="s">
        <v>35</v>
      </c>
    </row>
    <row r="127" spans="1:31" x14ac:dyDescent="0.2">
      <c r="A127" t="s">
        <v>55</v>
      </c>
      <c r="C127" s="24">
        <v>50251.428</v>
      </c>
      <c r="D127" s="25">
        <v>5.0000000000000001E-3</v>
      </c>
      <c r="E127">
        <f t="shared" si="19"/>
        <v>16899.033214512045</v>
      </c>
      <c r="F127">
        <f t="shared" si="20"/>
        <v>16899</v>
      </c>
      <c r="G127">
        <f t="shared" si="23"/>
        <v>3.2746400000178255E-2</v>
      </c>
      <c r="I127">
        <f t="shared" si="18"/>
        <v>3.2746400000178255E-2</v>
      </c>
      <c r="O127">
        <f t="shared" ca="1" si="22"/>
        <v>4.8524465120455273E-2</v>
      </c>
      <c r="Q127" s="2">
        <f t="shared" si="21"/>
        <v>35232.928</v>
      </c>
      <c r="AA127">
        <v>7</v>
      </c>
      <c r="AC127" t="s">
        <v>45</v>
      </c>
      <c r="AE127" t="s">
        <v>35</v>
      </c>
    </row>
    <row r="128" spans="1:31" x14ac:dyDescent="0.2">
      <c r="A128" t="s">
        <v>55</v>
      </c>
      <c r="C128" s="24">
        <v>50251.428</v>
      </c>
      <c r="D128" s="25">
        <v>5.0000000000000001E-3</v>
      </c>
      <c r="E128">
        <f t="shared" si="19"/>
        <v>16899.033214512045</v>
      </c>
      <c r="F128">
        <f t="shared" si="20"/>
        <v>16899</v>
      </c>
      <c r="G128">
        <f t="shared" si="23"/>
        <v>3.2746400000178255E-2</v>
      </c>
      <c r="I128">
        <f t="shared" si="18"/>
        <v>3.2746400000178255E-2</v>
      </c>
      <c r="O128">
        <f t="shared" ca="1" si="22"/>
        <v>4.8524465120455273E-2</v>
      </c>
      <c r="Q128" s="2">
        <f t="shared" si="21"/>
        <v>35232.928</v>
      </c>
      <c r="AA128">
        <v>7</v>
      </c>
      <c r="AC128" t="s">
        <v>45</v>
      </c>
      <c r="AE128" t="s">
        <v>35</v>
      </c>
    </row>
    <row r="129" spans="1:31" x14ac:dyDescent="0.2">
      <c r="A129" t="s">
        <v>56</v>
      </c>
      <c r="C129" s="24">
        <v>50320.444000000003</v>
      </c>
      <c r="D129" s="25">
        <v>5.0000000000000001E-3</v>
      </c>
      <c r="E129">
        <f t="shared" si="19"/>
        <v>16969.035802993065</v>
      </c>
      <c r="F129">
        <f t="shared" si="20"/>
        <v>16969</v>
      </c>
      <c r="G129">
        <f t="shared" si="23"/>
        <v>3.5298400005558506E-2</v>
      </c>
      <c r="I129">
        <f t="shared" si="18"/>
        <v>3.5298400005558506E-2</v>
      </c>
      <c r="O129">
        <f t="shared" ca="1" si="22"/>
        <v>4.8365599915881061E-2</v>
      </c>
      <c r="Q129" s="2">
        <f t="shared" si="21"/>
        <v>35301.944000000003</v>
      </c>
      <c r="AA129">
        <v>8</v>
      </c>
      <c r="AC129" t="s">
        <v>45</v>
      </c>
      <c r="AE129" t="s">
        <v>35</v>
      </c>
    </row>
    <row r="130" spans="1:31" x14ac:dyDescent="0.2">
      <c r="A130" t="s">
        <v>56</v>
      </c>
      <c r="C130" s="24">
        <v>50324.389000000003</v>
      </c>
      <c r="D130" s="25">
        <v>6.0000000000000001E-3</v>
      </c>
      <c r="E130">
        <f t="shared" si="19"/>
        <v>16973.037197040208</v>
      </c>
      <c r="F130">
        <f t="shared" si="20"/>
        <v>16973</v>
      </c>
      <c r="G130">
        <f t="shared" si="23"/>
        <v>3.6672800000815187E-2</v>
      </c>
      <c r="I130">
        <f t="shared" si="18"/>
        <v>3.6672800000815187E-2</v>
      </c>
      <c r="O130">
        <f t="shared" ca="1" si="22"/>
        <v>4.8356521904191103E-2</v>
      </c>
      <c r="Q130" s="2">
        <f t="shared" si="21"/>
        <v>35305.889000000003</v>
      </c>
      <c r="AA130">
        <v>6</v>
      </c>
      <c r="AC130" t="s">
        <v>45</v>
      </c>
      <c r="AE130" t="s">
        <v>35</v>
      </c>
    </row>
    <row r="131" spans="1:31" x14ac:dyDescent="0.2">
      <c r="A131" t="s">
        <v>29</v>
      </c>
      <c r="C131" s="24">
        <v>50376.644</v>
      </c>
      <c r="D131" s="25"/>
      <c r="E131">
        <f t="shared" si="19"/>
        <v>17026.039185869977</v>
      </c>
      <c r="F131">
        <f t="shared" si="20"/>
        <v>17026</v>
      </c>
      <c r="G131">
        <f t="shared" si="23"/>
        <v>3.8633599993772805E-2</v>
      </c>
      <c r="I131">
        <f t="shared" si="18"/>
        <v>3.8633599993772805E-2</v>
      </c>
      <c r="O131">
        <f t="shared" ca="1" si="22"/>
        <v>4.82362382492992E-2</v>
      </c>
      <c r="Q131" s="2">
        <f t="shared" si="21"/>
        <v>35358.144</v>
      </c>
      <c r="AA131">
        <v>18</v>
      </c>
      <c r="AC131" t="s">
        <v>32</v>
      </c>
      <c r="AE131" t="s">
        <v>30</v>
      </c>
    </row>
    <row r="132" spans="1:31" x14ac:dyDescent="0.2">
      <c r="A132" t="s">
        <v>57</v>
      </c>
      <c r="C132" s="24">
        <v>50396.364000000001</v>
      </c>
      <c r="D132" s="25">
        <v>5.0000000000000001E-3</v>
      </c>
      <c r="E132">
        <f t="shared" si="19"/>
        <v>17046.041084630346</v>
      </c>
      <c r="F132">
        <f t="shared" si="20"/>
        <v>17046</v>
      </c>
      <c r="G132">
        <f t="shared" si="23"/>
        <v>4.0505600001779385E-2</v>
      </c>
      <c r="I132">
        <f t="shared" si="18"/>
        <v>4.0505600001779385E-2</v>
      </c>
      <c r="O132">
        <f t="shared" ca="1" si="22"/>
        <v>4.8190848190849428E-2</v>
      </c>
      <c r="Q132" s="2">
        <f t="shared" si="21"/>
        <v>35377.864000000001</v>
      </c>
      <c r="AA132">
        <v>7</v>
      </c>
      <c r="AC132" t="s">
        <v>45</v>
      </c>
      <c r="AE132" t="s">
        <v>35</v>
      </c>
    </row>
    <row r="133" spans="1:31" x14ac:dyDescent="0.2">
      <c r="A133" t="s">
        <v>29</v>
      </c>
      <c r="C133" s="24">
        <v>50572.838000000003</v>
      </c>
      <c r="D133" s="25"/>
      <c r="E133">
        <f t="shared" si="19"/>
        <v>17225.037792634274</v>
      </c>
      <c r="F133">
        <f t="shared" si="20"/>
        <v>17225</v>
      </c>
      <c r="G133">
        <f t="shared" si="23"/>
        <v>3.7259999997331761E-2</v>
      </c>
      <c r="I133">
        <f t="shared" si="18"/>
        <v>3.7259999997331761E-2</v>
      </c>
      <c r="O133">
        <f t="shared" ca="1" si="22"/>
        <v>4.7784607167723946E-2</v>
      </c>
      <c r="Q133" s="2">
        <f t="shared" si="21"/>
        <v>35554.338000000003</v>
      </c>
      <c r="AA133">
        <v>20</v>
      </c>
      <c r="AC133" t="s">
        <v>32</v>
      </c>
      <c r="AE133" t="s">
        <v>30</v>
      </c>
    </row>
    <row r="134" spans="1:31" x14ac:dyDescent="0.2">
      <c r="A134" s="59" t="s">
        <v>442</v>
      </c>
      <c r="B134" s="60" t="s">
        <v>61</v>
      </c>
      <c r="C134" s="59">
        <v>50668.4637</v>
      </c>
      <c r="D134" s="59" t="s">
        <v>82</v>
      </c>
      <c r="E134">
        <f t="shared" si="19"/>
        <v>17322.030468612436</v>
      </c>
      <c r="F134">
        <f t="shared" si="20"/>
        <v>17322</v>
      </c>
      <c r="G134">
        <f t="shared" si="23"/>
        <v>3.0039199999009725E-2</v>
      </c>
      <c r="I134">
        <f>G134</f>
        <v>3.0039199999009725E-2</v>
      </c>
      <c r="O134">
        <f t="shared" ca="1" si="22"/>
        <v>4.7564465384242541E-2</v>
      </c>
      <c r="Q134" s="2">
        <f t="shared" si="21"/>
        <v>35649.9637</v>
      </c>
    </row>
    <row r="135" spans="1:31" x14ac:dyDescent="0.2">
      <c r="A135" s="59" t="s">
        <v>442</v>
      </c>
      <c r="B135" s="60" t="s">
        <v>61</v>
      </c>
      <c r="C135" s="59">
        <v>50668.4692</v>
      </c>
      <c r="D135" s="59" t="s">
        <v>82</v>
      </c>
      <c r="E135">
        <f t="shared" si="19"/>
        <v>17322.036047235313</v>
      </c>
      <c r="F135">
        <f t="shared" si="20"/>
        <v>17322</v>
      </c>
      <c r="G135">
        <f t="shared" si="23"/>
        <v>3.5539199998311233E-2</v>
      </c>
      <c r="I135">
        <f>G135</f>
        <v>3.5539199998311233E-2</v>
      </c>
      <c r="O135">
        <f t="shared" ca="1" si="22"/>
        <v>4.7564465384242541E-2</v>
      </c>
      <c r="Q135" s="2">
        <f t="shared" si="21"/>
        <v>35649.9692</v>
      </c>
    </row>
    <row r="136" spans="1:31" x14ac:dyDescent="0.2">
      <c r="A136" s="59" t="s">
        <v>442</v>
      </c>
      <c r="B136" s="60" t="s">
        <v>61</v>
      </c>
      <c r="C136" s="59">
        <v>50668.469899999996</v>
      </c>
      <c r="D136" s="59" t="s">
        <v>82</v>
      </c>
      <c r="E136">
        <f t="shared" si="19"/>
        <v>17322.036757241858</v>
      </c>
      <c r="F136">
        <f t="shared" si="20"/>
        <v>17322</v>
      </c>
      <c r="G136">
        <f t="shared" si="23"/>
        <v>3.6239199995179661E-2</v>
      </c>
      <c r="I136">
        <f>G136</f>
        <v>3.6239199995179661E-2</v>
      </c>
      <c r="O136">
        <f t="shared" ca="1" si="22"/>
        <v>4.7564465384242541E-2</v>
      </c>
      <c r="Q136" s="2">
        <f t="shared" si="21"/>
        <v>35649.969899999996</v>
      </c>
    </row>
    <row r="137" spans="1:31" x14ac:dyDescent="0.2">
      <c r="A137" s="59" t="s">
        <v>442</v>
      </c>
      <c r="B137" s="60" t="s">
        <v>61</v>
      </c>
      <c r="C137" s="59">
        <v>50668.474099999999</v>
      </c>
      <c r="D137" s="59" t="s">
        <v>82</v>
      </c>
      <c r="E137">
        <f t="shared" si="19"/>
        <v>17322.041017281153</v>
      </c>
      <c r="F137">
        <f t="shared" si="20"/>
        <v>17322</v>
      </c>
      <c r="G137">
        <f t="shared" si="23"/>
        <v>4.0439199998218101E-2</v>
      </c>
      <c r="I137">
        <f>G137</f>
        <v>4.0439199998218101E-2</v>
      </c>
      <c r="O137">
        <f t="shared" ca="1" si="22"/>
        <v>4.7564465384242541E-2</v>
      </c>
      <c r="Q137" s="2">
        <f t="shared" si="21"/>
        <v>35649.974099999999</v>
      </c>
    </row>
    <row r="138" spans="1:31" x14ac:dyDescent="0.2">
      <c r="A138" s="59" t="s">
        <v>442</v>
      </c>
      <c r="B138" s="60" t="s">
        <v>61</v>
      </c>
      <c r="C138" s="59">
        <v>50668.474099999999</v>
      </c>
      <c r="D138" s="59" t="s">
        <v>82</v>
      </c>
      <c r="E138">
        <f t="shared" si="19"/>
        <v>17322.041017281153</v>
      </c>
      <c r="F138">
        <f t="shared" si="20"/>
        <v>17322</v>
      </c>
      <c r="G138">
        <f t="shared" si="23"/>
        <v>4.0439199998218101E-2</v>
      </c>
      <c r="I138">
        <f>G138</f>
        <v>4.0439199998218101E-2</v>
      </c>
      <c r="O138">
        <f t="shared" ca="1" si="22"/>
        <v>4.7564465384242541E-2</v>
      </c>
      <c r="Q138" s="2">
        <f t="shared" si="21"/>
        <v>35649.974099999999</v>
      </c>
    </row>
    <row r="139" spans="1:31" x14ac:dyDescent="0.2">
      <c r="A139" t="s">
        <v>58</v>
      </c>
      <c r="C139" s="24">
        <v>50671.428999999996</v>
      </c>
      <c r="D139" s="25">
        <v>6.0000000000000001E-3</v>
      </c>
      <c r="E139">
        <f t="shared" si="19"/>
        <v>17325.038157780491</v>
      </c>
      <c r="F139">
        <f t="shared" si="20"/>
        <v>17325</v>
      </c>
      <c r="G139">
        <f t="shared" si="23"/>
        <v>3.7619999995513353E-2</v>
      </c>
      <c r="I139">
        <f>+G139</f>
        <v>3.7619999995513353E-2</v>
      </c>
      <c r="O139">
        <f t="shared" ca="1" si="22"/>
        <v>4.7557656875475071E-2</v>
      </c>
      <c r="Q139" s="2">
        <f t="shared" si="21"/>
        <v>35652.928999999996</v>
      </c>
      <c r="AA139">
        <v>10</v>
      </c>
      <c r="AC139" t="s">
        <v>45</v>
      </c>
      <c r="AE139" t="s">
        <v>35</v>
      </c>
    </row>
    <row r="140" spans="1:31" x14ac:dyDescent="0.2">
      <c r="A140" t="s">
        <v>59</v>
      </c>
      <c r="C140" s="24">
        <v>50747.347000000002</v>
      </c>
      <c r="D140" s="25">
        <v>7.0000000000000001E-3</v>
      </c>
      <c r="E140">
        <f t="shared" si="19"/>
        <v>17402.041410827642</v>
      </c>
      <c r="F140">
        <f t="shared" si="20"/>
        <v>17402</v>
      </c>
      <c r="G140">
        <f t="shared" si="23"/>
        <v>4.0827199998602737E-2</v>
      </c>
      <c r="I140">
        <f>+G140</f>
        <v>4.0827199998602737E-2</v>
      </c>
      <c r="O140">
        <f t="shared" ca="1" si="22"/>
        <v>4.7382905150443438E-2</v>
      </c>
      <c r="Q140" s="2">
        <f t="shared" si="21"/>
        <v>35728.847000000002</v>
      </c>
      <c r="AA140">
        <v>11</v>
      </c>
      <c r="AC140" t="s">
        <v>45</v>
      </c>
      <c r="AE140" t="s">
        <v>35</v>
      </c>
    </row>
    <row r="141" spans="1:31" x14ac:dyDescent="0.2">
      <c r="A141" s="31" t="s">
        <v>29</v>
      </c>
      <c r="B141" s="31"/>
      <c r="C141" s="32">
        <v>51069.732000000004</v>
      </c>
      <c r="D141" s="32"/>
      <c r="E141">
        <f t="shared" si="19"/>
        <v>17729.034926642125</v>
      </c>
      <c r="F141">
        <f t="shared" si="20"/>
        <v>17729</v>
      </c>
      <c r="G141">
        <f t="shared" si="23"/>
        <v>3.4434400004101917E-2</v>
      </c>
      <c r="I141">
        <f>+G141</f>
        <v>3.4434400004101917E-2</v>
      </c>
      <c r="O141">
        <f t="shared" ca="1" si="22"/>
        <v>4.664077769478963E-2</v>
      </c>
      <c r="Q141" s="2">
        <f t="shared" si="21"/>
        <v>36051.232000000004</v>
      </c>
      <c r="AA141">
        <v>25</v>
      </c>
      <c r="AC141" t="s">
        <v>32</v>
      </c>
      <c r="AE141" t="s">
        <v>30</v>
      </c>
    </row>
    <row r="142" spans="1:31" x14ac:dyDescent="0.2">
      <c r="A142" s="31" t="s">
        <v>29</v>
      </c>
      <c r="B142" s="31"/>
      <c r="C142" s="32">
        <v>51076.641000000003</v>
      </c>
      <c r="D142" s="32"/>
      <c r="E142">
        <f t="shared" si="19"/>
        <v>17736.042691273738</v>
      </c>
      <c r="F142">
        <f t="shared" si="20"/>
        <v>17736</v>
      </c>
      <c r="G142">
        <f t="shared" si="23"/>
        <v>4.2089599999599159E-2</v>
      </c>
      <c r="I142">
        <f>+G142</f>
        <v>4.2089599999599159E-2</v>
      </c>
      <c r="O142">
        <f t="shared" ca="1" si="22"/>
        <v>4.6624891174332203E-2</v>
      </c>
      <c r="Q142" s="2">
        <f t="shared" si="21"/>
        <v>36058.141000000003</v>
      </c>
      <c r="AA142">
        <v>15</v>
      </c>
      <c r="AC142" t="s">
        <v>32</v>
      </c>
      <c r="AE142" t="s">
        <v>30</v>
      </c>
    </row>
    <row r="143" spans="1:31" x14ac:dyDescent="0.2">
      <c r="A143" s="31" t="s">
        <v>63</v>
      </c>
      <c r="B143" s="31"/>
      <c r="C143" s="32">
        <v>51432.544699999999</v>
      </c>
      <c r="D143" s="32">
        <v>1E-4</v>
      </c>
      <c r="E143">
        <f t="shared" si="19"/>
        <v>18097.034059216978</v>
      </c>
      <c r="F143">
        <f t="shared" si="20"/>
        <v>18097</v>
      </c>
      <c r="G143">
        <f t="shared" si="23"/>
        <v>3.3579199996893294E-2</v>
      </c>
      <c r="J143">
        <f>G143</f>
        <v>3.3579199996893294E-2</v>
      </c>
      <c r="O143">
        <f t="shared" ca="1" si="22"/>
        <v>4.5805600619313776E-2</v>
      </c>
      <c r="Q143" s="2">
        <f t="shared" si="21"/>
        <v>36414.044699999999</v>
      </c>
    </row>
    <row r="144" spans="1:31" x14ac:dyDescent="0.2">
      <c r="A144" s="59" t="s">
        <v>477</v>
      </c>
      <c r="B144" s="60" t="s">
        <v>61</v>
      </c>
      <c r="C144" s="59">
        <v>51440.434000000001</v>
      </c>
      <c r="D144" s="59" t="s">
        <v>82</v>
      </c>
      <c r="E144">
        <f t="shared" si="19"/>
        <v>18105.036137304716</v>
      </c>
      <c r="F144">
        <f t="shared" si="20"/>
        <v>18105</v>
      </c>
      <c r="G144">
        <f t="shared" si="23"/>
        <v>3.5628000005090144E-2</v>
      </c>
      <c r="I144">
        <f t="shared" ref="I144:I149" si="24">G144</f>
        <v>3.5628000005090144E-2</v>
      </c>
      <c r="O144">
        <f t="shared" ca="1" si="22"/>
        <v>4.5787444595933868E-2</v>
      </c>
      <c r="Q144" s="2">
        <f t="shared" si="21"/>
        <v>36421.934000000001</v>
      </c>
    </row>
    <row r="145" spans="1:17" x14ac:dyDescent="0.2">
      <c r="A145" s="59" t="s">
        <v>480</v>
      </c>
      <c r="B145" s="60" t="s">
        <v>61</v>
      </c>
      <c r="C145" s="59">
        <v>51698.743999999999</v>
      </c>
      <c r="D145" s="59" t="s">
        <v>82</v>
      </c>
      <c r="E145">
        <f t="shared" si="19"/>
        <v>18367.038696574033</v>
      </c>
      <c r="F145">
        <f t="shared" si="20"/>
        <v>18367</v>
      </c>
      <c r="G145">
        <f t="shared" si="23"/>
        <v>3.8151199994899798E-2</v>
      </c>
      <c r="I145">
        <f t="shared" si="24"/>
        <v>3.8151199994899798E-2</v>
      </c>
      <c r="O145">
        <f t="shared" ca="1" si="22"/>
        <v>4.5192834830241821E-2</v>
      </c>
      <c r="Q145" s="2">
        <f t="shared" si="21"/>
        <v>36680.243999999999</v>
      </c>
    </row>
    <row r="146" spans="1:17" x14ac:dyDescent="0.2">
      <c r="A146" s="59" t="s">
        <v>480</v>
      </c>
      <c r="B146" s="60" t="s">
        <v>61</v>
      </c>
      <c r="C146" s="59">
        <v>51775.648000000001</v>
      </c>
      <c r="D146" s="59" t="s">
        <v>82</v>
      </c>
      <c r="E146">
        <f t="shared" si="19"/>
        <v>18445.042044559199</v>
      </c>
      <c r="F146">
        <f t="shared" si="20"/>
        <v>18445</v>
      </c>
      <c r="G146">
        <f t="shared" si="23"/>
        <v>4.1452000004937872E-2</v>
      </c>
      <c r="I146">
        <f t="shared" si="24"/>
        <v>4.1452000004937872E-2</v>
      </c>
      <c r="O146">
        <f t="shared" ca="1" si="22"/>
        <v>4.5015813602287701E-2</v>
      </c>
      <c r="Q146" s="2">
        <f t="shared" si="21"/>
        <v>36757.148000000001</v>
      </c>
    </row>
    <row r="147" spans="1:17" x14ac:dyDescent="0.2">
      <c r="A147" s="59" t="s">
        <v>480</v>
      </c>
      <c r="B147" s="60" t="s">
        <v>61</v>
      </c>
      <c r="C147" s="59">
        <v>51777.618000000002</v>
      </c>
      <c r="D147" s="59" t="s">
        <v>82</v>
      </c>
      <c r="E147">
        <f t="shared" si="19"/>
        <v>18447.0402058451</v>
      </c>
      <c r="F147">
        <f t="shared" si="20"/>
        <v>18447</v>
      </c>
      <c r="G147">
        <f t="shared" si="23"/>
        <v>3.9639199996599928E-2</v>
      </c>
      <c r="I147">
        <f t="shared" si="24"/>
        <v>3.9639199996599928E-2</v>
      </c>
      <c r="O147">
        <f t="shared" ca="1" si="22"/>
        <v>4.5011274596442719E-2</v>
      </c>
      <c r="Q147" s="2">
        <f t="shared" si="21"/>
        <v>36759.118000000002</v>
      </c>
    </row>
    <row r="148" spans="1:17" x14ac:dyDescent="0.2">
      <c r="A148" s="59" t="s">
        <v>480</v>
      </c>
      <c r="B148" s="60" t="s">
        <v>61</v>
      </c>
      <c r="C148" s="59">
        <v>51842.682000000001</v>
      </c>
      <c r="D148" s="59" t="s">
        <v>82</v>
      </c>
      <c r="E148">
        <f t="shared" si="19"/>
        <v>18513.034300213487</v>
      </c>
      <c r="F148">
        <f t="shared" si="20"/>
        <v>18513</v>
      </c>
      <c r="G148">
        <f t="shared" si="23"/>
        <v>3.3816800001659431E-2</v>
      </c>
      <c r="I148">
        <f t="shared" si="24"/>
        <v>3.3816800001659431E-2</v>
      </c>
      <c r="O148">
        <f t="shared" ca="1" si="22"/>
        <v>4.4861487403558463E-2</v>
      </c>
      <c r="Q148" s="2">
        <f t="shared" si="21"/>
        <v>36824.182000000001</v>
      </c>
    </row>
    <row r="149" spans="1:17" x14ac:dyDescent="0.2">
      <c r="A149" s="59" t="s">
        <v>490</v>
      </c>
      <c r="B149" s="60" t="s">
        <v>61</v>
      </c>
      <c r="C149" s="59">
        <v>52072.402000000002</v>
      </c>
      <c r="D149" s="59" t="s">
        <v>82</v>
      </c>
      <c r="E149">
        <f t="shared" ref="E149:E180" si="25">+(C149-C$7)/C$8</f>
        <v>18746.038163460547</v>
      </c>
      <c r="F149">
        <f t="shared" ref="F149:F180" si="26">ROUND(2*E149,0)/2</f>
        <v>18746</v>
      </c>
      <c r="G149">
        <f t="shared" si="23"/>
        <v>3.7625600001774728E-2</v>
      </c>
      <c r="I149">
        <f t="shared" si="24"/>
        <v>3.7625600001774728E-2</v>
      </c>
      <c r="O149">
        <f t="shared" ca="1" si="22"/>
        <v>4.433269322261859E-2</v>
      </c>
      <c r="Q149" s="2">
        <f t="shared" ref="Q149:Q180" si="27">+C149-15018.5</f>
        <v>37053.902000000002</v>
      </c>
    </row>
    <row r="150" spans="1:17" x14ac:dyDescent="0.2">
      <c r="A150" s="33" t="s">
        <v>81</v>
      </c>
      <c r="B150" s="34" t="s">
        <v>61</v>
      </c>
      <c r="C150" s="33">
        <v>52137.468099999998</v>
      </c>
      <c r="D150" s="33" t="s">
        <v>82</v>
      </c>
      <c r="E150">
        <f t="shared" si="25"/>
        <v>18812.03438784858</v>
      </c>
      <c r="F150">
        <f t="shared" si="26"/>
        <v>18812</v>
      </c>
      <c r="G150">
        <f t="shared" si="23"/>
        <v>3.3903199997439515E-2</v>
      </c>
      <c r="K150">
        <f>G150</f>
        <v>3.3903199997439515E-2</v>
      </c>
      <c r="O150">
        <f t="shared" ref="O150:O181" ca="1" si="28">+C$11+C$12*F150</f>
        <v>4.4182906029734334E-2</v>
      </c>
      <c r="Q150" s="2">
        <f t="shared" si="27"/>
        <v>37118.968099999998</v>
      </c>
    </row>
    <row r="151" spans="1:17" x14ac:dyDescent="0.2">
      <c r="A151" s="59" t="s">
        <v>480</v>
      </c>
      <c r="B151" s="60" t="s">
        <v>61</v>
      </c>
      <c r="C151" s="59">
        <v>52468.733999999997</v>
      </c>
      <c r="D151" s="59" t="s">
        <v>82</v>
      </c>
      <c r="E151">
        <f t="shared" si="25"/>
        <v>19148.035756741203</v>
      </c>
      <c r="F151">
        <f t="shared" si="26"/>
        <v>19148</v>
      </c>
      <c r="G151">
        <f t="shared" si="23"/>
        <v>3.5252799993031658E-2</v>
      </c>
      <c r="I151">
        <f>G151</f>
        <v>3.5252799993031658E-2</v>
      </c>
      <c r="O151">
        <f t="shared" ca="1" si="28"/>
        <v>4.3420353047778124E-2</v>
      </c>
      <c r="Q151" s="2">
        <f t="shared" si="27"/>
        <v>37450.233999999997</v>
      </c>
    </row>
    <row r="152" spans="1:17" x14ac:dyDescent="0.2">
      <c r="A152" s="59" t="s">
        <v>504</v>
      </c>
      <c r="B152" s="60" t="s">
        <v>61</v>
      </c>
      <c r="C152" s="59">
        <v>52484.508699999998</v>
      </c>
      <c r="D152" s="59" t="s">
        <v>82</v>
      </c>
      <c r="E152">
        <f t="shared" si="25"/>
        <v>19164.03595716591</v>
      </c>
      <c r="F152">
        <f t="shared" si="26"/>
        <v>19164</v>
      </c>
      <c r="G152">
        <f t="shared" ref="G152:G183" si="29">+C152-(C$7+F152*C$8)</f>
        <v>3.545039999880828E-2</v>
      </c>
      <c r="K152">
        <f>G152</f>
        <v>3.545039999880828E-2</v>
      </c>
      <c r="O152">
        <f t="shared" ca="1" si="28"/>
        <v>4.3384041001018302E-2</v>
      </c>
      <c r="Q152" s="2">
        <f t="shared" si="27"/>
        <v>37466.008699999998</v>
      </c>
    </row>
    <row r="153" spans="1:17" x14ac:dyDescent="0.2">
      <c r="A153" s="31" t="s">
        <v>60</v>
      </c>
      <c r="B153" s="35" t="s">
        <v>61</v>
      </c>
      <c r="C153" s="32">
        <v>52495.357000000004</v>
      </c>
      <c r="D153" s="32">
        <v>1E-3</v>
      </c>
      <c r="E153">
        <f t="shared" si="25"/>
        <v>19175.039334362777</v>
      </c>
      <c r="F153">
        <f t="shared" si="26"/>
        <v>19175</v>
      </c>
      <c r="G153">
        <f t="shared" si="29"/>
        <v>3.8780000002589077E-2</v>
      </c>
      <c r="J153">
        <f>G153</f>
        <v>3.8780000002589077E-2</v>
      </c>
      <c r="O153">
        <f t="shared" ca="1" si="28"/>
        <v>4.3359076468870925E-2</v>
      </c>
      <c r="Q153" s="2">
        <f t="shared" si="27"/>
        <v>37476.857000000004</v>
      </c>
    </row>
    <row r="154" spans="1:17" x14ac:dyDescent="0.2">
      <c r="A154" s="31" t="s">
        <v>62</v>
      </c>
      <c r="B154" s="31"/>
      <c r="C154" s="32">
        <v>52553.525600000001</v>
      </c>
      <c r="D154" s="32">
        <v>1E-4</v>
      </c>
      <c r="E154">
        <f t="shared" si="25"/>
        <v>19234.039458512492</v>
      </c>
      <c r="F154">
        <f t="shared" si="26"/>
        <v>19234</v>
      </c>
      <c r="G154">
        <f t="shared" si="29"/>
        <v>3.8902399996004533E-2</v>
      </c>
      <c r="K154">
        <f t="shared" ref="K154:K159" si="30">G154</f>
        <v>3.8902399996004533E-2</v>
      </c>
      <c r="O154">
        <f t="shared" ca="1" si="28"/>
        <v>4.3225175796444096E-2</v>
      </c>
      <c r="Q154" s="2">
        <f t="shared" si="27"/>
        <v>37535.025600000001</v>
      </c>
    </row>
    <row r="155" spans="1:17" x14ac:dyDescent="0.2">
      <c r="A155" s="59" t="s">
        <v>480</v>
      </c>
      <c r="B155" s="60" t="s">
        <v>61</v>
      </c>
      <c r="C155" s="59">
        <v>52618.591899999999</v>
      </c>
      <c r="D155" s="59" t="s">
        <v>82</v>
      </c>
      <c r="E155">
        <f t="shared" si="25"/>
        <v>19300.035885759538</v>
      </c>
      <c r="F155">
        <f t="shared" si="26"/>
        <v>19300</v>
      </c>
      <c r="G155">
        <f t="shared" si="29"/>
        <v>3.538000000116881E-2</v>
      </c>
      <c r="K155">
        <f t="shared" si="30"/>
        <v>3.538000000116881E-2</v>
      </c>
      <c r="O155">
        <f t="shared" ca="1" si="28"/>
        <v>4.3075388603559833E-2</v>
      </c>
      <c r="Q155" s="2">
        <f t="shared" si="27"/>
        <v>37600.091899999999</v>
      </c>
    </row>
    <row r="156" spans="1:17" x14ac:dyDescent="0.2">
      <c r="A156" s="59" t="s">
        <v>480</v>
      </c>
      <c r="B156" s="60" t="s">
        <v>61</v>
      </c>
      <c r="C156" s="59">
        <v>52618.592100000002</v>
      </c>
      <c r="D156" s="59" t="s">
        <v>82</v>
      </c>
      <c r="E156">
        <f t="shared" si="25"/>
        <v>19300.036088618555</v>
      </c>
      <c r="F156">
        <f t="shared" si="26"/>
        <v>19300</v>
      </c>
      <c r="G156">
        <f t="shared" si="29"/>
        <v>3.5580000003392342E-2</v>
      </c>
      <c r="K156">
        <f t="shared" si="30"/>
        <v>3.5580000003392342E-2</v>
      </c>
      <c r="O156">
        <f t="shared" ca="1" si="28"/>
        <v>4.3075388603559833E-2</v>
      </c>
      <c r="Q156" s="2">
        <f t="shared" si="27"/>
        <v>37600.092100000002</v>
      </c>
    </row>
    <row r="157" spans="1:17" x14ac:dyDescent="0.2">
      <c r="A157" s="36" t="s">
        <v>67</v>
      </c>
      <c r="B157" s="37" t="s">
        <v>61</v>
      </c>
      <c r="C157" s="38">
        <v>52897.6037</v>
      </c>
      <c r="D157" s="38">
        <v>1E-4</v>
      </c>
      <c r="E157">
        <f t="shared" si="25"/>
        <v>19583.036178687955</v>
      </c>
      <c r="F157">
        <f t="shared" si="26"/>
        <v>19583</v>
      </c>
      <c r="G157">
        <f t="shared" si="29"/>
        <v>3.5668799995619338E-2</v>
      </c>
      <c r="K157">
        <f t="shared" si="30"/>
        <v>3.5668799995619338E-2</v>
      </c>
      <c r="O157">
        <f t="shared" ca="1" si="28"/>
        <v>4.2433119276495526E-2</v>
      </c>
      <c r="Q157" s="2">
        <f t="shared" si="27"/>
        <v>37879.1037</v>
      </c>
    </row>
    <row r="158" spans="1:17" x14ac:dyDescent="0.2">
      <c r="A158" s="59" t="s">
        <v>480</v>
      </c>
      <c r="B158" s="60" t="s">
        <v>61</v>
      </c>
      <c r="C158" s="59">
        <v>52899.575499999999</v>
      </c>
      <c r="D158" s="59" t="s">
        <v>82</v>
      </c>
      <c r="E158">
        <f t="shared" si="25"/>
        <v>19585.036165704976</v>
      </c>
      <c r="F158">
        <f t="shared" si="26"/>
        <v>19585</v>
      </c>
      <c r="G158">
        <f t="shared" si="29"/>
        <v>3.5656000000017229E-2</v>
      </c>
      <c r="K158">
        <f t="shared" si="30"/>
        <v>3.5656000000017229E-2</v>
      </c>
      <c r="O158">
        <f t="shared" ca="1" si="28"/>
        <v>4.2428580270650551E-2</v>
      </c>
      <c r="Q158" s="2">
        <f t="shared" si="27"/>
        <v>37881.075499999999</v>
      </c>
    </row>
    <row r="159" spans="1:17" x14ac:dyDescent="0.2">
      <c r="A159" s="39" t="s">
        <v>64</v>
      </c>
      <c r="B159" s="35" t="s">
        <v>61</v>
      </c>
      <c r="C159" s="32">
        <v>52986.334999999999</v>
      </c>
      <c r="D159" s="32">
        <v>5.0000000000000001E-4</v>
      </c>
      <c r="E159">
        <f t="shared" si="25"/>
        <v>19673.035898742517</v>
      </c>
      <c r="F159">
        <f t="shared" si="26"/>
        <v>19673</v>
      </c>
      <c r="G159">
        <f t="shared" si="29"/>
        <v>3.5392799996770918E-2</v>
      </c>
      <c r="K159">
        <f t="shared" si="30"/>
        <v>3.5392799996770918E-2</v>
      </c>
      <c r="O159">
        <f t="shared" ca="1" si="28"/>
        <v>4.2228864013471541E-2</v>
      </c>
      <c r="Q159" s="2">
        <f t="shared" si="27"/>
        <v>37967.834999999999</v>
      </c>
    </row>
    <row r="160" spans="1:17" x14ac:dyDescent="0.2">
      <c r="A160" s="36" t="s">
        <v>66</v>
      </c>
      <c r="B160" s="37"/>
      <c r="C160" s="32">
        <v>53110.559099999999</v>
      </c>
      <c r="D160" s="32">
        <v>1E-4</v>
      </c>
      <c r="E160">
        <f t="shared" si="25"/>
        <v>19799.035790821519</v>
      </c>
      <c r="F160">
        <f t="shared" si="26"/>
        <v>19799</v>
      </c>
      <c r="G160">
        <f t="shared" si="29"/>
        <v>3.5286400001496077E-2</v>
      </c>
      <c r="J160">
        <f>G160</f>
        <v>3.5286400001496077E-2</v>
      </c>
      <c r="O160">
        <f t="shared" ca="1" si="28"/>
        <v>4.1942906645237962E-2</v>
      </c>
      <c r="Q160" s="2">
        <f t="shared" si="27"/>
        <v>38092.059099999999</v>
      </c>
    </row>
    <row r="161" spans="1:17" x14ac:dyDescent="0.2">
      <c r="A161" s="39" t="s">
        <v>64</v>
      </c>
      <c r="B161" s="35" t="s">
        <v>61</v>
      </c>
      <c r="C161" s="32">
        <v>53182.529000000002</v>
      </c>
      <c r="D161" s="32">
        <v>2E-3</v>
      </c>
      <c r="E161">
        <f t="shared" si="25"/>
        <v>19872.034505506814</v>
      </c>
      <c r="F161">
        <f t="shared" si="26"/>
        <v>19872</v>
      </c>
      <c r="G161">
        <f t="shared" si="29"/>
        <v>3.4019200000329874E-2</v>
      </c>
      <c r="K161">
        <f t="shared" ref="K161:K166" si="31">G161</f>
        <v>3.4019200000329874E-2</v>
      </c>
      <c r="O161">
        <f t="shared" ca="1" si="28"/>
        <v>4.1777232931896287E-2</v>
      </c>
      <c r="Q161" s="2">
        <f t="shared" si="27"/>
        <v>38164.029000000002</v>
      </c>
    </row>
    <row r="162" spans="1:17" x14ac:dyDescent="0.2">
      <c r="A162" s="33" t="s">
        <v>83</v>
      </c>
      <c r="B162" s="34" t="s">
        <v>61</v>
      </c>
      <c r="C162" s="33">
        <v>53267.32</v>
      </c>
      <c r="D162" s="33">
        <v>2E-3</v>
      </c>
      <c r="E162">
        <f t="shared" si="25"/>
        <v>19958.037598701052</v>
      </c>
      <c r="F162">
        <f t="shared" si="26"/>
        <v>19958</v>
      </c>
      <c r="G162">
        <f t="shared" si="29"/>
        <v>3.7068800003908109E-2</v>
      </c>
      <c r="K162">
        <f t="shared" si="31"/>
        <v>3.7068800003908109E-2</v>
      </c>
      <c r="O162">
        <f t="shared" ca="1" si="28"/>
        <v>4.1582055680562252E-2</v>
      </c>
      <c r="Q162" s="2">
        <f t="shared" si="27"/>
        <v>38248.82</v>
      </c>
    </row>
    <row r="163" spans="1:17" x14ac:dyDescent="0.2">
      <c r="A163" s="33" t="s">
        <v>81</v>
      </c>
      <c r="B163" s="34" t="s">
        <v>61</v>
      </c>
      <c r="C163" s="33">
        <v>53459.569020000003</v>
      </c>
      <c r="D163" s="33">
        <v>4.0000000000000002E-4</v>
      </c>
      <c r="E163">
        <f t="shared" si="25"/>
        <v>20153.034831704106</v>
      </c>
      <c r="F163">
        <f t="shared" si="26"/>
        <v>20153</v>
      </c>
      <c r="G163">
        <f t="shared" si="29"/>
        <v>3.4340799997153226E-2</v>
      </c>
      <c r="K163">
        <f t="shared" si="31"/>
        <v>3.4340799997153226E-2</v>
      </c>
      <c r="O163">
        <f t="shared" ca="1" si="28"/>
        <v>4.1139502610676955E-2</v>
      </c>
      <c r="Q163" s="2">
        <f t="shared" si="27"/>
        <v>38441.069020000003</v>
      </c>
    </row>
    <row r="164" spans="1:17" x14ac:dyDescent="0.2">
      <c r="A164" s="59" t="s">
        <v>480</v>
      </c>
      <c r="B164" s="60" t="s">
        <v>61</v>
      </c>
      <c r="C164" s="59">
        <v>53588.721299999997</v>
      </c>
      <c r="D164" s="59" t="s">
        <v>82</v>
      </c>
      <c r="E164">
        <f t="shared" si="25"/>
        <v>20284.033352456172</v>
      </c>
      <c r="F164">
        <f t="shared" si="26"/>
        <v>20284</v>
      </c>
      <c r="G164">
        <f t="shared" si="29"/>
        <v>3.2882399995287415E-2</v>
      </c>
      <c r="K164">
        <f t="shared" si="31"/>
        <v>3.2882399995287415E-2</v>
      </c>
      <c r="O164">
        <f t="shared" ca="1" si="28"/>
        <v>4.0842197727830931E-2</v>
      </c>
      <c r="Q164" s="2">
        <f t="shared" si="27"/>
        <v>38570.221299999997</v>
      </c>
    </row>
    <row r="165" spans="1:17" x14ac:dyDescent="0.2">
      <c r="A165" s="40" t="s">
        <v>83</v>
      </c>
      <c r="B165" s="41" t="s">
        <v>61</v>
      </c>
      <c r="C165" s="40">
        <v>53599.565999999999</v>
      </c>
      <c r="D165" s="40">
        <v>3.0000000000000001E-3</v>
      </c>
      <c r="E165">
        <f t="shared" si="25"/>
        <v>20295.033078190787</v>
      </c>
      <c r="F165">
        <f t="shared" si="26"/>
        <v>20295</v>
      </c>
      <c r="G165">
        <f t="shared" si="29"/>
        <v>3.261200000270037E-2</v>
      </c>
      <c r="K165">
        <f t="shared" si="31"/>
        <v>3.261200000270037E-2</v>
      </c>
      <c r="O165">
        <f t="shared" ca="1" si="28"/>
        <v>4.0817233195683554E-2</v>
      </c>
      <c r="Q165" s="2">
        <f t="shared" si="27"/>
        <v>38581.065999999999</v>
      </c>
    </row>
    <row r="166" spans="1:17" x14ac:dyDescent="0.2">
      <c r="A166" s="59" t="s">
        <v>480</v>
      </c>
      <c r="B166" s="60" t="s">
        <v>61</v>
      </c>
      <c r="C166" s="59">
        <v>53931.815499999997</v>
      </c>
      <c r="D166" s="59" t="s">
        <v>82</v>
      </c>
      <c r="E166">
        <f t="shared" si="25"/>
        <v>20632.032107713265</v>
      </c>
      <c r="F166">
        <f t="shared" si="26"/>
        <v>20632</v>
      </c>
      <c r="G166">
        <f t="shared" si="29"/>
        <v>3.1655200000386685E-2</v>
      </c>
      <c r="K166">
        <f t="shared" si="31"/>
        <v>3.1655200000386685E-2</v>
      </c>
      <c r="O166">
        <f t="shared" ca="1" si="28"/>
        <v>4.0052410710804849E-2</v>
      </c>
      <c r="Q166" s="2">
        <f t="shared" si="27"/>
        <v>38913.315499999997</v>
      </c>
    </row>
    <row r="167" spans="1:17" x14ac:dyDescent="0.2">
      <c r="A167" s="42" t="s">
        <v>75</v>
      </c>
      <c r="B167" s="43" t="s">
        <v>61</v>
      </c>
      <c r="C167" s="44">
        <v>53992.448400000001</v>
      </c>
      <c r="D167" s="44">
        <v>4.3E-3</v>
      </c>
      <c r="E167">
        <f t="shared" si="25"/>
        <v>20693.531759201484</v>
      </c>
      <c r="F167">
        <f t="shared" si="26"/>
        <v>20693.5</v>
      </c>
      <c r="G167">
        <f t="shared" si="29"/>
        <v>3.1311599996115547E-2</v>
      </c>
      <c r="J167">
        <f>G167</f>
        <v>3.1311599996115547E-2</v>
      </c>
      <c r="O167">
        <f t="shared" ca="1" si="28"/>
        <v>3.9912836281071791E-2</v>
      </c>
      <c r="Q167" s="2">
        <f t="shared" si="27"/>
        <v>38973.948400000001</v>
      </c>
    </row>
    <row r="168" spans="1:17" x14ac:dyDescent="0.2">
      <c r="A168" s="42" t="s">
        <v>75</v>
      </c>
      <c r="B168" s="43" t="s">
        <v>61</v>
      </c>
      <c r="C168" s="44">
        <v>54001.323700000001</v>
      </c>
      <c r="D168" s="44">
        <v>6.9999999999999999E-4</v>
      </c>
      <c r="E168">
        <f t="shared" si="25"/>
        <v>20702.533932227238</v>
      </c>
      <c r="F168">
        <f t="shared" si="26"/>
        <v>20702.5</v>
      </c>
      <c r="G168">
        <f t="shared" si="29"/>
        <v>3.3453999996709172E-2</v>
      </c>
      <c r="J168">
        <f>G168</f>
        <v>3.3453999996709172E-2</v>
      </c>
      <c r="O168">
        <f t="shared" ca="1" si="28"/>
        <v>3.9892410754769396E-2</v>
      </c>
      <c r="Q168" s="2">
        <f t="shared" si="27"/>
        <v>38982.823700000001</v>
      </c>
    </row>
    <row r="169" spans="1:17" x14ac:dyDescent="0.2">
      <c r="A169" s="59" t="s">
        <v>568</v>
      </c>
      <c r="B169" s="60" t="s">
        <v>61</v>
      </c>
      <c r="C169" s="59">
        <v>54211.813199999997</v>
      </c>
      <c r="D169" s="59" t="s">
        <v>82</v>
      </c>
      <c r="E169">
        <f t="shared" si="25"/>
        <v>20916.032394150192</v>
      </c>
      <c r="F169">
        <f t="shared" si="26"/>
        <v>20916</v>
      </c>
      <c r="G169">
        <f t="shared" si="29"/>
        <v>3.1937599997036159E-2</v>
      </c>
      <c r="K169">
        <f>G169</f>
        <v>3.1937599997036159E-2</v>
      </c>
      <c r="O169">
        <f t="shared" ca="1" si="28"/>
        <v>3.9407871880818054E-2</v>
      </c>
      <c r="Q169" s="2">
        <f t="shared" si="27"/>
        <v>39193.313199999997</v>
      </c>
    </row>
    <row r="170" spans="1:17" x14ac:dyDescent="0.2">
      <c r="A170" s="44" t="s">
        <v>76</v>
      </c>
      <c r="B170" s="43"/>
      <c r="C170" s="44">
        <v>54241.390299999999</v>
      </c>
      <c r="D170" s="44">
        <v>2.9999999999999997E-4</v>
      </c>
      <c r="E170">
        <f t="shared" si="25"/>
        <v>20946.032300835046</v>
      </c>
      <c r="F170">
        <f t="shared" si="26"/>
        <v>20946</v>
      </c>
      <c r="G170">
        <f t="shared" si="29"/>
        <v>3.18455999949947E-2</v>
      </c>
      <c r="J170">
        <f>G170</f>
        <v>3.18455999949947E-2</v>
      </c>
      <c r="O170">
        <f t="shared" ca="1" si="28"/>
        <v>3.9339786793143393E-2</v>
      </c>
      <c r="Q170" s="2">
        <f t="shared" si="27"/>
        <v>39222.890299999999</v>
      </c>
    </row>
    <row r="171" spans="1:17" x14ac:dyDescent="0.2">
      <c r="A171" s="42" t="s">
        <v>86</v>
      </c>
      <c r="B171" s="45" t="s">
        <v>61</v>
      </c>
      <c r="C171" s="44">
        <v>54429.699000000001</v>
      </c>
      <c r="D171" s="44">
        <v>4.0000000000000002E-4</v>
      </c>
      <c r="E171">
        <f t="shared" si="25"/>
        <v>21137.032886691879</v>
      </c>
      <c r="F171">
        <f t="shared" si="26"/>
        <v>21137</v>
      </c>
      <c r="G171">
        <f t="shared" si="29"/>
        <v>3.2423199998447672E-2</v>
      </c>
      <c r="K171">
        <f>G171</f>
        <v>3.2423199998447672E-2</v>
      </c>
      <c r="O171">
        <f t="shared" ca="1" si="28"/>
        <v>3.8906311734948046E-2</v>
      </c>
      <c r="Q171" s="2">
        <f t="shared" si="27"/>
        <v>39411.199000000001</v>
      </c>
    </row>
    <row r="172" spans="1:17" x14ac:dyDescent="0.2">
      <c r="A172" s="42" t="s">
        <v>90</v>
      </c>
      <c r="B172" s="45" t="s">
        <v>61</v>
      </c>
      <c r="C172" s="44">
        <v>54631.809500000003</v>
      </c>
      <c r="D172" s="44">
        <v>2.0000000000000001E-4</v>
      </c>
      <c r="E172">
        <f t="shared" si="25"/>
        <v>21342.032570231822</v>
      </c>
      <c r="F172">
        <f t="shared" si="26"/>
        <v>21342</v>
      </c>
      <c r="G172">
        <f t="shared" si="29"/>
        <v>3.211120000196388E-2</v>
      </c>
      <c r="K172">
        <f>G172</f>
        <v>3.211120000196388E-2</v>
      </c>
      <c r="O172">
        <f t="shared" ca="1" si="28"/>
        <v>3.8441063635837852E-2</v>
      </c>
      <c r="Q172" s="2">
        <f t="shared" si="27"/>
        <v>39613.309500000003</v>
      </c>
    </row>
    <row r="173" spans="1:17" x14ac:dyDescent="0.2">
      <c r="A173" s="42" t="s">
        <v>90</v>
      </c>
      <c r="B173" s="45" t="s">
        <v>61</v>
      </c>
      <c r="C173" s="44">
        <v>54635.753499999999</v>
      </c>
      <c r="D173" s="44">
        <v>2.0000000000000001E-4</v>
      </c>
      <c r="E173">
        <f t="shared" si="25"/>
        <v>21346.032949983892</v>
      </c>
      <c r="F173">
        <f t="shared" si="26"/>
        <v>21346</v>
      </c>
      <c r="G173">
        <f t="shared" si="29"/>
        <v>3.2485600000654813E-2</v>
      </c>
      <c r="K173">
        <f>G173</f>
        <v>3.2485600000654813E-2</v>
      </c>
      <c r="O173">
        <f t="shared" ca="1" si="28"/>
        <v>3.8431985624147902E-2</v>
      </c>
      <c r="Q173" s="2">
        <f t="shared" si="27"/>
        <v>39617.253499999999</v>
      </c>
    </row>
    <row r="174" spans="1:17" x14ac:dyDescent="0.2">
      <c r="A174" s="42" t="s">
        <v>91</v>
      </c>
      <c r="B174" s="45" t="s">
        <v>61</v>
      </c>
      <c r="C174" s="44">
        <v>54717.583500000001</v>
      </c>
      <c r="D174" s="44">
        <v>1E-4</v>
      </c>
      <c r="E174">
        <f t="shared" si="25"/>
        <v>21429.032715478872</v>
      </c>
      <c r="F174">
        <f t="shared" si="26"/>
        <v>21429</v>
      </c>
      <c r="G174">
        <f t="shared" si="29"/>
        <v>3.2254400000965688E-2</v>
      </c>
      <c r="K174">
        <f>G174</f>
        <v>3.2254400000965688E-2</v>
      </c>
      <c r="O174">
        <f t="shared" ca="1" si="28"/>
        <v>3.8243616881581337E-2</v>
      </c>
      <c r="Q174" s="2">
        <f t="shared" si="27"/>
        <v>39699.083500000001</v>
      </c>
    </row>
    <row r="175" spans="1:17" x14ac:dyDescent="0.2">
      <c r="A175" s="40" t="s">
        <v>84</v>
      </c>
      <c r="B175" s="41" t="s">
        <v>61</v>
      </c>
      <c r="C175" s="40">
        <v>54925.610699999997</v>
      </c>
      <c r="D175" s="40">
        <v>1E-4</v>
      </c>
      <c r="E175">
        <f t="shared" si="25"/>
        <v>21640.033678653468</v>
      </c>
      <c r="F175">
        <f t="shared" si="26"/>
        <v>21640</v>
      </c>
      <c r="G175">
        <f t="shared" si="29"/>
        <v>3.3203999999386724E-2</v>
      </c>
      <c r="J175">
        <f>G175</f>
        <v>3.3203999999386724E-2</v>
      </c>
      <c r="O175">
        <f t="shared" ca="1" si="28"/>
        <v>3.7764751764936211E-2</v>
      </c>
      <c r="Q175" s="2">
        <f t="shared" si="27"/>
        <v>39907.110699999997</v>
      </c>
    </row>
    <row r="176" spans="1:17" x14ac:dyDescent="0.2">
      <c r="A176" s="61" t="s">
        <v>87</v>
      </c>
      <c r="B176" s="62" t="s">
        <v>61</v>
      </c>
      <c r="C176" s="63">
        <v>54987.722000000002</v>
      </c>
      <c r="D176" s="63">
        <v>2.0000000000000001E-4</v>
      </c>
      <c r="E176">
        <f t="shared" si="25"/>
        <v>21703.032863971672</v>
      </c>
      <c r="F176">
        <f t="shared" si="26"/>
        <v>21703</v>
      </c>
      <c r="G176">
        <f t="shared" si="29"/>
        <v>3.2400799995230045E-2</v>
      </c>
      <c r="K176">
        <f>G176</f>
        <v>3.2400799995230045E-2</v>
      </c>
      <c r="O176">
        <f t="shared" ca="1" si="28"/>
        <v>3.7621773080819425E-2</v>
      </c>
      <c r="Q176" s="2">
        <f t="shared" si="27"/>
        <v>39969.222000000002</v>
      </c>
    </row>
    <row r="177" spans="1:17" x14ac:dyDescent="0.2">
      <c r="A177" s="61" t="s">
        <v>87</v>
      </c>
      <c r="B177" s="62" t="s">
        <v>61</v>
      </c>
      <c r="C177" s="63">
        <v>55062.651599999997</v>
      </c>
      <c r="D177" s="63">
        <v>1E-4</v>
      </c>
      <c r="E177">
        <f t="shared" si="25"/>
        <v>21779.033587772628</v>
      </c>
      <c r="F177">
        <f t="shared" si="26"/>
        <v>21779</v>
      </c>
      <c r="G177">
        <f t="shared" si="29"/>
        <v>3.3114399993792176E-2</v>
      </c>
      <c r="K177">
        <f>G177</f>
        <v>3.3114399993792176E-2</v>
      </c>
      <c r="O177">
        <f t="shared" ca="1" si="28"/>
        <v>3.744929085871028E-2</v>
      </c>
      <c r="Q177" s="2">
        <f t="shared" si="27"/>
        <v>40044.151599999997</v>
      </c>
    </row>
    <row r="178" spans="1:17" x14ac:dyDescent="0.2">
      <c r="A178" s="61" t="s">
        <v>92</v>
      </c>
      <c r="B178" s="62" t="s">
        <v>61</v>
      </c>
      <c r="C178" s="63">
        <v>55138.566800000001</v>
      </c>
      <c r="D178" s="63">
        <v>1E-4</v>
      </c>
      <c r="E178">
        <f t="shared" si="25"/>
        <v>21856.034000793585</v>
      </c>
      <c r="F178">
        <f t="shared" si="26"/>
        <v>21856</v>
      </c>
      <c r="G178">
        <f t="shared" si="29"/>
        <v>3.3521599994855933E-2</v>
      </c>
      <c r="K178">
        <f>G178</f>
        <v>3.3521599994855933E-2</v>
      </c>
      <c r="O178">
        <f t="shared" ca="1" si="28"/>
        <v>3.7274539133678647E-2</v>
      </c>
      <c r="Q178" s="2">
        <f t="shared" si="27"/>
        <v>40120.066800000001</v>
      </c>
    </row>
    <row r="179" spans="1:17" x14ac:dyDescent="0.2">
      <c r="A179" s="61" t="s">
        <v>95</v>
      </c>
      <c r="B179" s="61"/>
      <c r="C179" s="63">
        <v>55386.525000000001</v>
      </c>
      <c r="D179" s="63">
        <v>5.1000000000000004E-3</v>
      </c>
      <c r="E179">
        <f t="shared" si="25"/>
        <v>22107.536780367791</v>
      </c>
      <c r="F179">
        <f t="shared" si="26"/>
        <v>22107.5</v>
      </c>
      <c r="G179">
        <f t="shared" si="29"/>
        <v>3.6262000001443084E-2</v>
      </c>
      <c r="J179">
        <f>G179</f>
        <v>3.6262000001443084E-2</v>
      </c>
      <c r="O179">
        <f t="shared" ca="1" si="28"/>
        <v>3.6703759148672736E-2</v>
      </c>
      <c r="Q179" s="2">
        <f t="shared" si="27"/>
        <v>40368.025000000001</v>
      </c>
    </row>
    <row r="180" spans="1:17" x14ac:dyDescent="0.2">
      <c r="A180" s="61" t="s">
        <v>88</v>
      </c>
      <c r="B180" s="62" t="s">
        <v>61</v>
      </c>
      <c r="C180" s="63">
        <v>55409.691899999998</v>
      </c>
      <c r="D180" s="63">
        <v>1E-4</v>
      </c>
      <c r="E180">
        <f t="shared" si="25"/>
        <v>22131.03485280144</v>
      </c>
      <c r="F180">
        <f t="shared" si="26"/>
        <v>22131</v>
      </c>
      <c r="G180">
        <f t="shared" si="29"/>
        <v>3.4361599995463621E-2</v>
      </c>
      <c r="K180">
        <f>G180</f>
        <v>3.4361599995463621E-2</v>
      </c>
      <c r="O180">
        <f t="shared" ca="1" si="28"/>
        <v>3.6650425829994247E-2</v>
      </c>
      <c r="Q180" s="2">
        <f t="shared" si="27"/>
        <v>40391.191899999998</v>
      </c>
    </row>
    <row r="181" spans="1:17" x14ac:dyDescent="0.2">
      <c r="A181" s="61" t="s">
        <v>80</v>
      </c>
      <c r="B181" s="62" t="s">
        <v>61</v>
      </c>
      <c r="C181" s="63">
        <v>55476.732799999998</v>
      </c>
      <c r="D181" s="63">
        <v>8.0000000000000004E-4</v>
      </c>
      <c r="E181">
        <f t="shared" ref="E181:E201" si="32">+(C181-C$7)/C$8</f>
        <v>22199.034107091706</v>
      </c>
      <c r="F181">
        <f t="shared" ref="F181:F201" si="33">ROUND(2*E181,0)/2</f>
        <v>22199</v>
      </c>
      <c r="G181">
        <f t="shared" si="29"/>
        <v>3.3626399992499501E-2</v>
      </c>
      <c r="K181">
        <f>G181</f>
        <v>3.3626399992499501E-2</v>
      </c>
      <c r="O181">
        <f t="shared" ca="1" si="28"/>
        <v>3.6496099631265017E-2</v>
      </c>
      <c r="Q181" s="2">
        <f t="shared" ref="Q181:Q201" si="34">+C181-15018.5</f>
        <v>40458.232799999998</v>
      </c>
    </row>
    <row r="182" spans="1:17" x14ac:dyDescent="0.2">
      <c r="A182" s="64" t="s">
        <v>85</v>
      </c>
      <c r="B182" s="65" t="s">
        <v>61</v>
      </c>
      <c r="C182" s="64">
        <v>55775.466</v>
      </c>
      <c r="D182" s="64">
        <v>8.9999999999999998E-4</v>
      </c>
      <c r="E182">
        <f t="shared" si="32"/>
        <v>22502.037718793588</v>
      </c>
      <c r="F182">
        <f t="shared" si="33"/>
        <v>22502</v>
      </c>
      <c r="G182">
        <f t="shared" si="29"/>
        <v>3.7187199995969422E-2</v>
      </c>
      <c r="J182">
        <f>G182</f>
        <v>3.7187199995969422E-2</v>
      </c>
      <c r="O182">
        <f t="shared" ref="O182:O201" ca="1" si="35">+C$11+C$12*F182</f>
        <v>3.580844024575093E-2</v>
      </c>
      <c r="Q182" s="2">
        <f t="shared" si="34"/>
        <v>40756.966</v>
      </c>
    </row>
    <row r="183" spans="1:17" x14ac:dyDescent="0.2">
      <c r="A183" s="61" t="s">
        <v>93</v>
      </c>
      <c r="B183" s="62" t="s">
        <v>61</v>
      </c>
      <c r="C183" s="63">
        <v>55836.591699999997</v>
      </c>
      <c r="D183" s="63">
        <v>1E-4</v>
      </c>
      <c r="E183">
        <f t="shared" si="32"/>
        <v>22564.037214891796</v>
      </c>
      <c r="F183">
        <f t="shared" si="33"/>
        <v>22564</v>
      </c>
      <c r="G183">
        <f t="shared" si="29"/>
        <v>3.6690399996587075E-2</v>
      </c>
      <c r="K183">
        <f>G183</f>
        <v>3.6690399996587075E-2</v>
      </c>
      <c r="O183">
        <f t="shared" ca="1" si="35"/>
        <v>3.5667731064556632E-2</v>
      </c>
      <c r="Q183" s="2">
        <f t="shared" si="34"/>
        <v>40818.091699999997</v>
      </c>
    </row>
    <row r="184" spans="1:17" x14ac:dyDescent="0.2">
      <c r="A184" s="61" t="s">
        <v>89</v>
      </c>
      <c r="B184" s="62" t="s">
        <v>61</v>
      </c>
      <c r="C184" s="63">
        <v>55836.591699999997</v>
      </c>
      <c r="D184" s="63">
        <v>1E-4</v>
      </c>
      <c r="E184">
        <f t="shared" si="32"/>
        <v>22564.037214891796</v>
      </c>
      <c r="F184">
        <f t="shared" si="33"/>
        <v>22564</v>
      </c>
      <c r="G184">
        <f t="shared" ref="G184:G201" si="36">+C184-(C$7+F184*C$8)</f>
        <v>3.6690399996587075E-2</v>
      </c>
      <c r="K184">
        <f>G184</f>
        <v>3.6690399996587075E-2</v>
      </c>
      <c r="O184">
        <f t="shared" ca="1" si="35"/>
        <v>3.5667731064556632E-2</v>
      </c>
      <c r="Q184" s="2">
        <f t="shared" si="34"/>
        <v>40818.091699999997</v>
      </c>
    </row>
    <row r="185" spans="1:17" x14ac:dyDescent="0.2">
      <c r="A185" s="61" t="s">
        <v>94</v>
      </c>
      <c r="B185" s="62" t="s">
        <v>61</v>
      </c>
      <c r="C185" s="63">
        <v>56530.666799999999</v>
      </c>
      <c r="D185" s="63">
        <v>1E-4</v>
      </c>
      <c r="E185">
        <f t="shared" si="32"/>
        <v>23268.034166326539</v>
      </c>
      <c r="F185">
        <f t="shared" si="33"/>
        <v>23268</v>
      </c>
      <c r="G185">
        <f t="shared" si="36"/>
        <v>3.3684799993352499E-2</v>
      </c>
      <c r="K185">
        <f>G185</f>
        <v>3.3684799993352499E-2</v>
      </c>
      <c r="O185">
        <f t="shared" ca="1" si="35"/>
        <v>3.4070001007124567E-2</v>
      </c>
      <c r="Q185" s="2">
        <f t="shared" si="34"/>
        <v>41512.166799999999</v>
      </c>
    </row>
    <row r="186" spans="1:17" x14ac:dyDescent="0.2">
      <c r="A186" s="63" t="s">
        <v>646</v>
      </c>
      <c r="B186" s="62" t="s">
        <v>61</v>
      </c>
      <c r="C186" s="63">
        <v>56956.5769</v>
      </c>
      <c r="D186" s="63" t="s">
        <v>82</v>
      </c>
      <c r="E186">
        <f t="shared" si="32"/>
        <v>23700.032680587123</v>
      </c>
      <c r="F186">
        <f t="shared" si="33"/>
        <v>23700</v>
      </c>
      <c r="G186">
        <f t="shared" si="36"/>
        <v>3.2219999993685633E-2</v>
      </c>
      <c r="I186">
        <f>G186</f>
        <v>3.2219999993685633E-2</v>
      </c>
      <c r="O186">
        <f t="shared" ca="1" si="35"/>
        <v>3.3089575744609433E-2</v>
      </c>
      <c r="Q186" s="2">
        <f t="shared" si="34"/>
        <v>41938.0769</v>
      </c>
    </row>
    <row r="187" spans="1:17" x14ac:dyDescent="0.2">
      <c r="A187" s="66" t="s">
        <v>647</v>
      </c>
      <c r="B187" s="67" t="s">
        <v>61</v>
      </c>
      <c r="C187" s="68">
        <v>56956.5769</v>
      </c>
      <c r="D187" s="68">
        <v>1E-4</v>
      </c>
      <c r="E187">
        <f t="shared" si="32"/>
        <v>23700.032680587123</v>
      </c>
      <c r="F187">
        <f t="shared" si="33"/>
        <v>23700</v>
      </c>
      <c r="G187">
        <f t="shared" si="36"/>
        <v>3.2219999993685633E-2</v>
      </c>
      <c r="K187">
        <f t="shared" ref="K187:K201" si="37">G187</f>
        <v>3.2219999993685633E-2</v>
      </c>
      <c r="O187">
        <f t="shared" ca="1" si="35"/>
        <v>3.3089575744609433E-2</v>
      </c>
      <c r="Q187" s="2">
        <f t="shared" si="34"/>
        <v>41938.0769</v>
      </c>
    </row>
    <row r="188" spans="1:17" x14ac:dyDescent="0.2">
      <c r="A188" s="66" t="s">
        <v>648</v>
      </c>
      <c r="B188" s="67" t="s">
        <v>61</v>
      </c>
      <c r="C188" s="68">
        <v>57225.726999999999</v>
      </c>
      <c r="D188" s="68">
        <v>1E-4</v>
      </c>
      <c r="E188">
        <f t="shared" si="32"/>
        <v>23973.030299833736</v>
      </c>
      <c r="F188">
        <f t="shared" si="33"/>
        <v>23973</v>
      </c>
      <c r="G188">
        <f t="shared" si="36"/>
        <v>2.9872799997974653E-2</v>
      </c>
      <c r="K188">
        <f t="shared" si="37"/>
        <v>2.9872799997974653E-2</v>
      </c>
      <c r="O188">
        <f t="shared" ca="1" si="35"/>
        <v>3.2470001446770015E-2</v>
      </c>
      <c r="Q188" s="2">
        <f t="shared" si="34"/>
        <v>42207.226999999999</v>
      </c>
    </row>
    <row r="189" spans="1:17" x14ac:dyDescent="0.2">
      <c r="A189" s="66" t="s">
        <v>649</v>
      </c>
      <c r="B189" s="67" t="s">
        <v>61</v>
      </c>
      <c r="C189" s="68">
        <v>57569.809600000001</v>
      </c>
      <c r="D189" s="68">
        <v>1E-4</v>
      </c>
      <c r="E189">
        <f t="shared" si="32"/>
        <v>24322.031584337012</v>
      </c>
      <c r="F189">
        <f t="shared" si="33"/>
        <v>24322</v>
      </c>
      <c r="G189">
        <f t="shared" si="36"/>
        <v>3.1139200000325218E-2</v>
      </c>
      <c r="K189">
        <f t="shared" si="37"/>
        <v>3.1139200000325218E-2</v>
      </c>
      <c r="O189">
        <f t="shared" ca="1" si="35"/>
        <v>3.1677944926821446E-2</v>
      </c>
      <c r="Q189" s="2">
        <f t="shared" si="34"/>
        <v>42551.309600000001</v>
      </c>
    </row>
    <row r="190" spans="1:17" x14ac:dyDescent="0.2">
      <c r="A190" s="69" t="s">
        <v>651</v>
      </c>
      <c r="B190" s="72" t="s">
        <v>61</v>
      </c>
      <c r="C190" s="69">
        <v>57997.6924</v>
      </c>
      <c r="D190" s="69">
        <v>1E-4</v>
      </c>
      <c r="E190">
        <f t="shared" si="32"/>
        <v>24756.030998480179</v>
      </c>
      <c r="F190">
        <f t="shared" si="33"/>
        <v>24756</v>
      </c>
      <c r="G190">
        <f t="shared" si="36"/>
        <v>3.0561599996872246E-2</v>
      </c>
      <c r="K190">
        <f t="shared" si="37"/>
        <v>3.0561599996872246E-2</v>
      </c>
      <c r="O190">
        <f t="shared" ca="1" si="35"/>
        <v>3.0692980658461336E-2</v>
      </c>
      <c r="Q190" s="2">
        <f t="shared" si="34"/>
        <v>42979.1924</v>
      </c>
    </row>
    <row r="191" spans="1:17" x14ac:dyDescent="0.2">
      <c r="A191" s="69" t="s">
        <v>650</v>
      </c>
      <c r="B191" s="70" t="s">
        <v>61</v>
      </c>
      <c r="C191" s="71">
        <v>57997.692799999997</v>
      </c>
      <c r="D191" s="71">
        <v>1E-4</v>
      </c>
      <c r="E191">
        <f t="shared" si="32"/>
        <v>24756.031404198206</v>
      </c>
      <c r="F191">
        <f t="shared" si="33"/>
        <v>24756</v>
      </c>
      <c r="G191">
        <f t="shared" si="36"/>
        <v>3.0961599994043354E-2</v>
      </c>
      <c r="K191">
        <f t="shared" si="37"/>
        <v>3.0961599994043354E-2</v>
      </c>
      <c r="O191">
        <f t="shared" ca="1" si="35"/>
        <v>3.0692980658461336E-2</v>
      </c>
      <c r="Q191" s="2">
        <f t="shared" si="34"/>
        <v>42979.192799999997</v>
      </c>
    </row>
    <row r="192" spans="1:17" x14ac:dyDescent="0.2">
      <c r="A192" s="73" t="s">
        <v>652</v>
      </c>
      <c r="B192" s="74" t="s">
        <v>61</v>
      </c>
      <c r="C192" s="75">
        <v>58356.561300000001</v>
      </c>
      <c r="D192" s="75">
        <v>1E-4</v>
      </c>
      <c r="E192">
        <f t="shared" si="32"/>
        <v>25120.029954161979</v>
      </c>
      <c r="F192">
        <f t="shared" si="33"/>
        <v>25120</v>
      </c>
      <c r="G192">
        <f t="shared" si="36"/>
        <v>2.9532000000472181E-2</v>
      </c>
      <c r="K192">
        <f t="shared" si="37"/>
        <v>2.9532000000472181E-2</v>
      </c>
      <c r="O192">
        <f t="shared" ca="1" si="35"/>
        <v>2.9866881594675439E-2</v>
      </c>
      <c r="Q192" s="2">
        <f t="shared" si="34"/>
        <v>43338.061300000001</v>
      </c>
    </row>
    <row r="193" spans="1:17" x14ac:dyDescent="0.2">
      <c r="A193" s="76" t="s">
        <v>653</v>
      </c>
      <c r="B193" s="77" t="s">
        <v>61</v>
      </c>
      <c r="C193" s="78">
        <v>58697.683700000001</v>
      </c>
      <c r="D193" s="78">
        <v>1E-4</v>
      </c>
      <c r="E193">
        <f t="shared" si="32"/>
        <v>25466.028722402047</v>
      </c>
      <c r="F193">
        <f t="shared" si="33"/>
        <v>25466</v>
      </c>
      <c r="G193">
        <f t="shared" si="36"/>
        <v>2.831760000117356E-2</v>
      </c>
      <c r="K193">
        <f t="shared" si="37"/>
        <v>2.831760000117356E-2</v>
      </c>
      <c r="O193">
        <f t="shared" ca="1" si="35"/>
        <v>2.9081633583494339E-2</v>
      </c>
      <c r="Q193" s="2">
        <f t="shared" si="34"/>
        <v>43679.183700000001</v>
      </c>
    </row>
    <row r="194" spans="1:17" x14ac:dyDescent="0.2">
      <c r="A194" s="76" t="s">
        <v>653</v>
      </c>
      <c r="B194" s="77" t="s">
        <v>61</v>
      </c>
      <c r="C194" s="78">
        <v>58717.402199999997</v>
      </c>
      <c r="D194" s="78">
        <v>1E-4</v>
      </c>
      <c r="E194">
        <f t="shared" si="32"/>
        <v>25486.029099719806</v>
      </c>
      <c r="F194">
        <f t="shared" si="33"/>
        <v>25486</v>
      </c>
      <c r="G194">
        <f t="shared" si="36"/>
        <v>2.8689599996141624E-2</v>
      </c>
      <c r="K194">
        <f t="shared" si="37"/>
        <v>2.8689599996141624E-2</v>
      </c>
      <c r="O194">
        <f t="shared" ca="1" si="35"/>
        <v>2.9036243525044567E-2</v>
      </c>
      <c r="Q194" s="2">
        <f t="shared" si="34"/>
        <v>43698.902199999997</v>
      </c>
    </row>
    <row r="195" spans="1:17" s="85" customFormat="1" ht="12" customHeight="1" x14ac:dyDescent="0.2">
      <c r="A195" s="76" t="s">
        <v>654</v>
      </c>
      <c r="B195" s="77" t="s">
        <v>61</v>
      </c>
      <c r="C195" s="78">
        <v>59044.724000000002</v>
      </c>
      <c r="D195" s="78">
        <v>1E-4</v>
      </c>
      <c r="E195" s="85">
        <f t="shared" si="32"/>
        <v>25818.029987430855</v>
      </c>
      <c r="F195" s="85">
        <f t="shared" si="33"/>
        <v>25818</v>
      </c>
      <c r="G195" s="85">
        <f t="shared" si="36"/>
        <v>2.9564800002845004E-2</v>
      </c>
      <c r="K195" s="85">
        <f t="shared" si="37"/>
        <v>2.9564800002845004E-2</v>
      </c>
      <c r="O195" s="85">
        <f t="shared" ca="1" si="35"/>
        <v>2.8282768554778306E-2</v>
      </c>
      <c r="Q195" s="86">
        <f t="shared" si="34"/>
        <v>44026.224000000002</v>
      </c>
    </row>
    <row r="196" spans="1:17" s="85" customFormat="1" ht="12" customHeight="1" x14ac:dyDescent="0.2">
      <c r="A196" s="79" t="s">
        <v>655</v>
      </c>
      <c r="B196" s="74" t="s">
        <v>61</v>
      </c>
      <c r="C196" s="75">
        <v>59134.4401</v>
      </c>
      <c r="D196" s="75">
        <v>1E-4</v>
      </c>
      <c r="E196" s="85">
        <f t="shared" si="32"/>
        <v>25909.028585269352</v>
      </c>
      <c r="F196" s="85">
        <f t="shared" si="33"/>
        <v>25909</v>
      </c>
      <c r="G196" s="85">
        <f t="shared" si="36"/>
        <v>2.818239999760408E-2</v>
      </c>
      <c r="K196" s="85">
        <f t="shared" si="37"/>
        <v>2.818239999760408E-2</v>
      </c>
      <c r="O196" s="85">
        <f t="shared" ca="1" si="35"/>
        <v>2.8076243788831834E-2</v>
      </c>
      <c r="Q196" s="86">
        <f t="shared" si="34"/>
        <v>44115.9401</v>
      </c>
    </row>
    <row r="197" spans="1:17" s="85" customFormat="1" ht="12" customHeight="1" x14ac:dyDescent="0.2">
      <c r="A197" s="80" t="s">
        <v>656</v>
      </c>
      <c r="B197" s="81" t="s">
        <v>61</v>
      </c>
      <c r="C197" s="90">
        <v>59466.6921</v>
      </c>
      <c r="D197" s="80">
        <v>5.9999999999999995E-4</v>
      </c>
      <c r="E197" s="85">
        <f t="shared" si="32"/>
        <v>26246.030150529503</v>
      </c>
      <c r="F197" s="85">
        <f t="shared" si="33"/>
        <v>26246</v>
      </c>
      <c r="G197" s="85">
        <f t="shared" si="36"/>
        <v>2.9725599997618701E-2</v>
      </c>
      <c r="K197" s="85">
        <f t="shared" si="37"/>
        <v>2.9725599997618701E-2</v>
      </c>
      <c r="O197" s="85">
        <f t="shared" ca="1" si="35"/>
        <v>2.7311421303953136E-2</v>
      </c>
      <c r="Q197" s="86">
        <f t="shared" si="34"/>
        <v>44448.1921</v>
      </c>
    </row>
    <row r="198" spans="1:17" s="85" customFormat="1" ht="12" customHeight="1" x14ac:dyDescent="0.2">
      <c r="A198" s="80" t="s">
        <v>656</v>
      </c>
      <c r="B198" s="81" t="s">
        <v>61</v>
      </c>
      <c r="C198" s="90">
        <v>59473.591200000003</v>
      </c>
      <c r="D198" s="80">
        <v>1E-4</v>
      </c>
      <c r="E198" s="85">
        <f t="shared" si="32"/>
        <v>26253.027873639934</v>
      </c>
      <c r="F198" s="85">
        <f t="shared" si="33"/>
        <v>26253</v>
      </c>
      <c r="G198" s="85">
        <f t="shared" si="36"/>
        <v>2.7480800003104378E-2</v>
      </c>
      <c r="K198" s="85">
        <f t="shared" si="37"/>
        <v>2.7480800003104378E-2</v>
      </c>
      <c r="O198" s="85">
        <f t="shared" ca="1" si="35"/>
        <v>2.7295534783495716E-2</v>
      </c>
      <c r="Q198" s="86">
        <f t="shared" si="34"/>
        <v>44455.091200000003</v>
      </c>
    </row>
    <row r="199" spans="1:17" s="85" customFormat="1" ht="12" customHeight="1" x14ac:dyDescent="0.2">
      <c r="A199" s="80" t="s">
        <v>656</v>
      </c>
      <c r="B199" s="81" t="s">
        <v>61</v>
      </c>
      <c r="C199" s="90">
        <v>59485.422299999998</v>
      </c>
      <c r="D199" s="80">
        <v>1E-4</v>
      </c>
      <c r="E199" s="85">
        <f t="shared" si="32"/>
        <v>26265.028100030588</v>
      </c>
      <c r="F199" s="85">
        <f t="shared" si="33"/>
        <v>26265</v>
      </c>
      <c r="G199" s="85">
        <f t="shared" si="36"/>
        <v>2.7704000000085216E-2</v>
      </c>
      <c r="K199" s="85">
        <f t="shared" si="37"/>
        <v>2.7704000000085216E-2</v>
      </c>
      <c r="O199" s="85">
        <f t="shared" ca="1" si="35"/>
        <v>2.7268300748425851E-2</v>
      </c>
      <c r="Q199" s="86">
        <f t="shared" si="34"/>
        <v>44466.922299999998</v>
      </c>
    </row>
    <row r="200" spans="1:17" s="85" customFormat="1" ht="12" customHeight="1" x14ac:dyDescent="0.2">
      <c r="A200" s="80" t="s">
        <v>656</v>
      </c>
      <c r="B200" s="81" t="s">
        <v>61</v>
      </c>
      <c r="C200" s="90">
        <v>59486.407700000003</v>
      </c>
      <c r="D200" s="80">
        <v>1E-4</v>
      </c>
      <c r="E200" s="85">
        <f t="shared" si="32"/>
        <v>26266.02758639157</v>
      </c>
      <c r="F200" s="85">
        <f t="shared" si="33"/>
        <v>26266</v>
      </c>
      <c r="G200" s="85">
        <f t="shared" si="36"/>
        <v>2.7197600000363309E-2</v>
      </c>
      <c r="K200" s="85">
        <f t="shared" si="37"/>
        <v>2.7197600000363309E-2</v>
      </c>
      <c r="O200" s="85">
        <f t="shared" ca="1" si="35"/>
        <v>2.7266031245503357E-2</v>
      </c>
      <c r="Q200" s="86">
        <f t="shared" si="34"/>
        <v>44467.907700000003</v>
      </c>
    </row>
    <row r="201" spans="1:17" s="85" customFormat="1" ht="12" customHeight="1" x14ac:dyDescent="0.2">
      <c r="A201" s="82" t="s">
        <v>657</v>
      </c>
      <c r="B201" s="81" t="s">
        <v>61</v>
      </c>
      <c r="C201" s="90">
        <v>59734.855000000003</v>
      </c>
      <c r="D201" s="80">
        <v>2.0000000000000001E-4</v>
      </c>
      <c r="E201" s="85">
        <f t="shared" si="32"/>
        <v>26518.026457684016</v>
      </c>
      <c r="F201" s="85">
        <f t="shared" si="33"/>
        <v>26518</v>
      </c>
      <c r="G201" s="85">
        <f t="shared" si="36"/>
        <v>2.6084800003445707E-2</v>
      </c>
      <c r="K201" s="85">
        <f t="shared" si="37"/>
        <v>2.6084800003445707E-2</v>
      </c>
      <c r="O201" s="85">
        <f t="shared" ca="1" si="35"/>
        <v>2.6694116509036199E-2</v>
      </c>
      <c r="Q201" s="86">
        <f t="shared" si="34"/>
        <v>44716.355000000003</v>
      </c>
    </row>
    <row r="202" spans="1:17" s="85" customFormat="1" ht="12" customHeight="1" x14ac:dyDescent="0.2">
      <c r="A202" s="83" t="s">
        <v>658</v>
      </c>
      <c r="B202" s="84" t="s">
        <v>61</v>
      </c>
      <c r="C202" s="90">
        <v>59909.359400000001</v>
      </c>
      <c r="D202" s="80">
        <v>2.0000000000000001E-4</v>
      </c>
      <c r="E202" s="85">
        <f t="shared" ref="E202:E203" si="38">+(C202-C$7)/C$8</f>
        <v>26695.02541012007</v>
      </c>
      <c r="F202" s="85">
        <f t="shared" ref="F202:F203" si="39">ROUND(2*E202,0)/2</f>
        <v>26695</v>
      </c>
      <c r="G202" s="85">
        <f t="shared" ref="G202:G203" si="40">+C202-(C$7+F202*C$8)</f>
        <v>2.5051999997231178E-2</v>
      </c>
      <c r="K202" s="85">
        <f t="shared" ref="K202:K203" si="41">G202</f>
        <v>2.5051999997231178E-2</v>
      </c>
      <c r="O202" s="85">
        <f t="shared" ref="O202:O203" ca="1" si="42">+C$11+C$12*F202</f>
        <v>2.6292414491755692E-2</v>
      </c>
      <c r="Q202" s="86">
        <f t="shared" ref="Q202:Q203" si="43">+C202-15018.5</f>
        <v>44890.859400000001</v>
      </c>
    </row>
    <row r="203" spans="1:17" s="85" customFormat="1" ht="12" customHeight="1" x14ac:dyDescent="0.2">
      <c r="A203" s="87" t="s">
        <v>659</v>
      </c>
      <c r="B203" s="88" t="s">
        <v>61</v>
      </c>
      <c r="C203" s="80">
        <v>60152.8796</v>
      </c>
      <c r="D203" s="80">
        <v>2.0000000000000001E-4</v>
      </c>
      <c r="E203" s="85">
        <f t="shared" si="38"/>
        <v>26942.026748178123</v>
      </c>
      <c r="F203" s="85">
        <f t="shared" si="39"/>
        <v>26942</v>
      </c>
      <c r="G203" s="85">
        <f t="shared" si="40"/>
        <v>2.6371200001449324E-2</v>
      </c>
      <c r="K203" s="85">
        <f t="shared" si="41"/>
        <v>2.6371200001449324E-2</v>
      </c>
      <c r="O203" s="85">
        <f t="shared" ca="1" si="42"/>
        <v>2.5731847269900979E-2</v>
      </c>
      <c r="Q203" s="86">
        <f t="shared" si="43"/>
        <v>45134.3796</v>
      </c>
    </row>
    <row r="204" spans="1:17" s="85" customFormat="1" ht="12" customHeight="1" x14ac:dyDescent="0.2">
      <c r="A204" s="59"/>
      <c r="B204" s="60"/>
      <c r="C204" s="59"/>
      <c r="D204" s="59"/>
    </row>
    <row r="205" spans="1:17" s="85" customFormat="1" x14ac:dyDescent="0.2">
      <c r="A205" s="59"/>
      <c r="B205" s="60"/>
      <c r="C205" s="59"/>
      <c r="D205" s="59"/>
    </row>
    <row r="206" spans="1:17" s="85" customFormat="1" x14ac:dyDescent="0.2">
      <c r="A206" s="59"/>
      <c r="B206" s="60"/>
      <c r="C206" s="59"/>
      <c r="D206" s="59"/>
    </row>
    <row r="207" spans="1:17" s="85" customFormat="1" x14ac:dyDescent="0.2">
      <c r="A207" s="59"/>
      <c r="B207" s="60"/>
      <c r="C207" s="59"/>
      <c r="D207" s="59"/>
    </row>
    <row r="208" spans="1:17" s="85" customFormat="1" x14ac:dyDescent="0.2">
      <c r="A208" s="59"/>
      <c r="B208" s="60"/>
      <c r="C208" s="59"/>
      <c r="D208" s="59"/>
    </row>
    <row r="209" spans="1:4" s="85" customFormat="1" x14ac:dyDescent="0.2">
      <c r="A209" s="59"/>
      <c r="B209" s="60"/>
      <c r="C209" s="59"/>
      <c r="D209" s="59"/>
    </row>
    <row r="210" spans="1:4" s="85" customFormat="1" x14ac:dyDescent="0.2">
      <c r="B210" s="45"/>
      <c r="C210" s="44"/>
      <c r="D210" s="44"/>
    </row>
    <row r="211" spans="1:4" s="85" customFormat="1" x14ac:dyDescent="0.2">
      <c r="B211" s="45"/>
      <c r="C211" s="44"/>
      <c r="D211" s="44"/>
    </row>
    <row r="212" spans="1:4" s="85" customFormat="1" x14ac:dyDescent="0.2">
      <c r="B212" s="45"/>
      <c r="C212" s="44"/>
      <c r="D212" s="44"/>
    </row>
    <row r="213" spans="1:4" x14ac:dyDescent="0.2">
      <c r="B213" s="11"/>
      <c r="C213" s="25"/>
      <c r="D213" s="25"/>
    </row>
    <row r="214" spans="1:4" x14ac:dyDescent="0.2">
      <c r="B214" s="11"/>
      <c r="C214" s="25"/>
      <c r="D214" s="25"/>
    </row>
    <row r="215" spans="1:4" x14ac:dyDescent="0.2">
      <c r="B215" s="11"/>
      <c r="C215" s="25"/>
      <c r="D215" s="25"/>
    </row>
    <row r="216" spans="1:4" x14ac:dyDescent="0.2">
      <c r="B216" s="11"/>
      <c r="C216" s="25"/>
      <c r="D216" s="25"/>
    </row>
    <row r="217" spans="1:4" x14ac:dyDescent="0.2">
      <c r="B217" s="11"/>
      <c r="C217" s="25"/>
      <c r="D217" s="25"/>
    </row>
    <row r="218" spans="1:4" x14ac:dyDescent="0.2">
      <c r="B218" s="11"/>
      <c r="C218" s="25"/>
      <c r="D218" s="25"/>
    </row>
    <row r="219" spans="1:4" x14ac:dyDescent="0.2">
      <c r="B219" s="11"/>
      <c r="C219" s="25"/>
      <c r="D219" s="25"/>
    </row>
    <row r="220" spans="1:4" x14ac:dyDescent="0.2">
      <c r="B220" s="11"/>
      <c r="C220" s="25"/>
      <c r="D220" s="25"/>
    </row>
    <row r="221" spans="1:4" x14ac:dyDescent="0.2">
      <c r="B221" s="11"/>
      <c r="C221" s="25"/>
      <c r="D221" s="25"/>
    </row>
    <row r="222" spans="1:4" x14ac:dyDescent="0.2">
      <c r="B222" s="11"/>
      <c r="C222" s="25"/>
      <c r="D222" s="25"/>
    </row>
    <row r="223" spans="1:4" x14ac:dyDescent="0.2">
      <c r="B223" s="11"/>
      <c r="C223" s="25"/>
      <c r="D223" s="25"/>
    </row>
    <row r="224" spans="1:4" x14ac:dyDescent="0.2">
      <c r="B224" s="11"/>
      <c r="C224" s="25"/>
      <c r="D224" s="25"/>
    </row>
    <row r="225" spans="2:4" x14ac:dyDescent="0.2">
      <c r="B225" s="11"/>
      <c r="C225" s="25"/>
      <c r="D225" s="25"/>
    </row>
    <row r="226" spans="2:4" x14ac:dyDescent="0.2">
      <c r="B226" s="11"/>
      <c r="C226" s="25"/>
      <c r="D226" s="25"/>
    </row>
    <row r="227" spans="2:4" x14ac:dyDescent="0.2">
      <c r="B227" s="11"/>
      <c r="C227" s="25"/>
      <c r="D227" s="25"/>
    </row>
    <row r="228" spans="2:4" x14ac:dyDescent="0.2">
      <c r="B228" s="11"/>
      <c r="C228" s="25"/>
      <c r="D228" s="25"/>
    </row>
    <row r="229" spans="2:4" x14ac:dyDescent="0.2">
      <c r="B229" s="11"/>
      <c r="C229" s="25"/>
      <c r="D229" s="25"/>
    </row>
    <row r="230" spans="2:4" x14ac:dyDescent="0.2">
      <c r="B230" s="11"/>
      <c r="C230" s="25"/>
      <c r="D230" s="25"/>
    </row>
    <row r="231" spans="2:4" x14ac:dyDescent="0.2">
      <c r="B231" s="11"/>
      <c r="C231" s="25"/>
      <c r="D231" s="25"/>
    </row>
    <row r="232" spans="2:4" x14ac:dyDescent="0.2">
      <c r="B232" s="11"/>
      <c r="C232" s="25"/>
      <c r="D232" s="25"/>
    </row>
    <row r="233" spans="2:4" x14ac:dyDescent="0.2">
      <c r="B233" s="11"/>
      <c r="C233" s="25"/>
      <c r="D233" s="25"/>
    </row>
    <row r="234" spans="2:4" x14ac:dyDescent="0.2">
      <c r="B234" s="11"/>
      <c r="C234" s="25"/>
      <c r="D234" s="25"/>
    </row>
    <row r="235" spans="2:4" x14ac:dyDescent="0.2">
      <c r="B235" s="11"/>
      <c r="C235" s="25"/>
      <c r="D235" s="25"/>
    </row>
    <row r="236" spans="2:4" x14ac:dyDescent="0.2">
      <c r="B236" s="11"/>
      <c r="C236" s="25"/>
      <c r="D236" s="25"/>
    </row>
    <row r="237" spans="2:4" x14ac:dyDescent="0.2">
      <c r="B237" s="11"/>
      <c r="C237" s="25"/>
      <c r="D237" s="25"/>
    </row>
    <row r="238" spans="2:4" x14ac:dyDescent="0.2">
      <c r="B238" s="11"/>
      <c r="C238" s="25"/>
      <c r="D238" s="25"/>
    </row>
    <row r="239" spans="2:4" x14ac:dyDescent="0.2">
      <c r="B239" s="11"/>
      <c r="C239" s="25"/>
      <c r="D239" s="25"/>
    </row>
    <row r="240" spans="2:4" x14ac:dyDescent="0.2">
      <c r="B240" s="11"/>
      <c r="C240" s="25"/>
      <c r="D240" s="25"/>
    </row>
    <row r="241" spans="2:4" x14ac:dyDescent="0.2">
      <c r="B241" s="11"/>
      <c r="C241" s="25"/>
      <c r="D241" s="25"/>
    </row>
    <row r="242" spans="2:4" x14ac:dyDescent="0.2">
      <c r="B242" s="11"/>
      <c r="C242" s="25"/>
      <c r="D242" s="25"/>
    </row>
    <row r="243" spans="2:4" x14ac:dyDescent="0.2">
      <c r="B243" s="11"/>
      <c r="C243" s="25"/>
      <c r="D243" s="25"/>
    </row>
    <row r="244" spans="2:4" x14ac:dyDescent="0.2">
      <c r="B244" s="11"/>
      <c r="C244" s="25"/>
      <c r="D244" s="25"/>
    </row>
    <row r="245" spans="2:4" x14ac:dyDescent="0.2">
      <c r="B245" s="11"/>
      <c r="C245" s="25"/>
      <c r="D245" s="25"/>
    </row>
    <row r="246" spans="2:4" x14ac:dyDescent="0.2">
      <c r="B246" s="11"/>
      <c r="C246" s="25"/>
      <c r="D246" s="25"/>
    </row>
    <row r="247" spans="2:4" x14ac:dyDescent="0.2">
      <c r="B247" s="11"/>
      <c r="C247" s="25"/>
      <c r="D247" s="25"/>
    </row>
    <row r="248" spans="2:4" x14ac:dyDescent="0.2">
      <c r="B248" s="11"/>
      <c r="C248" s="25"/>
      <c r="D248" s="25"/>
    </row>
    <row r="249" spans="2:4" x14ac:dyDescent="0.2">
      <c r="B249" s="11"/>
      <c r="C249" s="25"/>
      <c r="D249" s="25"/>
    </row>
    <row r="250" spans="2:4" x14ac:dyDescent="0.2">
      <c r="B250" s="11"/>
      <c r="C250" s="25"/>
      <c r="D250" s="25"/>
    </row>
    <row r="251" spans="2:4" x14ac:dyDescent="0.2">
      <c r="B251" s="11"/>
      <c r="C251" s="25"/>
      <c r="D251" s="25"/>
    </row>
    <row r="252" spans="2:4" x14ac:dyDescent="0.2">
      <c r="B252" s="11"/>
      <c r="C252" s="25"/>
      <c r="D252" s="25"/>
    </row>
    <row r="253" spans="2:4" x14ac:dyDescent="0.2">
      <c r="B253" s="11"/>
      <c r="C253" s="25"/>
      <c r="D253" s="25"/>
    </row>
    <row r="254" spans="2:4" x14ac:dyDescent="0.2">
      <c r="B254" s="11"/>
      <c r="C254" s="25"/>
      <c r="D254" s="25"/>
    </row>
    <row r="255" spans="2:4" x14ac:dyDescent="0.2">
      <c r="B255" s="11"/>
      <c r="C255" s="25"/>
      <c r="D255" s="25"/>
    </row>
    <row r="256" spans="2:4" x14ac:dyDescent="0.2">
      <c r="B256" s="11"/>
      <c r="C256" s="25"/>
      <c r="D256" s="25"/>
    </row>
    <row r="257" spans="2:4" x14ac:dyDescent="0.2">
      <c r="B257" s="11"/>
      <c r="C257" s="25"/>
      <c r="D257" s="25"/>
    </row>
    <row r="258" spans="2:4" x14ac:dyDescent="0.2">
      <c r="B258" s="11"/>
      <c r="C258" s="25"/>
      <c r="D258" s="25"/>
    </row>
    <row r="259" spans="2:4" x14ac:dyDescent="0.2">
      <c r="B259" s="11"/>
      <c r="C259" s="25"/>
      <c r="D259" s="25"/>
    </row>
    <row r="260" spans="2:4" x14ac:dyDescent="0.2">
      <c r="B260" s="11"/>
      <c r="C260" s="25"/>
      <c r="D260" s="25"/>
    </row>
    <row r="261" spans="2:4" x14ac:dyDescent="0.2">
      <c r="B261" s="11"/>
      <c r="C261" s="25"/>
      <c r="D261" s="25"/>
    </row>
    <row r="262" spans="2:4" x14ac:dyDescent="0.2">
      <c r="B262" s="11"/>
      <c r="C262" s="25"/>
      <c r="D262" s="25"/>
    </row>
    <row r="263" spans="2:4" x14ac:dyDescent="0.2">
      <c r="B263" s="11"/>
      <c r="C263" s="25"/>
      <c r="D263" s="25"/>
    </row>
    <row r="264" spans="2:4" x14ac:dyDescent="0.2">
      <c r="B264" s="11"/>
      <c r="C264" s="25"/>
      <c r="D264" s="25"/>
    </row>
    <row r="265" spans="2:4" x14ac:dyDescent="0.2">
      <c r="B265" s="11"/>
      <c r="C265" s="25"/>
      <c r="D265" s="25"/>
    </row>
    <row r="266" spans="2:4" x14ac:dyDescent="0.2">
      <c r="B266" s="11"/>
      <c r="C266" s="25"/>
      <c r="D266" s="25"/>
    </row>
    <row r="267" spans="2:4" x14ac:dyDescent="0.2">
      <c r="B267" s="11"/>
      <c r="C267" s="25"/>
      <c r="D267" s="25"/>
    </row>
    <row r="268" spans="2:4" x14ac:dyDescent="0.2">
      <c r="B268" s="11"/>
      <c r="C268" s="25"/>
      <c r="D268" s="25"/>
    </row>
    <row r="269" spans="2:4" x14ac:dyDescent="0.2">
      <c r="B269" s="11"/>
      <c r="C269" s="25"/>
      <c r="D269" s="25"/>
    </row>
    <row r="270" spans="2:4" x14ac:dyDescent="0.2">
      <c r="B270" s="11"/>
      <c r="C270" s="25"/>
      <c r="D270" s="25"/>
    </row>
    <row r="271" spans="2:4" x14ac:dyDescent="0.2">
      <c r="B271" s="11"/>
      <c r="C271" s="25"/>
      <c r="D271" s="25"/>
    </row>
    <row r="272" spans="2:4" x14ac:dyDescent="0.2">
      <c r="B272" s="11"/>
      <c r="C272" s="25"/>
      <c r="D272" s="25"/>
    </row>
    <row r="273" spans="2:4" x14ac:dyDescent="0.2">
      <c r="B273" s="11"/>
      <c r="C273" s="25"/>
      <c r="D273" s="25"/>
    </row>
    <row r="274" spans="2:4" x14ac:dyDescent="0.2">
      <c r="B274" s="11"/>
      <c r="C274" s="25"/>
      <c r="D274" s="25"/>
    </row>
    <row r="275" spans="2:4" x14ac:dyDescent="0.2">
      <c r="B275" s="11"/>
      <c r="C275" s="25"/>
      <c r="D275" s="25"/>
    </row>
    <row r="276" spans="2:4" x14ac:dyDescent="0.2">
      <c r="B276" s="11"/>
      <c r="C276" s="25"/>
      <c r="D276" s="25"/>
    </row>
    <row r="277" spans="2:4" x14ac:dyDescent="0.2">
      <c r="B277" s="11"/>
      <c r="C277" s="25"/>
      <c r="D277" s="25"/>
    </row>
    <row r="278" spans="2:4" x14ac:dyDescent="0.2">
      <c r="B278" s="11"/>
      <c r="C278" s="25"/>
      <c r="D278" s="25"/>
    </row>
    <row r="279" spans="2:4" x14ac:dyDescent="0.2">
      <c r="B279" s="11"/>
      <c r="C279" s="25"/>
      <c r="D279" s="25"/>
    </row>
    <row r="280" spans="2:4" x14ac:dyDescent="0.2">
      <c r="B280" s="11"/>
      <c r="C280" s="25"/>
      <c r="D280" s="25"/>
    </row>
    <row r="281" spans="2:4" x14ac:dyDescent="0.2">
      <c r="B281" s="11"/>
      <c r="C281" s="25"/>
      <c r="D281" s="25"/>
    </row>
    <row r="282" spans="2:4" x14ac:dyDescent="0.2">
      <c r="B282" s="11"/>
      <c r="C282" s="25"/>
      <c r="D282" s="25"/>
    </row>
    <row r="283" spans="2:4" x14ac:dyDescent="0.2">
      <c r="B283" s="11"/>
      <c r="C283" s="25"/>
      <c r="D283" s="25"/>
    </row>
    <row r="284" spans="2:4" x14ac:dyDescent="0.2">
      <c r="B284" s="11"/>
      <c r="C284" s="25"/>
      <c r="D284" s="25"/>
    </row>
    <row r="285" spans="2:4" x14ac:dyDescent="0.2">
      <c r="B285" s="11"/>
      <c r="C285" s="25"/>
      <c r="D285" s="25"/>
    </row>
    <row r="286" spans="2:4" x14ac:dyDescent="0.2">
      <c r="B286" s="11"/>
      <c r="C286" s="25"/>
      <c r="D286" s="25"/>
    </row>
    <row r="287" spans="2:4" x14ac:dyDescent="0.2">
      <c r="B287" s="11"/>
      <c r="C287" s="25"/>
      <c r="D287" s="25"/>
    </row>
    <row r="288" spans="2:4" x14ac:dyDescent="0.2">
      <c r="B288" s="11"/>
      <c r="C288" s="25"/>
      <c r="D288" s="25"/>
    </row>
    <row r="289" spans="2:4" x14ac:dyDescent="0.2">
      <c r="B289" s="11"/>
      <c r="C289" s="25"/>
      <c r="D289" s="25"/>
    </row>
    <row r="290" spans="2:4" x14ac:dyDescent="0.2">
      <c r="B290" s="11"/>
      <c r="C290" s="25"/>
      <c r="D290" s="25"/>
    </row>
    <row r="291" spans="2:4" x14ac:dyDescent="0.2">
      <c r="B291" s="11"/>
      <c r="C291" s="25"/>
      <c r="D291" s="25"/>
    </row>
    <row r="292" spans="2:4" x14ac:dyDescent="0.2">
      <c r="B292" s="11"/>
      <c r="C292" s="25"/>
      <c r="D292" s="25"/>
    </row>
    <row r="293" spans="2:4" x14ac:dyDescent="0.2">
      <c r="B293" s="11"/>
      <c r="C293" s="25"/>
      <c r="D293" s="25"/>
    </row>
    <row r="294" spans="2:4" x14ac:dyDescent="0.2">
      <c r="B294" s="11"/>
      <c r="C294" s="25"/>
      <c r="D294" s="25"/>
    </row>
    <row r="295" spans="2:4" x14ac:dyDescent="0.2">
      <c r="B295" s="11"/>
      <c r="C295" s="25"/>
      <c r="D295" s="25"/>
    </row>
    <row r="296" spans="2:4" x14ac:dyDescent="0.2">
      <c r="B296" s="11"/>
      <c r="C296" s="25"/>
      <c r="D296" s="25"/>
    </row>
    <row r="297" spans="2:4" x14ac:dyDescent="0.2">
      <c r="B297" s="11"/>
      <c r="C297" s="25"/>
      <c r="D297" s="25"/>
    </row>
    <row r="298" spans="2:4" x14ac:dyDescent="0.2">
      <c r="B298" s="11"/>
      <c r="C298" s="25"/>
      <c r="D298" s="25"/>
    </row>
    <row r="299" spans="2:4" x14ac:dyDescent="0.2">
      <c r="B299" s="11"/>
      <c r="C299" s="25"/>
      <c r="D299" s="25"/>
    </row>
    <row r="300" spans="2:4" x14ac:dyDescent="0.2">
      <c r="B300" s="11"/>
      <c r="C300" s="25"/>
      <c r="D300" s="25"/>
    </row>
    <row r="301" spans="2:4" x14ac:dyDescent="0.2">
      <c r="B301" s="11"/>
      <c r="C301" s="25"/>
      <c r="D301" s="25"/>
    </row>
    <row r="302" spans="2:4" x14ac:dyDescent="0.2">
      <c r="B302" s="11"/>
      <c r="C302" s="25"/>
      <c r="D302" s="25"/>
    </row>
    <row r="303" spans="2:4" x14ac:dyDescent="0.2">
      <c r="B303" s="11"/>
      <c r="C303" s="25"/>
      <c r="D303" s="25"/>
    </row>
    <row r="304" spans="2:4" x14ac:dyDescent="0.2">
      <c r="B304" s="11"/>
      <c r="C304" s="25"/>
      <c r="D304" s="25"/>
    </row>
    <row r="305" spans="2:4" x14ac:dyDescent="0.2">
      <c r="B305" s="11"/>
      <c r="C305" s="25"/>
      <c r="D305" s="25"/>
    </row>
    <row r="306" spans="2:4" x14ac:dyDescent="0.2">
      <c r="B306" s="11"/>
      <c r="C306" s="25"/>
      <c r="D306" s="25"/>
    </row>
    <row r="307" spans="2:4" x14ac:dyDescent="0.2">
      <c r="B307" s="11"/>
      <c r="C307" s="25"/>
      <c r="D307" s="25"/>
    </row>
    <row r="308" spans="2:4" x14ac:dyDescent="0.2">
      <c r="B308" s="11"/>
      <c r="C308" s="25"/>
      <c r="D308" s="25"/>
    </row>
    <row r="309" spans="2:4" x14ac:dyDescent="0.2">
      <c r="B309" s="11"/>
      <c r="C309" s="25"/>
      <c r="D309" s="25"/>
    </row>
    <row r="310" spans="2:4" x14ac:dyDescent="0.2">
      <c r="B310" s="11"/>
      <c r="C310" s="25"/>
      <c r="D310" s="25"/>
    </row>
    <row r="311" spans="2:4" x14ac:dyDescent="0.2">
      <c r="B311" s="11"/>
      <c r="C311" s="25"/>
      <c r="D311" s="25"/>
    </row>
    <row r="312" spans="2:4" x14ac:dyDescent="0.2">
      <c r="B312" s="11"/>
      <c r="C312" s="25"/>
      <c r="D312" s="25"/>
    </row>
    <row r="313" spans="2:4" x14ac:dyDescent="0.2">
      <c r="B313" s="11"/>
      <c r="C313" s="25"/>
      <c r="D313" s="25"/>
    </row>
    <row r="314" spans="2:4" x14ac:dyDescent="0.2">
      <c r="B314" s="11"/>
      <c r="C314" s="25"/>
      <c r="D314" s="25"/>
    </row>
    <row r="315" spans="2:4" x14ac:dyDescent="0.2">
      <c r="B315" s="11"/>
      <c r="C315" s="25"/>
      <c r="D315" s="25"/>
    </row>
    <row r="316" spans="2:4" x14ac:dyDescent="0.2">
      <c r="B316" s="11"/>
      <c r="C316" s="25"/>
      <c r="D316" s="25"/>
    </row>
    <row r="317" spans="2:4" x14ac:dyDescent="0.2">
      <c r="B317" s="11"/>
      <c r="C317" s="25"/>
      <c r="D317" s="25"/>
    </row>
    <row r="318" spans="2:4" x14ac:dyDescent="0.2">
      <c r="B318" s="11"/>
      <c r="C318" s="25"/>
      <c r="D318" s="25"/>
    </row>
    <row r="319" spans="2:4" x14ac:dyDescent="0.2">
      <c r="B319" s="11"/>
      <c r="C319" s="25"/>
      <c r="D319" s="25"/>
    </row>
    <row r="320" spans="2:4" x14ac:dyDescent="0.2">
      <c r="B320" s="11"/>
      <c r="C320" s="25"/>
      <c r="D320" s="25"/>
    </row>
    <row r="321" spans="2:4" x14ac:dyDescent="0.2">
      <c r="B321" s="11"/>
      <c r="C321" s="25"/>
      <c r="D321" s="25"/>
    </row>
    <row r="322" spans="2:4" x14ac:dyDescent="0.2">
      <c r="B322" s="11"/>
      <c r="C322" s="25"/>
      <c r="D322" s="25"/>
    </row>
    <row r="323" spans="2:4" x14ac:dyDescent="0.2">
      <c r="B323" s="11"/>
      <c r="C323" s="25"/>
      <c r="D323" s="25"/>
    </row>
    <row r="324" spans="2:4" x14ac:dyDescent="0.2">
      <c r="B324" s="11"/>
      <c r="C324" s="25"/>
      <c r="D324" s="25"/>
    </row>
    <row r="325" spans="2:4" x14ac:dyDescent="0.2">
      <c r="B325" s="11"/>
      <c r="C325" s="25"/>
      <c r="D325" s="25"/>
    </row>
    <row r="326" spans="2:4" x14ac:dyDescent="0.2">
      <c r="B326" s="11"/>
      <c r="C326" s="25"/>
      <c r="D326" s="25"/>
    </row>
    <row r="327" spans="2:4" x14ac:dyDescent="0.2">
      <c r="B327" s="11"/>
      <c r="C327" s="25"/>
      <c r="D327" s="25"/>
    </row>
    <row r="328" spans="2:4" x14ac:dyDescent="0.2">
      <c r="B328" s="11"/>
      <c r="C328" s="25"/>
      <c r="D328" s="25"/>
    </row>
    <row r="329" spans="2:4" x14ac:dyDescent="0.2">
      <c r="B329" s="11"/>
      <c r="C329" s="25"/>
      <c r="D329" s="25"/>
    </row>
    <row r="330" spans="2:4" x14ac:dyDescent="0.2">
      <c r="B330" s="11"/>
      <c r="C330" s="25"/>
      <c r="D330" s="25"/>
    </row>
    <row r="331" spans="2:4" x14ac:dyDescent="0.2">
      <c r="B331" s="11"/>
      <c r="C331" s="25"/>
      <c r="D331" s="25"/>
    </row>
    <row r="332" spans="2:4" x14ac:dyDescent="0.2">
      <c r="B332" s="11"/>
      <c r="C332" s="25"/>
      <c r="D332" s="25"/>
    </row>
    <row r="333" spans="2:4" x14ac:dyDescent="0.2">
      <c r="B333" s="11"/>
      <c r="C333" s="25"/>
      <c r="D333" s="25"/>
    </row>
    <row r="334" spans="2:4" x14ac:dyDescent="0.2">
      <c r="B334" s="11"/>
      <c r="C334" s="25"/>
      <c r="D334" s="25"/>
    </row>
    <row r="335" spans="2:4" x14ac:dyDescent="0.2">
      <c r="B335" s="11"/>
      <c r="C335" s="25"/>
      <c r="D335" s="25"/>
    </row>
    <row r="336" spans="2:4" x14ac:dyDescent="0.2">
      <c r="B336" s="11"/>
      <c r="C336" s="25"/>
      <c r="D336" s="25"/>
    </row>
    <row r="337" spans="2:4" x14ac:dyDescent="0.2">
      <c r="B337" s="11"/>
      <c r="C337" s="25"/>
      <c r="D337" s="25"/>
    </row>
    <row r="338" spans="2:4" x14ac:dyDescent="0.2">
      <c r="B338" s="11"/>
      <c r="C338" s="25"/>
      <c r="D338" s="25"/>
    </row>
    <row r="339" spans="2:4" x14ac:dyDescent="0.2">
      <c r="B339" s="11"/>
      <c r="C339" s="25"/>
      <c r="D339" s="25"/>
    </row>
    <row r="340" spans="2:4" x14ac:dyDescent="0.2">
      <c r="B340" s="11"/>
      <c r="C340" s="25"/>
      <c r="D340" s="25"/>
    </row>
    <row r="341" spans="2:4" x14ac:dyDescent="0.2">
      <c r="B341" s="11"/>
      <c r="C341" s="25"/>
      <c r="D341" s="25"/>
    </row>
    <row r="342" spans="2:4" x14ac:dyDescent="0.2">
      <c r="B342" s="11"/>
      <c r="C342" s="25"/>
      <c r="D342" s="25"/>
    </row>
    <row r="343" spans="2:4" x14ac:dyDescent="0.2">
      <c r="B343" s="11"/>
      <c r="C343" s="25"/>
      <c r="D343" s="25"/>
    </row>
    <row r="344" spans="2:4" x14ac:dyDescent="0.2">
      <c r="B344" s="11"/>
      <c r="C344" s="25"/>
      <c r="D344" s="25"/>
    </row>
    <row r="345" spans="2:4" x14ac:dyDescent="0.2">
      <c r="B345" s="11"/>
      <c r="C345" s="25"/>
      <c r="D345" s="25"/>
    </row>
    <row r="346" spans="2:4" x14ac:dyDescent="0.2">
      <c r="B346" s="11"/>
      <c r="C346" s="25"/>
      <c r="D346" s="25"/>
    </row>
    <row r="347" spans="2:4" x14ac:dyDescent="0.2">
      <c r="B347" s="11"/>
      <c r="C347" s="25"/>
      <c r="D347" s="25"/>
    </row>
    <row r="348" spans="2:4" x14ac:dyDescent="0.2">
      <c r="B348" s="11"/>
      <c r="C348" s="25"/>
      <c r="D348" s="25"/>
    </row>
    <row r="349" spans="2:4" x14ac:dyDescent="0.2">
      <c r="B349" s="11"/>
      <c r="C349" s="25"/>
      <c r="D349" s="25"/>
    </row>
    <row r="350" spans="2:4" x14ac:dyDescent="0.2">
      <c r="B350" s="11"/>
      <c r="C350" s="25"/>
      <c r="D350" s="25"/>
    </row>
    <row r="351" spans="2:4" x14ac:dyDescent="0.2">
      <c r="B351" s="11"/>
      <c r="C351" s="25"/>
      <c r="D351" s="25"/>
    </row>
    <row r="352" spans="2:4" x14ac:dyDescent="0.2">
      <c r="B352" s="11"/>
      <c r="C352" s="25"/>
      <c r="D352" s="25"/>
    </row>
    <row r="353" spans="2:4" x14ac:dyDescent="0.2">
      <c r="B353" s="11"/>
      <c r="C353" s="25"/>
      <c r="D353" s="25"/>
    </row>
    <row r="354" spans="2:4" x14ac:dyDescent="0.2">
      <c r="B354" s="11"/>
      <c r="C354" s="25"/>
      <c r="D354" s="25"/>
    </row>
    <row r="355" spans="2:4" x14ac:dyDescent="0.2">
      <c r="B355" s="11"/>
      <c r="C355" s="25"/>
      <c r="D355" s="25"/>
    </row>
    <row r="356" spans="2:4" x14ac:dyDescent="0.2">
      <c r="B356" s="11"/>
      <c r="C356" s="25"/>
      <c r="D356" s="25"/>
    </row>
    <row r="357" spans="2:4" x14ac:dyDescent="0.2">
      <c r="B357" s="11"/>
      <c r="C357" s="25"/>
      <c r="D357" s="25"/>
    </row>
    <row r="358" spans="2:4" x14ac:dyDescent="0.2">
      <c r="B358" s="11"/>
      <c r="C358" s="25"/>
      <c r="D358" s="25"/>
    </row>
    <row r="359" spans="2:4" x14ac:dyDescent="0.2">
      <c r="B359" s="11"/>
      <c r="C359" s="25"/>
      <c r="D359" s="25"/>
    </row>
    <row r="360" spans="2:4" x14ac:dyDescent="0.2">
      <c r="B360" s="11"/>
      <c r="C360" s="25"/>
      <c r="D360" s="25"/>
    </row>
    <row r="361" spans="2:4" x14ac:dyDescent="0.2">
      <c r="B361" s="11"/>
      <c r="C361" s="25"/>
      <c r="D361" s="25"/>
    </row>
    <row r="362" spans="2:4" x14ac:dyDescent="0.2">
      <c r="B362" s="11"/>
      <c r="C362" s="25"/>
      <c r="D362" s="25"/>
    </row>
    <row r="363" spans="2:4" x14ac:dyDescent="0.2">
      <c r="B363" s="11"/>
      <c r="C363" s="25"/>
      <c r="D363" s="25"/>
    </row>
    <row r="364" spans="2:4" x14ac:dyDescent="0.2">
      <c r="B364" s="11"/>
      <c r="D364" s="25"/>
    </row>
    <row r="365" spans="2:4" x14ac:dyDescent="0.2">
      <c r="B365" s="11"/>
      <c r="D365" s="25"/>
    </row>
    <row r="366" spans="2:4" x14ac:dyDescent="0.2">
      <c r="B366" s="11"/>
      <c r="D366" s="25"/>
    </row>
    <row r="367" spans="2:4" x14ac:dyDescent="0.2">
      <c r="B367" s="11"/>
      <c r="D367" s="25"/>
    </row>
    <row r="368" spans="2:4" x14ac:dyDescent="0.2">
      <c r="B368" s="11"/>
      <c r="D368" s="25"/>
    </row>
    <row r="369" spans="2:4" x14ac:dyDescent="0.2">
      <c r="B369" s="11"/>
      <c r="D369" s="25"/>
    </row>
    <row r="370" spans="2:4" x14ac:dyDescent="0.2">
      <c r="B370" s="11"/>
      <c r="D370" s="25"/>
    </row>
    <row r="371" spans="2:4" x14ac:dyDescent="0.2">
      <c r="B371" s="11"/>
      <c r="D371" s="25"/>
    </row>
    <row r="372" spans="2:4" x14ac:dyDescent="0.2">
      <c r="B372" s="11"/>
      <c r="D372" s="25"/>
    </row>
    <row r="373" spans="2:4" x14ac:dyDescent="0.2">
      <c r="B373" s="11"/>
      <c r="D373" s="25"/>
    </row>
    <row r="374" spans="2:4" x14ac:dyDescent="0.2">
      <c r="B374" s="11"/>
      <c r="D374" s="25"/>
    </row>
    <row r="375" spans="2:4" x14ac:dyDescent="0.2">
      <c r="B375" s="11"/>
      <c r="D375" s="25"/>
    </row>
    <row r="376" spans="2:4" x14ac:dyDescent="0.2">
      <c r="B376" s="11"/>
      <c r="D376" s="25"/>
    </row>
    <row r="377" spans="2:4" x14ac:dyDescent="0.2">
      <c r="B377" s="11"/>
      <c r="D377" s="25"/>
    </row>
    <row r="378" spans="2:4" x14ac:dyDescent="0.2">
      <c r="B378" s="11"/>
      <c r="D378" s="25"/>
    </row>
    <row r="379" spans="2:4" x14ac:dyDescent="0.2">
      <c r="B379" s="11"/>
      <c r="D379" s="25"/>
    </row>
    <row r="380" spans="2:4" x14ac:dyDescent="0.2">
      <c r="B380" s="11"/>
      <c r="D380" s="25"/>
    </row>
    <row r="381" spans="2:4" x14ac:dyDescent="0.2">
      <c r="B381" s="11"/>
      <c r="D381" s="25"/>
    </row>
    <row r="382" spans="2:4" x14ac:dyDescent="0.2">
      <c r="B382" s="11"/>
      <c r="D382" s="25"/>
    </row>
    <row r="383" spans="2:4" x14ac:dyDescent="0.2">
      <c r="B383" s="11"/>
      <c r="D383" s="25"/>
    </row>
    <row r="384" spans="2:4" x14ac:dyDescent="0.2">
      <c r="B384" s="11"/>
      <c r="D384" s="25"/>
    </row>
    <row r="385" spans="2:4" x14ac:dyDescent="0.2">
      <c r="B385" s="11"/>
      <c r="D385" s="25"/>
    </row>
    <row r="386" spans="2:4" x14ac:dyDescent="0.2">
      <c r="B386" s="11"/>
      <c r="D386" s="25"/>
    </row>
    <row r="387" spans="2:4" x14ac:dyDescent="0.2">
      <c r="B387" s="11"/>
      <c r="D387" s="25"/>
    </row>
    <row r="388" spans="2:4" x14ac:dyDescent="0.2">
      <c r="B388" s="11"/>
      <c r="D388" s="25"/>
    </row>
    <row r="389" spans="2:4" x14ac:dyDescent="0.2">
      <c r="B389" s="11"/>
      <c r="D389" s="25"/>
    </row>
    <row r="390" spans="2:4" x14ac:dyDescent="0.2">
      <c r="B390" s="11"/>
      <c r="D390" s="25"/>
    </row>
    <row r="391" spans="2:4" x14ac:dyDescent="0.2">
      <c r="B391" s="11"/>
      <c r="D391" s="25"/>
    </row>
    <row r="392" spans="2:4" x14ac:dyDescent="0.2">
      <c r="B392" s="11"/>
    </row>
    <row r="393" spans="2:4" x14ac:dyDescent="0.2">
      <c r="B393" s="11"/>
    </row>
    <row r="394" spans="2:4" x14ac:dyDescent="0.2">
      <c r="B394" s="11"/>
    </row>
    <row r="395" spans="2:4" x14ac:dyDescent="0.2">
      <c r="B395" s="11"/>
    </row>
    <row r="396" spans="2:4" x14ac:dyDescent="0.2">
      <c r="B396" s="11"/>
    </row>
    <row r="397" spans="2:4" x14ac:dyDescent="0.2">
      <c r="B397" s="11"/>
    </row>
    <row r="398" spans="2:4" x14ac:dyDescent="0.2">
      <c r="B398" s="11"/>
    </row>
    <row r="399" spans="2:4" x14ac:dyDescent="0.2">
      <c r="B399" s="11"/>
    </row>
    <row r="400" spans="2:4" x14ac:dyDescent="0.2">
      <c r="B400" s="11"/>
    </row>
    <row r="401" spans="2:2" x14ac:dyDescent="0.2">
      <c r="B401" s="11"/>
    </row>
    <row r="402" spans="2:2" x14ac:dyDescent="0.2">
      <c r="B402" s="11"/>
    </row>
    <row r="403" spans="2:2" x14ac:dyDescent="0.2">
      <c r="B403" s="11"/>
    </row>
    <row r="404" spans="2:2" x14ac:dyDescent="0.2">
      <c r="B404" s="11"/>
    </row>
    <row r="405" spans="2:2" x14ac:dyDescent="0.2">
      <c r="B405" s="11"/>
    </row>
    <row r="406" spans="2:2" x14ac:dyDescent="0.2">
      <c r="B406" s="11"/>
    </row>
  </sheetData>
  <protectedRanges>
    <protectedRange sqref="A192:D194" name="Range1"/>
  </protectedRanges>
  <sortState xmlns:xlrd2="http://schemas.microsoft.com/office/spreadsheetml/2017/richdata2" ref="A21:AA201">
    <sortCondition ref="C21:C20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13"/>
  <sheetViews>
    <sheetView topLeftCell="A164" workbookViewId="0">
      <selection activeCell="A87" sqref="A87:D198"/>
    </sheetView>
  </sheetViews>
  <sheetFormatPr defaultRowHeight="12.75" x14ac:dyDescent="0.2"/>
  <cols>
    <col min="1" max="1" width="19.7109375" style="25" customWidth="1"/>
    <col min="2" max="2" width="4.42578125" style="10" customWidth="1"/>
    <col min="3" max="3" width="12.7109375" style="25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25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46" t="s">
        <v>96</v>
      </c>
      <c r="I1" s="47" t="s">
        <v>97</v>
      </c>
      <c r="J1" s="48" t="s">
        <v>98</v>
      </c>
    </row>
    <row r="2" spans="1:16" x14ac:dyDescent="0.2">
      <c r="I2" s="49" t="s">
        <v>99</v>
      </c>
      <c r="J2" s="50" t="s">
        <v>100</v>
      </c>
    </row>
    <row r="3" spans="1:16" x14ac:dyDescent="0.2">
      <c r="A3" s="51" t="s">
        <v>101</v>
      </c>
      <c r="I3" s="49" t="s">
        <v>102</v>
      </c>
      <c r="J3" s="50" t="s">
        <v>103</v>
      </c>
    </row>
    <row r="4" spans="1:16" x14ac:dyDescent="0.2">
      <c r="I4" s="49" t="s">
        <v>104</v>
      </c>
      <c r="J4" s="50" t="s">
        <v>103</v>
      </c>
    </row>
    <row r="5" spans="1:16" ht="13.5" thickBot="1" x14ac:dyDescent="0.25">
      <c r="I5" s="52" t="s">
        <v>105</v>
      </c>
      <c r="J5" s="53" t="s">
        <v>82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 AOEB 5 </v>
      </c>
      <c r="B11" s="11" t="str">
        <f t="shared" ref="B11:B42" si="1">IF(H11=INT(H11),"I","II")</f>
        <v>I</v>
      </c>
      <c r="C11" s="25">
        <f t="shared" ref="C11:C42" si="2">1*G11</f>
        <v>43019.77</v>
      </c>
      <c r="D11" s="10" t="str">
        <f t="shared" ref="D11:D42" si="3">VLOOKUP(F11,I$1:J$5,2,FALSE)</f>
        <v>vis</v>
      </c>
      <c r="E11" s="54">
        <f>VLOOKUP(C11,Active!C$21:E$968,3,FALSE)</f>
        <v>9563.9981645316384</v>
      </c>
      <c r="F11" s="11" t="s">
        <v>105</v>
      </c>
      <c r="G11" s="10" t="str">
        <f t="shared" ref="G11:G42" si="4">MID(I11,3,LEN(I11)-3)</f>
        <v>43019.770</v>
      </c>
      <c r="H11" s="25">
        <f t="shared" ref="H11:H42" si="5">1*K11</f>
        <v>9564</v>
      </c>
      <c r="I11" s="55" t="s">
        <v>211</v>
      </c>
      <c r="J11" s="56" t="s">
        <v>212</v>
      </c>
      <c r="K11" s="55">
        <v>9564</v>
      </c>
      <c r="L11" s="55" t="s">
        <v>213</v>
      </c>
      <c r="M11" s="56" t="s">
        <v>196</v>
      </c>
      <c r="N11" s="56"/>
      <c r="O11" s="57" t="s">
        <v>214</v>
      </c>
      <c r="P11" s="57" t="s">
        <v>215</v>
      </c>
    </row>
    <row r="12" spans="1:16" ht="12.75" customHeight="1" thickBot="1" x14ac:dyDescent="0.25">
      <c r="A12" s="25" t="str">
        <f t="shared" si="0"/>
        <v> AOEB 5 </v>
      </c>
      <c r="B12" s="11" t="str">
        <f t="shared" si="1"/>
        <v>I</v>
      </c>
      <c r="C12" s="25">
        <f t="shared" si="2"/>
        <v>43019.773999999998</v>
      </c>
      <c r="D12" s="10" t="str">
        <f t="shared" si="3"/>
        <v>vis</v>
      </c>
      <c r="E12" s="54">
        <f>VLOOKUP(C12,Active!C$21:E$968,3,FALSE)</f>
        <v>9564.0022217119149</v>
      </c>
      <c r="F12" s="11" t="s">
        <v>105</v>
      </c>
      <c r="G12" s="10" t="str">
        <f t="shared" si="4"/>
        <v>43019.774</v>
      </c>
      <c r="H12" s="25">
        <f t="shared" si="5"/>
        <v>9564</v>
      </c>
      <c r="I12" s="55" t="s">
        <v>216</v>
      </c>
      <c r="J12" s="56" t="s">
        <v>217</v>
      </c>
      <c r="K12" s="55">
        <v>9564</v>
      </c>
      <c r="L12" s="55" t="s">
        <v>140</v>
      </c>
      <c r="M12" s="56" t="s">
        <v>196</v>
      </c>
      <c r="N12" s="56"/>
      <c r="O12" s="57" t="s">
        <v>218</v>
      </c>
      <c r="P12" s="57" t="s">
        <v>215</v>
      </c>
    </row>
    <row r="13" spans="1:16" ht="12.75" customHeight="1" thickBot="1" x14ac:dyDescent="0.25">
      <c r="A13" s="25" t="str">
        <f t="shared" si="0"/>
        <v> AOEB 5 </v>
      </c>
      <c r="B13" s="11" t="str">
        <f t="shared" si="1"/>
        <v>I</v>
      </c>
      <c r="C13" s="25">
        <f t="shared" si="2"/>
        <v>43301.74</v>
      </c>
      <c r="D13" s="10" t="str">
        <f t="shared" si="3"/>
        <v>vis</v>
      </c>
      <c r="E13" s="54">
        <f>VLOOKUP(C13,Active!C$21:E$968,3,FALSE)</f>
        <v>9849.9989451331239</v>
      </c>
      <c r="F13" s="11" t="s">
        <v>105</v>
      </c>
      <c r="G13" s="10" t="str">
        <f t="shared" si="4"/>
        <v>43301.740</v>
      </c>
      <c r="H13" s="25">
        <f t="shared" si="5"/>
        <v>9850</v>
      </c>
      <c r="I13" s="55" t="s">
        <v>219</v>
      </c>
      <c r="J13" s="56" t="s">
        <v>220</v>
      </c>
      <c r="K13" s="55">
        <v>9850</v>
      </c>
      <c r="L13" s="55" t="s">
        <v>221</v>
      </c>
      <c r="M13" s="56" t="s">
        <v>196</v>
      </c>
      <c r="N13" s="56"/>
      <c r="O13" s="57" t="s">
        <v>222</v>
      </c>
      <c r="P13" s="57" t="s">
        <v>215</v>
      </c>
    </row>
    <row r="14" spans="1:16" ht="12.75" customHeight="1" thickBot="1" x14ac:dyDescent="0.25">
      <c r="A14" s="25" t="str">
        <f t="shared" si="0"/>
        <v> AOEB 5 </v>
      </c>
      <c r="B14" s="11" t="str">
        <f t="shared" si="1"/>
        <v>I</v>
      </c>
      <c r="C14" s="25">
        <f t="shared" si="2"/>
        <v>43301.74</v>
      </c>
      <c r="D14" s="10" t="str">
        <f t="shared" si="3"/>
        <v>vis</v>
      </c>
      <c r="E14" s="54">
        <f>VLOOKUP(C14,Active!C$21:E$968,3,FALSE)</f>
        <v>9849.9989451331239</v>
      </c>
      <c r="F14" s="11" t="s">
        <v>105</v>
      </c>
      <c r="G14" s="10" t="str">
        <f t="shared" si="4"/>
        <v>43301.740</v>
      </c>
      <c r="H14" s="25">
        <f t="shared" si="5"/>
        <v>9850</v>
      </c>
      <c r="I14" s="55" t="s">
        <v>219</v>
      </c>
      <c r="J14" s="56" t="s">
        <v>220</v>
      </c>
      <c r="K14" s="55">
        <v>9850</v>
      </c>
      <c r="L14" s="55" t="s">
        <v>221</v>
      </c>
      <c r="M14" s="56" t="s">
        <v>196</v>
      </c>
      <c r="N14" s="56"/>
      <c r="O14" s="57" t="s">
        <v>214</v>
      </c>
      <c r="P14" s="57" t="s">
        <v>215</v>
      </c>
    </row>
    <row r="15" spans="1:16" ht="12.75" customHeight="1" thickBot="1" x14ac:dyDescent="0.25">
      <c r="A15" s="25" t="str">
        <f t="shared" si="0"/>
        <v> AOEB 5 </v>
      </c>
      <c r="B15" s="11" t="str">
        <f t="shared" si="1"/>
        <v>I</v>
      </c>
      <c r="C15" s="25">
        <f t="shared" si="2"/>
        <v>43723.709000000003</v>
      </c>
      <c r="D15" s="10" t="str">
        <f t="shared" si="3"/>
        <v>vis</v>
      </c>
      <c r="E15" s="54">
        <f>VLOOKUP(C15,Active!C$21:E$968,3,FALSE)</f>
        <v>10278.000021097338</v>
      </c>
      <c r="F15" s="11" t="s">
        <v>105</v>
      </c>
      <c r="G15" s="10" t="str">
        <f t="shared" si="4"/>
        <v>43723.709</v>
      </c>
      <c r="H15" s="25">
        <f t="shared" si="5"/>
        <v>10278</v>
      </c>
      <c r="I15" s="55" t="s">
        <v>223</v>
      </c>
      <c r="J15" s="56" t="s">
        <v>224</v>
      </c>
      <c r="K15" s="55">
        <v>10278</v>
      </c>
      <c r="L15" s="55" t="s">
        <v>225</v>
      </c>
      <c r="M15" s="56" t="s">
        <v>196</v>
      </c>
      <c r="N15" s="56"/>
      <c r="O15" s="57" t="s">
        <v>214</v>
      </c>
      <c r="P15" s="57" t="s">
        <v>215</v>
      </c>
    </row>
    <row r="16" spans="1:16" ht="12.75" customHeight="1" thickBot="1" x14ac:dyDescent="0.25">
      <c r="A16" s="25" t="str">
        <f t="shared" si="0"/>
        <v> AOEB 5 </v>
      </c>
      <c r="B16" s="11" t="str">
        <f t="shared" si="1"/>
        <v>I</v>
      </c>
      <c r="C16" s="25">
        <f t="shared" si="2"/>
        <v>43798.642999999996</v>
      </c>
      <c r="D16" s="10" t="str">
        <f t="shared" si="3"/>
        <v>vis</v>
      </c>
      <c r="E16" s="54">
        <f>VLOOKUP(C16,Active!C$21:E$968,3,FALSE)</f>
        <v>10354.005207796597</v>
      </c>
      <c r="F16" s="11" t="s">
        <v>105</v>
      </c>
      <c r="G16" s="10" t="str">
        <f t="shared" si="4"/>
        <v>43798.643</v>
      </c>
      <c r="H16" s="25">
        <f t="shared" si="5"/>
        <v>10354</v>
      </c>
      <c r="I16" s="55" t="s">
        <v>226</v>
      </c>
      <c r="J16" s="56" t="s">
        <v>227</v>
      </c>
      <c r="K16" s="55">
        <v>10354</v>
      </c>
      <c r="L16" s="55" t="s">
        <v>228</v>
      </c>
      <c r="M16" s="56" t="s">
        <v>196</v>
      </c>
      <c r="N16" s="56"/>
      <c r="O16" s="57" t="s">
        <v>222</v>
      </c>
      <c r="P16" s="57" t="s">
        <v>215</v>
      </c>
    </row>
    <row r="17" spans="1:16" ht="12.75" customHeight="1" thickBot="1" x14ac:dyDescent="0.25">
      <c r="A17" s="25" t="str">
        <f t="shared" si="0"/>
        <v> AOEB 5 </v>
      </c>
      <c r="B17" s="11" t="str">
        <f t="shared" si="1"/>
        <v>I</v>
      </c>
      <c r="C17" s="25">
        <f t="shared" si="2"/>
        <v>44222.591999999997</v>
      </c>
      <c r="D17" s="10" t="str">
        <f t="shared" si="3"/>
        <v>vis</v>
      </c>
      <c r="E17" s="54">
        <f>VLOOKUP(C17,Active!C$21:E$968,3,FALSE)</f>
        <v>10784.014587997395</v>
      </c>
      <c r="F17" s="11" t="s">
        <v>105</v>
      </c>
      <c r="G17" s="10" t="str">
        <f t="shared" si="4"/>
        <v>44222.592</v>
      </c>
      <c r="H17" s="25">
        <f t="shared" si="5"/>
        <v>10784</v>
      </c>
      <c r="I17" s="55" t="s">
        <v>229</v>
      </c>
      <c r="J17" s="56" t="s">
        <v>230</v>
      </c>
      <c r="K17" s="55">
        <v>10784</v>
      </c>
      <c r="L17" s="55" t="s">
        <v>134</v>
      </c>
      <c r="M17" s="56" t="s">
        <v>196</v>
      </c>
      <c r="N17" s="56"/>
      <c r="O17" s="57" t="s">
        <v>222</v>
      </c>
      <c r="P17" s="57" t="s">
        <v>215</v>
      </c>
    </row>
    <row r="18" spans="1:16" ht="12.75" customHeight="1" thickBot="1" x14ac:dyDescent="0.25">
      <c r="A18" s="25" t="str">
        <f t="shared" si="0"/>
        <v> AOEB 5 </v>
      </c>
      <c r="B18" s="11" t="str">
        <f t="shared" si="1"/>
        <v>I</v>
      </c>
      <c r="C18" s="25">
        <f t="shared" si="2"/>
        <v>44419.767999999996</v>
      </c>
      <c r="D18" s="10" t="str">
        <f t="shared" si="3"/>
        <v>vis</v>
      </c>
      <c r="E18" s="54">
        <f>VLOOKUP(C18,Active!C$21:E$968,3,FALSE)</f>
        <v>10984.009232519431</v>
      </c>
      <c r="F18" s="11" t="s">
        <v>105</v>
      </c>
      <c r="G18" s="10" t="str">
        <f t="shared" si="4"/>
        <v>44419.768</v>
      </c>
      <c r="H18" s="25">
        <f t="shared" si="5"/>
        <v>10984</v>
      </c>
      <c r="I18" s="55" t="s">
        <v>231</v>
      </c>
      <c r="J18" s="56" t="s">
        <v>232</v>
      </c>
      <c r="K18" s="55">
        <v>10984</v>
      </c>
      <c r="L18" s="55" t="s">
        <v>188</v>
      </c>
      <c r="M18" s="56" t="s">
        <v>196</v>
      </c>
      <c r="N18" s="56"/>
      <c r="O18" s="57" t="s">
        <v>222</v>
      </c>
      <c r="P18" s="57" t="s">
        <v>215</v>
      </c>
    </row>
    <row r="19" spans="1:16" ht="12.75" customHeight="1" thickBot="1" x14ac:dyDescent="0.25">
      <c r="A19" s="25" t="str">
        <f t="shared" si="0"/>
        <v> AOEB 5 </v>
      </c>
      <c r="B19" s="11" t="str">
        <f t="shared" si="1"/>
        <v>I</v>
      </c>
      <c r="C19" s="25">
        <f t="shared" si="2"/>
        <v>44915.686000000002</v>
      </c>
      <c r="D19" s="10" t="str">
        <f t="shared" si="3"/>
        <v>vis</v>
      </c>
      <c r="E19" s="54">
        <f>VLOOKUP(C19,Active!C$21:E$968,3,FALSE)</f>
        <v>11487.016414539961</v>
      </c>
      <c r="F19" s="11" t="s">
        <v>105</v>
      </c>
      <c r="G19" s="10" t="str">
        <f t="shared" si="4"/>
        <v>44915.686</v>
      </c>
      <c r="H19" s="25">
        <f t="shared" si="5"/>
        <v>11487</v>
      </c>
      <c r="I19" s="55" t="s">
        <v>248</v>
      </c>
      <c r="J19" s="56" t="s">
        <v>249</v>
      </c>
      <c r="K19" s="55">
        <v>11487</v>
      </c>
      <c r="L19" s="55" t="s">
        <v>250</v>
      </c>
      <c r="M19" s="56" t="s">
        <v>196</v>
      </c>
      <c r="N19" s="56"/>
      <c r="O19" s="57" t="s">
        <v>222</v>
      </c>
      <c r="P19" s="57" t="s">
        <v>215</v>
      </c>
    </row>
    <row r="20" spans="1:16" ht="12.75" customHeight="1" thickBot="1" x14ac:dyDescent="0.25">
      <c r="A20" s="25" t="str">
        <f t="shared" si="0"/>
        <v> AOEB 5 </v>
      </c>
      <c r="B20" s="11" t="str">
        <f t="shared" si="1"/>
        <v>I</v>
      </c>
      <c r="C20" s="25">
        <f t="shared" si="2"/>
        <v>45193.714</v>
      </c>
      <c r="D20" s="10" t="str">
        <f t="shared" si="3"/>
        <v>vis</v>
      </c>
      <c r="E20" s="54">
        <f>VLOOKUP(C20,Active!C$21:E$968,3,FALSE)</f>
        <v>11769.018843979507</v>
      </c>
      <c r="F20" s="11" t="s">
        <v>105</v>
      </c>
      <c r="G20" s="10" t="str">
        <f t="shared" si="4"/>
        <v>45193.714</v>
      </c>
      <c r="H20" s="25">
        <f t="shared" si="5"/>
        <v>11769</v>
      </c>
      <c r="I20" s="55" t="s">
        <v>251</v>
      </c>
      <c r="J20" s="56" t="s">
        <v>252</v>
      </c>
      <c r="K20" s="55">
        <v>11769</v>
      </c>
      <c r="L20" s="55" t="s">
        <v>247</v>
      </c>
      <c r="M20" s="56" t="s">
        <v>196</v>
      </c>
      <c r="N20" s="56"/>
      <c r="O20" s="57" t="s">
        <v>222</v>
      </c>
      <c r="P20" s="57" t="s">
        <v>215</v>
      </c>
    </row>
    <row r="21" spans="1:16" ht="12.75" customHeight="1" thickBot="1" x14ac:dyDescent="0.25">
      <c r="A21" s="25" t="str">
        <f t="shared" si="0"/>
        <v> BBS 74 </v>
      </c>
      <c r="B21" s="11" t="str">
        <f t="shared" si="1"/>
        <v>I</v>
      </c>
      <c r="C21" s="25">
        <f t="shared" si="2"/>
        <v>45971.6</v>
      </c>
      <c r="D21" s="10" t="str">
        <f t="shared" si="3"/>
        <v>vis</v>
      </c>
      <c r="E21" s="54">
        <f>VLOOKUP(C21,Active!C$21:E$968,3,FALSE)</f>
        <v>12558.024778011379</v>
      </c>
      <c r="F21" s="11" t="s">
        <v>105</v>
      </c>
      <c r="G21" s="10" t="str">
        <f t="shared" si="4"/>
        <v>45971.600</v>
      </c>
      <c r="H21" s="25">
        <f t="shared" si="5"/>
        <v>12558</v>
      </c>
      <c r="I21" s="55" t="s">
        <v>300</v>
      </c>
      <c r="J21" s="56" t="s">
        <v>301</v>
      </c>
      <c r="K21" s="55">
        <v>12558</v>
      </c>
      <c r="L21" s="55" t="s">
        <v>302</v>
      </c>
      <c r="M21" s="56" t="s">
        <v>196</v>
      </c>
      <c r="N21" s="56"/>
      <c r="O21" s="57" t="s">
        <v>303</v>
      </c>
      <c r="P21" s="57" t="s">
        <v>304</v>
      </c>
    </row>
    <row r="22" spans="1:16" ht="12.75" customHeight="1" thickBot="1" x14ac:dyDescent="0.25">
      <c r="A22" s="25" t="str">
        <f t="shared" si="0"/>
        <v> BBS 78 </v>
      </c>
      <c r="B22" s="11" t="str">
        <f t="shared" si="1"/>
        <v>I</v>
      </c>
      <c r="C22" s="25">
        <f t="shared" si="2"/>
        <v>46321.601999999999</v>
      </c>
      <c r="D22" s="10" t="str">
        <f t="shared" si="3"/>
        <v>vis</v>
      </c>
      <c r="E22" s="54">
        <f>VLOOKUP(C22,Active!C$21:E$968,3,FALSE)</f>
        <v>12913.030080745999</v>
      </c>
      <c r="F22" s="11" t="str">
        <f>LEFT(M22,1)</f>
        <v>V</v>
      </c>
      <c r="G22" s="10" t="str">
        <f t="shared" si="4"/>
        <v>46321.602</v>
      </c>
      <c r="H22" s="25">
        <f t="shared" si="5"/>
        <v>12913</v>
      </c>
      <c r="I22" s="55" t="s">
        <v>311</v>
      </c>
      <c r="J22" s="56" t="s">
        <v>312</v>
      </c>
      <c r="K22" s="55">
        <v>12913</v>
      </c>
      <c r="L22" s="55" t="s">
        <v>299</v>
      </c>
      <c r="M22" s="56" t="s">
        <v>196</v>
      </c>
      <c r="N22" s="56"/>
      <c r="O22" s="57" t="s">
        <v>303</v>
      </c>
      <c r="P22" s="57" t="s">
        <v>313</v>
      </c>
    </row>
    <row r="23" spans="1:16" ht="12.75" customHeight="1" thickBot="1" x14ac:dyDescent="0.25">
      <c r="A23" s="25" t="str">
        <f t="shared" si="0"/>
        <v> BBS 79 </v>
      </c>
      <c r="B23" s="11" t="str">
        <f t="shared" si="1"/>
        <v>I</v>
      </c>
      <c r="C23" s="25">
        <f t="shared" si="2"/>
        <v>46405.4</v>
      </c>
      <c r="D23" s="10" t="str">
        <f t="shared" si="3"/>
        <v>vis</v>
      </c>
      <c r="E23" s="54">
        <f>VLOOKUP(C23,Active!C$21:E$968,3,FALSE)</f>
        <v>12998.025978936743</v>
      </c>
      <c r="F23" s="11" t="str">
        <f>LEFT(M23,1)</f>
        <v>V</v>
      </c>
      <c r="G23" s="10" t="str">
        <f t="shared" si="4"/>
        <v>46405.400</v>
      </c>
      <c r="H23" s="25">
        <f t="shared" si="5"/>
        <v>12998</v>
      </c>
      <c r="I23" s="55" t="s">
        <v>320</v>
      </c>
      <c r="J23" s="56" t="s">
        <v>321</v>
      </c>
      <c r="K23" s="55">
        <v>12998</v>
      </c>
      <c r="L23" s="55" t="s">
        <v>292</v>
      </c>
      <c r="M23" s="56" t="s">
        <v>196</v>
      </c>
      <c r="N23" s="56"/>
      <c r="O23" s="57" t="s">
        <v>303</v>
      </c>
      <c r="P23" s="57" t="s">
        <v>322</v>
      </c>
    </row>
    <row r="24" spans="1:16" ht="12.75" customHeight="1" thickBot="1" x14ac:dyDescent="0.25">
      <c r="A24" s="25" t="str">
        <f t="shared" si="0"/>
        <v> BBS 83 </v>
      </c>
      <c r="B24" s="11" t="str">
        <f t="shared" si="1"/>
        <v>I</v>
      </c>
      <c r="C24" s="25">
        <f t="shared" si="2"/>
        <v>46881.582000000002</v>
      </c>
      <c r="D24" s="10" t="str">
        <f t="shared" si="3"/>
        <v>vis</v>
      </c>
      <c r="E24" s="54">
        <f>VLOOKUP(C24,Active!C$21:E$968,3,FALSE)</f>
        <v>13481.015033475795</v>
      </c>
      <c r="F24" s="11" t="s">
        <v>105</v>
      </c>
      <c r="G24" s="10" t="str">
        <f t="shared" si="4"/>
        <v>46881.582</v>
      </c>
      <c r="H24" s="25">
        <f t="shared" si="5"/>
        <v>13481</v>
      </c>
      <c r="I24" s="55" t="s">
        <v>342</v>
      </c>
      <c r="J24" s="56" t="s">
        <v>343</v>
      </c>
      <c r="K24" s="55">
        <v>13481</v>
      </c>
      <c r="L24" s="55" t="s">
        <v>244</v>
      </c>
      <c r="M24" s="56" t="s">
        <v>196</v>
      </c>
      <c r="N24" s="56"/>
      <c r="O24" s="57" t="s">
        <v>303</v>
      </c>
      <c r="P24" s="57" t="s">
        <v>344</v>
      </c>
    </row>
    <row r="25" spans="1:16" ht="12.75" customHeight="1" thickBot="1" x14ac:dyDescent="0.25">
      <c r="A25" s="25" t="str">
        <f t="shared" si="0"/>
        <v> BBS 85 </v>
      </c>
      <c r="B25" s="11" t="str">
        <f t="shared" si="1"/>
        <v>I</v>
      </c>
      <c r="C25" s="25">
        <f t="shared" si="2"/>
        <v>47029.487999999998</v>
      </c>
      <c r="D25" s="10" t="str">
        <f t="shared" si="3"/>
        <v>vis</v>
      </c>
      <c r="E25" s="54">
        <f>VLOOKUP(C25,Active!C$21:E$968,3,FALSE)</f>
        <v>13631.035359948974</v>
      </c>
      <c r="F25" s="11" t="s">
        <v>105</v>
      </c>
      <c r="G25" s="10" t="str">
        <f t="shared" si="4"/>
        <v>47029.488</v>
      </c>
      <c r="H25" s="25">
        <f t="shared" si="5"/>
        <v>13631</v>
      </c>
      <c r="I25" s="55" t="s">
        <v>345</v>
      </c>
      <c r="J25" s="56" t="s">
        <v>346</v>
      </c>
      <c r="K25" s="55">
        <v>13631</v>
      </c>
      <c r="L25" s="55" t="s">
        <v>347</v>
      </c>
      <c r="M25" s="56" t="s">
        <v>196</v>
      </c>
      <c r="N25" s="56"/>
      <c r="O25" s="57" t="s">
        <v>303</v>
      </c>
      <c r="P25" s="57" t="s">
        <v>348</v>
      </c>
    </row>
    <row r="26" spans="1:16" ht="12.75" customHeight="1" thickBot="1" x14ac:dyDescent="0.25">
      <c r="A26" s="25" t="str">
        <f t="shared" si="0"/>
        <v> BBS 86 </v>
      </c>
      <c r="B26" s="11" t="str">
        <f t="shared" si="1"/>
        <v>I</v>
      </c>
      <c r="C26" s="25">
        <f t="shared" si="2"/>
        <v>47115.264000000003</v>
      </c>
      <c r="D26" s="10" t="str">
        <f t="shared" si="3"/>
        <v>vis</v>
      </c>
      <c r="E26" s="54">
        <f>VLOOKUP(C26,Active!C$21:E$968,3,FALSE)</f>
        <v>13718.03753378617</v>
      </c>
      <c r="F26" s="11" t="s">
        <v>105</v>
      </c>
      <c r="G26" s="10" t="str">
        <f t="shared" si="4"/>
        <v>47115.264</v>
      </c>
      <c r="H26" s="25">
        <f t="shared" si="5"/>
        <v>13718</v>
      </c>
      <c r="I26" s="55" t="s">
        <v>349</v>
      </c>
      <c r="J26" s="56" t="s">
        <v>350</v>
      </c>
      <c r="K26" s="55">
        <v>13718</v>
      </c>
      <c r="L26" s="55" t="s">
        <v>351</v>
      </c>
      <c r="M26" s="56" t="s">
        <v>196</v>
      </c>
      <c r="N26" s="56"/>
      <c r="O26" s="57" t="s">
        <v>303</v>
      </c>
      <c r="P26" s="57" t="s">
        <v>352</v>
      </c>
    </row>
    <row r="27" spans="1:16" ht="12.75" customHeight="1" thickBot="1" x14ac:dyDescent="0.25">
      <c r="A27" s="25" t="str">
        <f t="shared" si="0"/>
        <v> BBS 90 </v>
      </c>
      <c r="B27" s="11" t="str">
        <f t="shared" si="1"/>
        <v>I</v>
      </c>
      <c r="C27" s="25">
        <f t="shared" si="2"/>
        <v>47449.47</v>
      </c>
      <c r="D27" s="10" t="str">
        <f t="shared" si="3"/>
        <v>vis</v>
      </c>
      <c r="E27" s="54">
        <f>VLOOKUP(C27,Active!C$21:E$968,3,FALSE)</f>
        <v>14057.021031611113</v>
      </c>
      <c r="F27" s="11" t="s">
        <v>105</v>
      </c>
      <c r="G27" s="10" t="str">
        <f t="shared" si="4"/>
        <v>47449.470</v>
      </c>
      <c r="H27" s="25">
        <f t="shared" si="5"/>
        <v>14057</v>
      </c>
      <c r="I27" s="55" t="s">
        <v>353</v>
      </c>
      <c r="J27" s="56" t="s">
        <v>354</v>
      </c>
      <c r="K27" s="55">
        <v>14057</v>
      </c>
      <c r="L27" s="55" t="s">
        <v>182</v>
      </c>
      <c r="M27" s="56" t="s">
        <v>196</v>
      </c>
      <c r="N27" s="56"/>
      <c r="O27" s="57" t="s">
        <v>303</v>
      </c>
      <c r="P27" s="57" t="s">
        <v>355</v>
      </c>
    </row>
    <row r="28" spans="1:16" ht="12.75" customHeight="1" thickBot="1" x14ac:dyDescent="0.25">
      <c r="A28" s="25" t="str">
        <f t="shared" si="0"/>
        <v> BBS 92 </v>
      </c>
      <c r="B28" s="11" t="str">
        <f t="shared" si="1"/>
        <v>I</v>
      </c>
      <c r="C28" s="25">
        <f t="shared" si="2"/>
        <v>47803.43</v>
      </c>
      <c r="D28" s="10" t="str">
        <f t="shared" si="3"/>
        <v>vis</v>
      </c>
      <c r="E28" s="54">
        <f>VLOOKUP(C28,Active!C$21:E$968,3,FALSE)</f>
        <v>14416.040914228774</v>
      </c>
      <c r="F28" s="11" t="s">
        <v>105</v>
      </c>
      <c r="G28" s="10" t="str">
        <f t="shared" si="4"/>
        <v>47803.430</v>
      </c>
      <c r="H28" s="25">
        <f t="shared" si="5"/>
        <v>14416</v>
      </c>
      <c r="I28" s="55" t="s">
        <v>356</v>
      </c>
      <c r="J28" s="56" t="s">
        <v>357</v>
      </c>
      <c r="K28" s="55">
        <v>14416</v>
      </c>
      <c r="L28" s="55" t="s">
        <v>358</v>
      </c>
      <c r="M28" s="56" t="s">
        <v>196</v>
      </c>
      <c r="N28" s="56"/>
      <c r="O28" s="57" t="s">
        <v>303</v>
      </c>
      <c r="P28" s="57" t="s">
        <v>359</v>
      </c>
    </row>
    <row r="29" spans="1:16" ht="12.75" customHeight="1" thickBot="1" x14ac:dyDescent="0.25">
      <c r="A29" s="25" t="str">
        <f t="shared" si="0"/>
        <v> AOEB 5 </v>
      </c>
      <c r="B29" s="11" t="str">
        <f t="shared" si="1"/>
        <v>I</v>
      </c>
      <c r="C29" s="25">
        <f t="shared" si="2"/>
        <v>47859.622000000003</v>
      </c>
      <c r="D29" s="10" t="str">
        <f t="shared" si="3"/>
        <v>vis</v>
      </c>
      <c r="E29" s="54">
        <f>VLOOKUP(C29,Active!C$21:E$968,3,FALSE)</f>
        <v>14473.036182745138</v>
      </c>
      <c r="F29" s="11" t="s">
        <v>105</v>
      </c>
      <c r="G29" s="10" t="str">
        <f t="shared" si="4"/>
        <v>47859.622</v>
      </c>
      <c r="H29" s="25">
        <f t="shared" si="5"/>
        <v>14473</v>
      </c>
      <c r="I29" s="55" t="s">
        <v>360</v>
      </c>
      <c r="J29" s="56" t="s">
        <v>361</v>
      </c>
      <c r="K29" s="55">
        <v>14473</v>
      </c>
      <c r="L29" s="55" t="s">
        <v>362</v>
      </c>
      <c r="M29" s="56" t="s">
        <v>196</v>
      </c>
      <c r="N29" s="56"/>
      <c r="O29" s="57" t="s">
        <v>222</v>
      </c>
      <c r="P29" s="57" t="s">
        <v>215</v>
      </c>
    </row>
    <row r="30" spans="1:16" ht="12.75" customHeight="1" thickBot="1" x14ac:dyDescent="0.25">
      <c r="A30" s="25" t="str">
        <f t="shared" si="0"/>
        <v> BBS 95 </v>
      </c>
      <c r="B30" s="11" t="str">
        <f t="shared" si="1"/>
        <v>I</v>
      </c>
      <c r="C30" s="25">
        <f t="shared" si="2"/>
        <v>48002.559999999998</v>
      </c>
      <c r="D30" s="10" t="str">
        <f t="shared" si="3"/>
        <v>vis</v>
      </c>
      <c r="E30" s="54">
        <f>VLOOKUP(C30,Active!C$21:E$968,3,FALSE)</f>
        <v>14618.017491315602</v>
      </c>
      <c r="F30" s="11" t="s">
        <v>105</v>
      </c>
      <c r="G30" s="10" t="str">
        <f t="shared" si="4"/>
        <v>48002.560</v>
      </c>
      <c r="H30" s="25">
        <f t="shared" si="5"/>
        <v>14618</v>
      </c>
      <c r="I30" s="55" t="s">
        <v>363</v>
      </c>
      <c r="J30" s="56" t="s">
        <v>364</v>
      </c>
      <c r="K30" s="55">
        <v>14618</v>
      </c>
      <c r="L30" s="55" t="s">
        <v>185</v>
      </c>
      <c r="M30" s="56" t="s">
        <v>196</v>
      </c>
      <c r="N30" s="56"/>
      <c r="O30" s="57" t="s">
        <v>303</v>
      </c>
      <c r="P30" s="57" t="s">
        <v>365</v>
      </c>
    </row>
    <row r="31" spans="1:16" ht="12.75" customHeight="1" thickBot="1" x14ac:dyDescent="0.25">
      <c r="A31" s="25" t="str">
        <f t="shared" si="0"/>
        <v> BBS 97 </v>
      </c>
      <c r="B31" s="11" t="str">
        <f t="shared" si="1"/>
        <v>I</v>
      </c>
      <c r="C31" s="25">
        <f t="shared" si="2"/>
        <v>48234.271000000001</v>
      </c>
      <c r="D31" s="10" t="str">
        <f t="shared" si="3"/>
        <v>vis</v>
      </c>
      <c r="E31" s="54">
        <f>VLOOKUP(C31,Active!C$21:E$968,3,FALSE)</f>
        <v>14853.040816045012</v>
      </c>
      <c r="F31" s="11" t="s">
        <v>105</v>
      </c>
      <c r="G31" s="10" t="str">
        <f t="shared" si="4"/>
        <v>48234.271</v>
      </c>
      <c r="H31" s="25">
        <f t="shared" si="5"/>
        <v>14853</v>
      </c>
      <c r="I31" s="55" t="s">
        <v>366</v>
      </c>
      <c r="J31" s="56" t="s">
        <v>367</v>
      </c>
      <c r="K31" s="55">
        <v>14853</v>
      </c>
      <c r="L31" s="55" t="s">
        <v>358</v>
      </c>
      <c r="M31" s="56" t="s">
        <v>196</v>
      </c>
      <c r="N31" s="56"/>
      <c r="O31" s="57" t="s">
        <v>303</v>
      </c>
      <c r="P31" s="57" t="s">
        <v>368</v>
      </c>
    </row>
    <row r="32" spans="1:16" ht="12.75" customHeight="1" thickBot="1" x14ac:dyDescent="0.25">
      <c r="A32" s="25" t="str">
        <f t="shared" si="0"/>
        <v> BBS 98 </v>
      </c>
      <c r="B32" s="11" t="str">
        <f t="shared" si="1"/>
        <v>I</v>
      </c>
      <c r="C32" s="25">
        <f t="shared" si="2"/>
        <v>48499.451000000001</v>
      </c>
      <c r="D32" s="10" t="str">
        <f t="shared" si="3"/>
        <v>vis</v>
      </c>
      <c r="E32" s="54">
        <f>VLOOKUP(C32,Active!C$21:E$968,3,FALSE)</f>
        <v>15122.011582438252</v>
      </c>
      <c r="F32" s="11" t="s">
        <v>105</v>
      </c>
      <c r="G32" s="10" t="str">
        <f t="shared" si="4"/>
        <v>48499.451</v>
      </c>
      <c r="H32" s="25">
        <f t="shared" si="5"/>
        <v>15122</v>
      </c>
      <c r="I32" s="55" t="s">
        <v>369</v>
      </c>
      <c r="J32" s="56" t="s">
        <v>370</v>
      </c>
      <c r="K32" s="55">
        <v>15122</v>
      </c>
      <c r="L32" s="55" t="s">
        <v>159</v>
      </c>
      <c r="M32" s="56" t="s">
        <v>196</v>
      </c>
      <c r="N32" s="56"/>
      <c r="O32" s="57" t="s">
        <v>371</v>
      </c>
      <c r="P32" s="57" t="s">
        <v>372</v>
      </c>
    </row>
    <row r="33" spans="1:16" ht="12.75" customHeight="1" thickBot="1" x14ac:dyDescent="0.25">
      <c r="A33" s="25" t="str">
        <f t="shared" si="0"/>
        <v> BBS 98 </v>
      </c>
      <c r="B33" s="11" t="str">
        <f t="shared" si="1"/>
        <v>I</v>
      </c>
      <c r="C33" s="25">
        <f t="shared" si="2"/>
        <v>48500.461000000003</v>
      </c>
      <c r="D33" s="10" t="str">
        <f t="shared" si="3"/>
        <v>vis</v>
      </c>
      <c r="E33" s="54">
        <f>VLOOKUP(C33,Active!C$21:E$968,3,FALSE)</f>
        <v>15123.036020457928</v>
      </c>
      <c r="F33" s="11" t="s">
        <v>105</v>
      </c>
      <c r="G33" s="10" t="str">
        <f t="shared" si="4"/>
        <v>48500.461</v>
      </c>
      <c r="H33" s="25">
        <f t="shared" si="5"/>
        <v>15123</v>
      </c>
      <c r="I33" s="55" t="s">
        <v>373</v>
      </c>
      <c r="J33" s="56" t="s">
        <v>374</v>
      </c>
      <c r="K33" s="55">
        <v>15123</v>
      </c>
      <c r="L33" s="55" t="s">
        <v>362</v>
      </c>
      <c r="M33" s="56" t="s">
        <v>196</v>
      </c>
      <c r="N33" s="56"/>
      <c r="O33" s="57" t="s">
        <v>371</v>
      </c>
      <c r="P33" s="57" t="s">
        <v>372</v>
      </c>
    </row>
    <row r="34" spans="1:16" ht="12.75" customHeight="1" thickBot="1" x14ac:dyDescent="0.25">
      <c r="A34" s="25" t="str">
        <f t="shared" si="0"/>
        <v> BBS 99 </v>
      </c>
      <c r="B34" s="11" t="str">
        <f t="shared" si="1"/>
        <v>I</v>
      </c>
      <c r="C34" s="25">
        <f t="shared" si="2"/>
        <v>48503.428</v>
      </c>
      <c r="D34" s="10" t="str">
        <f t="shared" si="3"/>
        <v>vis</v>
      </c>
      <c r="E34" s="54">
        <f>VLOOKUP(C34,Active!C$21:E$968,3,FALSE)</f>
        <v>15126.0454339276</v>
      </c>
      <c r="F34" s="11" t="s">
        <v>105</v>
      </c>
      <c r="G34" s="10" t="str">
        <f t="shared" si="4"/>
        <v>48503.428</v>
      </c>
      <c r="H34" s="25">
        <f t="shared" si="5"/>
        <v>15126</v>
      </c>
      <c r="I34" s="55" t="s">
        <v>375</v>
      </c>
      <c r="J34" s="56" t="s">
        <v>376</v>
      </c>
      <c r="K34" s="55">
        <v>15126</v>
      </c>
      <c r="L34" s="55" t="s">
        <v>377</v>
      </c>
      <c r="M34" s="56" t="s">
        <v>196</v>
      </c>
      <c r="N34" s="56"/>
      <c r="O34" s="57" t="s">
        <v>371</v>
      </c>
      <c r="P34" s="57" t="s">
        <v>378</v>
      </c>
    </row>
    <row r="35" spans="1:16" ht="12.75" customHeight="1" thickBot="1" x14ac:dyDescent="0.25">
      <c r="A35" s="25" t="str">
        <f t="shared" si="0"/>
        <v> BBS 99 </v>
      </c>
      <c r="B35" s="11" t="str">
        <f t="shared" si="1"/>
        <v>I</v>
      </c>
      <c r="C35" s="25">
        <f t="shared" si="2"/>
        <v>48504.4</v>
      </c>
      <c r="D35" s="10" t="str">
        <f t="shared" si="3"/>
        <v>vis</v>
      </c>
      <c r="E35" s="54">
        <f>VLOOKUP(C35,Active!C$21:E$968,3,FALSE)</f>
        <v>15127.031328734654</v>
      </c>
      <c r="F35" s="11" t="s">
        <v>105</v>
      </c>
      <c r="G35" s="10" t="str">
        <f t="shared" si="4"/>
        <v>48504.400</v>
      </c>
      <c r="H35" s="25">
        <f t="shared" si="5"/>
        <v>15127</v>
      </c>
      <c r="I35" s="55" t="s">
        <v>379</v>
      </c>
      <c r="J35" s="56" t="s">
        <v>380</v>
      </c>
      <c r="K35" s="55">
        <v>15127</v>
      </c>
      <c r="L35" s="55" t="s">
        <v>381</v>
      </c>
      <c r="M35" s="56" t="s">
        <v>196</v>
      </c>
      <c r="N35" s="56"/>
      <c r="O35" s="57" t="s">
        <v>371</v>
      </c>
      <c r="P35" s="57" t="s">
        <v>378</v>
      </c>
    </row>
    <row r="36" spans="1:16" ht="12.75" customHeight="1" thickBot="1" x14ac:dyDescent="0.25">
      <c r="A36" s="25" t="str">
        <f t="shared" si="0"/>
        <v> BBS 99 </v>
      </c>
      <c r="B36" s="11" t="str">
        <f t="shared" si="1"/>
        <v>I</v>
      </c>
      <c r="C36" s="25">
        <f t="shared" si="2"/>
        <v>48506.377</v>
      </c>
      <c r="D36" s="10" t="str">
        <f t="shared" si="3"/>
        <v>vis</v>
      </c>
      <c r="E36" s="54">
        <f>VLOOKUP(C36,Active!C$21:E$968,3,FALSE)</f>
        <v>15129.036590086036</v>
      </c>
      <c r="F36" s="11" t="s">
        <v>105</v>
      </c>
      <c r="G36" s="10" t="str">
        <f t="shared" si="4"/>
        <v>48506.377</v>
      </c>
      <c r="H36" s="25">
        <f t="shared" si="5"/>
        <v>15129</v>
      </c>
      <c r="I36" s="55" t="s">
        <v>382</v>
      </c>
      <c r="J36" s="56" t="s">
        <v>383</v>
      </c>
      <c r="K36" s="55">
        <v>15129</v>
      </c>
      <c r="L36" s="55" t="s">
        <v>362</v>
      </c>
      <c r="M36" s="56" t="s">
        <v>196</v>
      </c>
      <c r="N36" s="56"/>
      <c r="O36" s="57" t="s">
        <v>371</v>
      </c>
      <c r="P36" s="57" t="s">
        <v>378</v>
      </c>
    </row>
    <row r="37" spans="1:16" ht="12.75" customHeight="1" thickBot="1" x14ac:dyDescent="0.25">
      <c r="A37" s="25" t="str">
        <f t="shared" si="0"/>
        <v> BBS 99 </v>
      </c>
      <c r="B37" s="11" t="str">
        <f t="shared" si="1"/>
        <v>I</v>
      </c>
      <c r="C37" s="25">
        <f t="shared" si="2"/>
        <v>48573.415000000001</v>
      </c>
      <c r="D37" s="10" t="str">
        <f t="shared" si="3"/>
        <v>vis</v>
      </c>
      <c r="E37" s="54">
        <f>VLOOKUP(C37,Active!C$21:E$968,3,FALSE)</f>
        <v>15197.0329029206</v>
      </c>
      <c r="F37" s="11" t="s">
        <v>105</v>
      </c>
      <c r="G37" s="10" t="str">
        <f t="shared" si="4"/>
        <v>48573.415</v>
      </c>
      <c r="H37" s="25">
        <f t="shared" si="5"/>
        <v>15197</v>
      </c>
      <c r="I37" s="55" t="s">
        <v>384</v>
      </c>
      <c r="J37" s="56" t="s">
        <v>385</v>
      </c>
      <c r="K37" s="55">
        <v>15197</v>
      </c>
      <c r="L37" s="55" t="s">
        <v>386</v>
      </c>
      <c r="M37" s="56" t="s">
        <v>196</v>
      </c>
      <c r="N37" s="56"/>
      <c r="O37" s="57" t="s">
        <v>371</v>
      </c>
      <c r="P37" s="57" t="s">
        <v>378</v>
      </c>
    </row>
    <row r="38" spans="1:16" ht="12.75" customHeight="1" thickBot="1" x14ac:dyDescent="0.25">
      <c r="A38" s="25" t="str">
        <f t="shared" si="0"/>
        <v> BBS 100 </v>
      </c>
      <c r="B38" s="11" t="str">
        <f t="shared" si="1"/>
        <v>I</v>
      </c>
      <c r="C38" s="25">
        <f t="shared" si="2"/>
        <v>48651.3</v>
      </c>
      <c r="D38" s="10" t="str">
        <f t="shared" si="3"/>
        <v>vis</v>
      </c>
      <c r="E38" s="54">
        <f>VLOOKUP(C38,Active!C$21:E$968,3,FALSE)</f>
        <v>15276.031274368441</v>
      </c>
      <c r="F38" s="11" t="s">
        <v>105</v>
      </c>
      <c r="G38" s="10" t="str">
        <f t="shared" si="4"/>
        <v>48651.300</v>
      </c>
      <c r="H38" s="25">
        <f t="shared" si="5"/>
        <v>15276</v>
      </c>
      <c r="I38" s="55" t="s">
        <v>387</v>
      </c>
      <c r="J38" s="56" t="s">
        <v>388</v>
      </c>
      <c r="K38" s="55">
        <v>15276</v>
      </c>
      <c r="L38" s="55" t="s">
        <v>381</v>
      </c>
      <c r="M38" s="56" t="s">
        <v>196</v>
      </c>
      <c r="N38" s="56"/>
      <c r="O38" s="57" t="s">
        <v>371</v>
      </c>
      <c r="P38" s="57" t="s">
        <v>389</v>
      </c>
    </row>
    <row r="39" spans="1:16" ht="12.75" customHeight="1" thickBot="1" x14ac:dyDescent="0.25">
      <c r="A39" s="25" t="str">
        <f t="shared" si="0"/>
        <v> BBS 102 </v>
      </c>
      <c r="B39" s="11" t="str">
        <f t="shared" si="1"/>
        <v>I</v>
      </c>
      <c r="C39" s="25">
        <f t="shared" si="2"/>
        <v>48853.423999999999</v>
      </c>
      <c r="D39" s="10" t="str">
        <f t="shared" si="3"/>
        <v>vis</v>
      </c>
      <c r="E39" s="54">
        <f>VLOOKUP(C39,Active!C$21:E$968,3,FALSE)</f>
        <v>15481.044650891807</v>
      </c>
      <c r="F39" s="11" t="s">
        <v>105</v>
      </c>
      <c r="G39" s="10" t="str">
        <f t="shared" si="4"/>
        <v>48853.424</v>
      </c>
      <c r="H39" s="25">
        <f t="shared" si="5"/>
        <v>15481</v>
      </c>
      <c r="I39" s="55" t="s">
        <v>390</v>
      </c>
      <c r="J39" s="56" t="s">
        <v>391</v>
      </c>
      <c r="K39" s="55">
        <v>15481</v>
      </c>
      <c r="L39" s="55" t="s">
        <v>392</v>
      </c>
      <c r="M39" s="56" t="s">
        <v>196</v>
      </c>
      <c r="N39" s="56"/>
      <c r="O39" s="57" t="s">
        <v>371</v>
      </c>
      <c r="P39" s="57" t="s">
        <v>393</v>
      </c>
    </row>
    <row r="40" spans="1:16" ht="12.75" customHeight="1" thickBot="1" x14ac:dyDescent="0.25">
      <c r="A40" s="25" t="str">
        <f t="shared" si="0"/>
        <v> BBS 102 </v>
      </c>
      <c r="B40" s="11" t="str">
        <f t="shared" si="1"/>
        <v>I</v>
      </c>
      <c r="C40" s="25">
        <f t="shared" si="2"/>
        <v>48934.262999999999</v>
      </c>
      <c r="D40" s="10" t="str">
        <f t="shared" si="3"/>
        <v>vis</v>
      </c>
      <c r="E40" s="54">
        <f>VLOOKUP(C40,Active!C$21:E$968,3,FALSE)</f>
        <v>15563.039249973423</v>
      </c>
      <c r="F40" s="11" t="s">
        <v>105</v>
      </c>
      <c r="G40" s="10" t="str">
        <f t="shared" si="4"/>
        <v>48934.263</v>
      </c>
      <c r="H40" s="25">
        <f t="shared" si="5"/>
        <v>15563</v>
      </c>
      <c r="I40" s="55" t="s">
        <v>394</v>
      </c>
      <c r="J40" s="56" t="s">
        <v>395</v>
      </c>
      <c r="K40" s="55">
        <v>15563</v>
      </c>
      <c r="L40" s="55" t="s">
        <v>396</v>
      </c>
      <c r="M40" s="56" t="s">
        <v>196</v>
      </c>
      <c r="N40" s="56"/>
      <c r="O40" s="57" t="s">
        <v>371</v>
      </c>
      <c r="P40" s="57" t="s">
        <v>393</v>
      </c>
    </row>
    <row r="41" spans="1:16" ht="12.75" customHeight="1" thickBot="1" x14ac:dyDescent="0.25">
      <c r="A41" s="25" t="str">
        <f t="shared" si="0"/>
        <v> BBS 103 </v>
      </c>
      <c r="B41" s="11" t="str">
        <f t="shared" si="1"/>
        <v>I</v>
      </c>
      <c r="C41" s="25">
        <f t="shared" si="2"/>
        <v>49001.303999999996</v>
      </c>
      <c r="D41" s="10" t="str">
        <f t="shared" si="3"/>
        <v>vis</v>
      </c>
      <c r="E41" s="54">
        <f>VLOOKUP(C41,Active!C$21:E$968,3,FALSE)</f>
        <v>15631.038605693193</v>
      </c>
      <c r="F41" s="11" t="s">
        <v>105</v>
      </c>
      <c r="G41" s="10" t="str">
        <f t="shared" si="4"/>
        <v>49001.304</v>
      </c>
      <c r="H41" s="25">
        <f t="shared" si="5"/>
        <v>15631</v>
      </c>
      <c r="I41" s="55" t="s">
        <v>397</v>
      </c>
      <c r="J41" s="56" t="s">
        <v>398</v>
      </c>
      <c r="K41" s="55">
        <v>15631</v>
      </c>
      <c r="L41" s="55" t="s">
        <v>399</v>
      </c>
      <c r="M41" s="56" t="s">
        <v>196</v>
      </c>
      <c r="N41" s="56"/>
      <c r="O41" s="57" t="s">
        <v>371</v>
      </c>
      <c r="P41" s="57" t="s">
        <v>400</v>
      </c>
    </row>
    <row r="42" spans="1:16" ht="12.75" customHeight="1" thickBot="1" x14ac:dyDescent="0.25">
      <c r="A42" s="25" t="str">
        <f t="shared" si="0"/>
        <v> BBS 104 </v>
      </c>
      <c r="B42" s="11" t="str">
        <f t="shared" si="1"/>
        <v>I</v>
      </c>
      <c r="C42" s="25">
        <f t="shared" si="2"/>
        <v>49126.521999999997</v>
      </c>
      <c r="D42" s="10" t="str">
        <f t="shared" si="3"/>
        <v>vis</v>
      </c>
      <c r="E42" s="54">
        <f>VLOOKUP(C42,Active!C$21:E$968,3,FALSE)</f>
        <v>15758.046605641262</v>
      </c>
      <c r="F42" s="11" t="s">
        <v>105</v>
      </c>
      <c r="G42" s="10" t="str">
        <f t="shared" si="4"/>
        <v>49126.522</v>
      </c>
      <c r="H42" s="25">
        <f t="shared" si="5"/>
        <v>15758</v>
      </c>
      <c r="I42" s="55" t="s">
        <v>401</v>
      </c>
      <c r="J42" s="56" t="s">
        <v>402</v>
      </c>
      <c r="K42" s="55">
        <v>15758</v>
      </c>
      <c r="L42" s="55" t="s">
        <v>403</v>
      </c>
      <c r="M42" s="56" t="s">
        <v>196</v>
      </c>
      <c r="N42" s="56"/>
      <c r="O42" s="57" t="s">
        <v>303</v>
      </c>
      <c r="P42" s="57" t="s">
        <v>404</v>
      </c>
    </row>
    <row r="43" spans="1:16" ht="12.75" customHeight="1" thickBot="1" x14ac:dyDescent="0.25">
      <c r="A43" s="25" t="str">
        <f t="shared" ref="A43:A74" si="6">P43</f>
        <v> BBS 107 </v>
      </c>
      <c r="B43" s="11" t="str">
        <f t="shared" ref="B43:B74" si="7">IF(H43=INT(H43),"I","II")</f>
        <v>I</v>
      </c>
      <c r="C43" s="25">
        <f t="shared" ref="C43:C74" si="8">1*G43</f>
        <v>49607.633999999998</v>
      </c>
      <c r="D43" s="10" t="str">
        <f t="shared" ref="D43:D74" si="9">VLOOKUP(F43,I$1:J$5,2,FALSE)</f>
        <v>vis</v>
      </c>
      <c r="E43" s="54">
        <f>VLOOKUP(C43,Active!C$21:E$968,3,FALSE)</f>
        <v>16246.036134870406</v>
      </c>
      <c r="F43" s="11" t="s">
        <v>105</v>
      </c>
      <c r="G43" s="10" t="str">
        <f t="shared" ref="G43:G74" si="10">MID(I43,3,LEN(I43)-3)</f>
        <v>49607.634</v>
      </c>
      <c r="H43" s="25">
        <f t="shared" ref="H43:H74" si="11">1*K43</f>
        <v>16246</v>
      </c>
      <c r="I43" s="55" t="s">
        <v>405</v>
      </c>
      <c r="J43" s="56" t="s">
        <v>406</v>
      </c>
      <c r="K43" s="55">
        <v>16246</v>
      </c>
      <c r="L43" s="55" t="s">
        <v>362</v>
      </c>
      <c r="M43" s="56" t="s">
        <v>196</v>
      </c>
      <c r="N43" s="56"/>
      <c r="O43" s="57" t="s">
        <v>303</v>
      </c>
      <c r="P43" s="57" t="s">
        <v>407</v>
      </c>
    </row>
    <row r="44" spans="1:16" ht="12.75" customHeight="1" thickBot="1" x14ac:dyDescent="0.25">
      <c r="A44" s="25" t="str">
        <f t="shared" si="6"/>
        <v> BBS 108 </v>
      </c>
      <c r="B44" s="11" t="str">
        <f t="shared" si="7"/>
        <v>I</v>
      </c>
      <c r="C44" s="25">
        <f t="shared" si="8"/>
        <v>49633.271000000001</v>
      </c>
      <c r="D44" s="10" t="str">
        <f t="shared" si="9"/>
        <v>vis</v>
      </c>
      <c r="E44" s="54">
        <f>VLOOKUP(C44,Active!C$21:E$968,3,FALSE)</f>
        <v>16272.039617553957</v>
      </c>
      <c r="F44" s="11" t="s">
        <v>105</v>
      </c>
      <c r="G44" s="10" t="str">
        <f t="shared" si="10"/>
        <v>49633.271</v>
      </c>
      <c r="H44" s="25">
        <f t="shared" si="11"/>
        <v>16272</v>
      </c>
      <c r="I44" s="55" t="s">
        <v>408</v>
      </c>
      <c r="J44" s="56" t="s">
        <v>409</v>
      </c>
      <c r="K44" s="55">
        <v>16272</v>
      </c>
      <c r="L44" s="55" t="s">
        <v>396</v>
      </c>
      <c r="M44" s="56" t="s">
        <v>196</v>
      </c>
      <c r="N44" s="56"/>
      <c r="O44" s="57" t="s">
        <v>303</v>
      </c>
      <c r="P44" s="57" t="s">
        <v>410</v>
      </c>
    </row>
    <row r="45" spans="1:16" ht="12.75" customHeight="1" thickBot="1" x14ac:dyDescent="0.25">
      <c r="A45" s="25" t="str">
        <f t="shared" si="6"/>
        <v> BBS 109 </v>
      </c>
      <c r="B45" s="11" t="str">
        <f t="shared" si="7"/>
        <v>I</v>
      </c>
      <c r="C45" s="25">
        <f t="shared" si="8"/>
        <v>49895.523000000001</v>
      </c>
      <c r="D45" s="10" t="str">
        <f t="shared" si="9"/>
        <v>vis</v>
      </c>
      <c r="E45" s="54">
        <f>VLOOKUP(C45,Active!C$21:E$968,3,FALSE)</f>
        <v>16538.040527985213</v>
      </c>
      <c r="F45" s="11" t="s">
        <v>105</v>
      </c>
      <c r="G45" s="10" t="str">
        <f t="shared" si="10"/>
        <v>49895.523</v>
      </c>
      <c r="H45" s="25">
        <f t="shared" si="11"/>
        <v>16538</v>
      </c>
      <c r="I45" s="55" t="s">
        <v>411</v>
      </c>
      <c r="J45" s="56" t="s">
        <v>412</v>
      </c>
      <c r="K45" s="55">
        <v>16538</v>
      </c>
      <c r="L45" s="55" t="s">
        <v>358</v>
      </c>
      <c r="M45" s="56" t="s">
        <v>196</v>
      </c>
      <c r="N45" s="56"/>
      <c r="O45" s="57" t="s">
        <v>371</v>
      </c>
      <c r="P45" s="57" t="s">
        <v>413</v>
      </c>
    </row>
    <row r="46" spans="1:16" ht="12.75" customHeight="1" thickBot="1" x14ac:dyDescent="0.25">
      <c r="A46" s="25" t="str">
        <f t="shared" si="6"/>
        <v> BBS 109 </v>
      </c>
      <c r="B46" s="11" t="str">
        <f t="shared" si="7"/>
        <v>I</v>
      </c>
      <c r="C46" s="25">
        <f t="shared" si="8"/>
        <v>49897.487999999998</v>
      </c>
      <c r="D46" s="10" t="str">
        <f t="shared" si="9"/>
        <v>vis</v>
      </c>
      <c r="E46" s="54">
        <f>VLOOKUP(C46,Active!C$21:E$968,3,FALSE)</f>
        <v>16540.033617795762</v>
      </c>
      <c r="F46" s="11" t="s">
        <v>105</v>
      </c>
      <c r="G46" s="10" t="str">
        <f t="shared" si="10"/>
        <v>49897.488</v>
      </c>
      <c r="H46" s="25">
        <f t="shared" si="11"/>
        <v>16540</v>
      </c>
      <c r="I46" s="55" t="s">
        <v>414</v>
      </c>
      <c r="J46" s="56" t="s">
        <v>415</v>
      </c>
      <c r="K46" s="55">
        <v>16540</v>
      </c>
      <c r="L46" s="55" t="s">
        <v>341</v>
      </c>
      <c r="M46" s="56" t="s">
        <v>196</v>
      </c>
      <c r="N46" s="56"/>
      <c r="O46" s="57" t="s">
        <v>371</v>
      </c>
      <c r="P46" s="57" t="s">
        <v>413</v>
      </c>
    </row>
    <row r="47" spans="1:16" ht="12.75" customHeight="1" thickBot="1" x14ac:dyDescent="0.25">
      <c r="A47" s="25" t="str">
        <f t="shared" si="6"/>
        <v> BBS 109 </v>
      </c>
      <c r="B47" s="11" t="str">
        <f t="shared" si="7"/>
        <v>I</v>
      </c>
      <c r="C47" s="25">
        <f t="shared" si="8"/>
        <v>49898.476999999999</v>
      </c>
      <c r="D47" s="10" t="str">
        <f t="shared" si="9"/>
        <v>vis</v>
      </c>
      <c r="E47" s="54">
        <f>VLOOKUP(C47,Active!C$21:E$968,3,FALSE)</f>
        <v>16541.036755618989</v>
      </c>
      <c r="F47" s="11" t="s">
        <v>105</v>
      </c>
      <c r="G47" s="10" t="str">
        <f t="shared" si="10"/>
        <v>49898.477</v>
      </c>
      <c r="H47" s="25">
        <f t="shared" si="11"/>
        <v>16541</v>
      </c>
      <c r="I47" s="55" t="s">
        <v>416</v>
      </c>
      <c r="J47" s="56" t="s">
        <v>417</v>
      </c>
      <c r="K47" s="55">
        <v>16541</v>
      </c>
      <c r="L47" s="55" t="s">
        <v>362</v>
      </c>
      <c r="M47" s="56" t="s">
        <v>196</v>
      </c>
      <c r="N47" s="56"/>
      <c r="O47" s="57" t="s">
        <v>303</v>
      </c>
      <c r="P47" s="57" t="s">
        <v>413</v>
      </c>
    </row>
    <row r="48" spans="1:16" ht="12.75" customHeight="1" thickBot="1" x14ac:dyDescent="0.25">
      <c r="A48" s="25" t="str">
        <f t="shared" si="6"/>
        <v> BBS 112 </v>
      </c>
      <c r="B48" s="11" t="str">
        <f t="shared" si="7"/>
        <v>I</v>
      </c>
      <c r="C48" s="25">
        <f t="shared" si="8"/>
        <v>50248.474999999999</v>
      </c>
      <c r="D48" s="10" t="str">
        <f t="shared" si="9"/>
        <v>vis</v>
      </c>
      <c r="E48" s="54">
        <f>VLOOKUP(C48,Active!C$21:E$968,3,FALSE)</f>
        <v>16896.038001173332</v>
      </c>
      <c r="F48" s="11" t="s">
        <v>105</v>
      </c>
      <c r="G48" s="10" t="str">
        <f t="shared" si="10"/>
        <v>50248.475</v>
      </c>
      <c r="H48" s="25">
        <f t="shared" si="11"/>
        <v>16896</v>
      </c>
      <c r="I48" s="55" t="s">
        <v>418</v>
      </c>
      <c r="J48" s="56" t="s">
        <v>419</v>
      </c>
      <c r="K48" s="55">
        <v>16896</v>
      </c>
      <c r="L48" s="55" t="s">
        <v>351</v>
      </c>
      <c r="M48" s="56" t="s">
        <v>196</v>
      </c>
      <c r="N48" s="56"/>
      <c r="O48" s="57" t="s">
        <v>303</v>
      </c>
      <c r="P48" s="57" t="s">
        <v>420</v>
      </c>
    </row>
    <row r="49" spans="1:16" ht="12.75" customHeight="1" thickBot="1" x14ac:dyDescent="0.25">
      <c r="A49" s="25" t="str">
        <f t="shared" si="6"/>
        <v> BBS 112 </v>
      </c>
      <c r="B49" s="11" t="str">
        <f t="shared" si="7"/>
        <v>I</v>
      </c>
      <c r="C49" s="25">
        <f t="shared" si="8"/>
        <v>50250.447999999997</v>
      </c>
      <c r="D49" s="10" t="str">
        <f t="shared" si="9"/>
        <v>vis</v>
      </c>
      <c r="E49" s="54">
        <f>VLOOKUP(C49,Active!C$21:E$968,3,FALSE)</f>
        <v>16898.039205344438</v>
      </c>
      <c r="F49" s="11" t="s">
        <v>105</v>
      </c>
      <c r="G49" s="10" t="str">
        <f t="shared" si="10"/>
        <v>50250.448</v>
      </c>
      <c r="H49" s="25">
        <f t="shared" si="11"/>
        <v>16898</v>
      </c>
      <c r="I49" s="55" t="s">
        <v>421</v>
      </c>
      <c r="J49" s="56" t="s">
        <v>422</v>
      </c>
      <c r="K49" s="55">
        <v>16898</v>
      </c>
      <c r="L49" s="55" t="s">
        <v>396</v>
      </c>
      <c r="M49" s="56" t="s">
        <v>196</v>
      </c>
      <c r="N49" s="56"/>
      <c r="O49" s="57" t="s">
        <v>371</v>
      </c>
      <c r="P49" s="57" t="s">
        <v>420</v>
      </c>
    </row>
    <row r="50" spans="1:16" ht="12.75" customHeight="1" thickBot="1" x14ac:dyDescent="0.25">
      <c r="A50" s="25" t="str">
        <f t="shared" si="6"/>
        <v> BBS 112 </v>
      </c>
      <c r="B50" s="11" t="str">
        <f t="shared" si="7"/>
        <v>I</v>
      </c>
      <c r="C50" s="25">
        <f t="shared" si="8"/>
        <v>50251.428</v>
      </c>
      <c r="D50" s="10" t="str">
        <f t="shared" si="9"/>
        <v>vis</v>
      </c>
      <c r="E50" s="54">
        <f>VLOOKUP(C50,Active!C$21:E$968,3,FALSE)</f>
        <v>16899.033214512045</v>
      </c>
      <c r="F50" s="11" t="s">
        <v>105</v>
      </c>
      <c r="G50" s="10" t="str">
        <f t="shared" si="10"/>
        <v>50251.428</v>
      </c>
      <c r="H50" s="25">
        <f t="shared" si="11"/>
        <v>16899</v>
      </c>
      <c r="I50" s="55" t="s">
        <v>423</v>
      </c>
      <c r="J50" s="56" t="s">
        <v>424</v>
      </c>
      <c r="K50" s="55">
        <v>16899</v>
      </c>
      <c r="L50" s="55" t="s">
        <v>341</v>
      </c>
      <c r="M50" s="56" t="s">
        <v>196</v>
      </c>
      <c r="N50" s="56"/>
      <c r="O50" s="57" t="s">
        <v>371</v>
      </c>
      <c r="P50" s="57" t="s">
        <v>420</v>
      </c>
    </row>
    <row r="51" spans="1:16" ht="12.75" customHeight="1" thickBot="1" x14ac:dyDescent="0.25">
      <c r="A51" s="25" t="str">
        <f t="shared" si="6"/>
        <v> BBS 113 </v>
      </c>
      <c r="B51" s="11" t="str">
        <f t="shared" si="7"/>
        <v>I</v>
      </c>
      <c r="C51" s="25">
        <f t="shared" si="8"/>
        <v>50320.444000000003</v>
      </c>
      <c r="D51" s="10" t="str">
        <f t="shared" si="9"/>
        <v>vis</v>
      </c>
      <c r="E51" s="54">
        <f>VLOOKUP(C51,Active!C$21:E$968,3,FALSE)</f>
        <v>16969.035802993065</v>
      </c>
      <c r="F51" s="11" t="s">
        <v>105</v>
      </c>
      <c r="G51" s="10" t="str">
        <f t="shared" si="10"/>
        <v>50320.444</v>
      </c>
      <c r="H51" s="25">
        <f t="shared" si="11"/>
        <v>16969</v>
      </c>
      <c r="I51" s="55" t="s">
        <v>425</v>
      </c>
      <c r="J51" s="56" t="s">
        <v>426</v>
      </c>
      <c r="K51" s="55">
        <v>16969</v>
      </c>
      <c r="L51" s="55" t="s">
        <v>347</v>
      </c>
      <c r="M51" s="56" t="s">
        <v>196</v>
      </c>
      <c r="N51" s="56"/>
      <c r="O51" s="57" t="s">
        <v>371</v>
      </c>
      <c r="P51" s="57" t="s">
        <v>427</v>
      </c>
    </row>
    <row r="52" spans="1:16" ht="12.75" customHeight="1" thickBot="1" x14ac:dyDescent="0.25">
      <c r="A52" s="25" t="str">
        <f t="shared" si="6"/>
        <v> BBS 113 </v>
      </c>
      <c r="B52" s="11" t="str">
        <f t="shared" si="7"/>
        <v>I</v>
      </c>
      <c r="C52" s="25">
        <f t="shared" si="8"/>
        <v>50324.389000000003</v>
      </c>
      <c r="D52" s="10" t="str">
        <f t="shared" si="9"/>
        <v>vis</v>
      </c>
      <c r="E52" s="54">
        <f>VLOOKUP(C52,Active!C$21:E$968,3,FALSE)</f>
        <v>16973.037197040208</v>
      </c>
      <c r="F52" s="11" t="s">
        <v>105</v>
      </c>
      <c r="G52" s="10" t="str">
        <f t="shared" si="10"/>
        <v>50324.389</v>
      </c>
      <c r="H52" s="25">
        <f t="shared" si="11"/>
        <v>16973</v>
      </c>
      <c r="I52" s="55" t="s">
        <v>428</v>
      </c>
      <c r="J52" s="56" t="s">
        <v>429</v>
      </c>
      <c r="K52" s="55">
        <v>16973</v>
      </c>
      <c r="L52" s="55" t="s">
        <v>351</v>
      </c>
      <c r="M52" s="56" t="s">
        <v>196</v>
      </c>
      <c r="N52" s="56"/>
      <c r="O52" s="57" t="s">
        <v>371</v>
      </c>
      <c r="P52" s="57" t="s">
        <v>427</v>
      </c>
    </row>
    <row r="53" spans="1:16" ht="12.75" customHeight="1" thickBot="1" x14ac:dyDescent="0.25">
      <c r="A53" s="25" t="str">
        <f t="shared" si="6"/>
        <v> AOEB 5 </v>
      </c>
      <c r="B53" s="11" t="str">
        <f t="shared" si="7"/>
        <v>I</v>
      </c>
      <c r="C53" s="25">
        <f t="shared" si="8"/>
        <v>50376.644</v>
      </c>
      <c r="D53" s="10" t="str">
        <f t="shared" si="9"/>
        <v>vis</v>
      </c>
      <c r="E53" s="54">
        <f>VLOOKUP(C53,Active!C$21:E$968,3,FALSE)</f>
        <v>17026.039185869977</v>
      </c>
      <c r="F53" s="11" t="s">
        <v>105</v>
      </c>
      <c r="G53" s="10" t="str">
        <f t="shared" si="10"/>
        <v>50376.644</v>
      </c>
      <c r="H53" s="25">
        <f t="shared" si="11"/>
        <v>17026</v>
      </c>
      <c r="I53" s="55" t="s">
        <v>430</v>
      </c>
      <c r="J53" s="56" t="s">
        <v>431</v>
      </c>
      <c r="K53" s="55">
        <v>17026</v>
      </c>
      <c r="L53" s="55" t="s">
        <v>396</v>
      </c>
      <c r="M53" s="56" t="s">
        <v>196</v>
      </c>
      <c r="N53" s="56"/>
      <c r="O53" s="57" t="s">
        <v>222</v>
      </c>
      <c r="P53" s="57" t="s">
        <v>215</v>
      </c>
    </row>
    <row r="54" spans="1:16" ht="12.75" customHeight="1" thickBot="1" x14ac:dyDescent="0.25">
      <c r="A54" s="25" t="str">
        <f t="shared" si="6"/>
        <v> BBS 114 </v>
      </c>
      <c r="B54" s="11" t="str">
        <f t="shared" si="7"/>
        <v>I</v>
      </c>
      <c r="C54" s="25">
        <f t="shared" si="8"/>
        <v>50396.364000000001</v>
      </c>
      <c r="D54" s="10" t="str">
        <f t="shared" si="9"/>
        <v>vis</v>
      </c>
      <c r="E54" s="54">
        <f>VLOOKUP(C54,Active!C$21:E$968,3,FALSE)</f>
        <v>17046.041084630346</v>
      </c>
      <c r="F54" s="11" t="s">
        <v>105</v>
      </c>
      <c r="G54" s="10" t="str">
        <f t="shared" si="10"/>
        <v>50396.364</v>
      </c>
      <c r="H54" s="25">
        <f t="shared" si="11"/>
        <v>17046</v>
      </c>
      <c r="I54" s="55" t="s">
        <v>432</v>
      </c>
      <c r="J54" s="56" t="s">
        <v>433</v>
      </c>
      <c r="K54" s="55">
        <v>17046</v>
      </c>
      <c r="L54" s="55" t="s">
        <v>434</v>
      </c>
      <c r="M54" s="56" t="s">
        <v>196</v>
      </c>
      <c r="N54" s="56"/>
      <c r="O54" s="57" t="s">
        <v>371</v>
      </c>
      <c r="P54" s="57" t="s">
        <v>435</v>
      </c>
    </row>
    <row r="55" spans="1:16" ht="12.75" customHeight="1" thickBot="1" x14ac:dyDescent="0.25">
      <c r="A55" s="25" t="str">
        <f t="shared" si="6"/>
        <v> AOEB 5 </v>
      </c>
      <c r="B55" s="11" t="str">
        <f t="shared" si="7"/>
        <v>I</v>
      </c>
      <c r="C55" s="25">
        <f t="shared" si="8"/>
        <v>50572.838000000003</v>
      </c>
      <c r="D55" s="10" t="str">
        <f t="shared" si="9"/>
        <v>vis</v>
      </c>
      <c r="E55" s="54">
        <f>VLOOKUP(C55,Active!C$21:E$968,3,FALSE)</f>
        <v>17225.037792634274</v>
      </c>
      <c r="F55" s="11" t="s">
        <v>105</v>
      </c>
      <c r="G55" s="10" t="str">
        <f t="shared" si="10"/>
        <v>50572.838</v>
      </c>
      <c r="H55" s="25">
        <f t="shared" si="11"/>
        <v>17225</v>
      </c>
      <c r="I55" s="55" t="s">
        <v>436</v>
      </c>
      <c r="J55" s="56" t="s">
        <v>437</v>
      </c>
      <c r="K55" s="55">
        <v>17225</v>
      </c>
      <c r="L55" s="55" t="s">
        <v>351</v>
      </c>
      <c r="M55" s="56" t="s">
        <v>196</v>
      </c>
      <c r="N55" s="56"/>
      <c r="O55" s="57" t="s">
        <v>222</v>
      </c>
      <c r="P55" s="57" t="s">
        <v>215</v>
      </c>
    </row>
    <row r="56" spans="1:16" ht="12.75" customHeight="1" thickBot="1" x14ac:dyDescent="0.25">
      <c r="A56" s="25" t="str">
        <f t="shared" si="6"/>
        <v> BBS 115 </v>
      </c>
      <c r="B56" s="11" t="str">
        <f t="shared" si="7"/>
        <v>I</v>
      </c>
      <c r="C56" s="25">
        <f t="shared" si="8"/>
        <v>50671.428999999996</v>
      </c>
      <c r="D56" s="10" t="str">
        <f t="shared" si="9"/>
        <v>vis</v>
      </c>
      <c r="E56" s="54">
        <f>VLOOKUP(C56,Active!C$21:E$968,3,FALSE)</f>
        <v>17325.038157780491</v>
      </c>
      <c r="F56" s="11" t="s">
        <v>105</v>
      </c>
      <c r="G56" s="10" t="str">
        <f t="shared" si="10"/>
        <v>50671.429</v>
      </c>
      <c r="H56" s="25">
        <f t="shared" si="11"/>
        <v>17325</v>
      </c>
      <c r="I56" s="55" t="s">
        <v>456</v>
      </c>
      <c r="J56" s="56" t="s">
        <v>457</v>
      </c>
      <c r="K56" s="55">
        <v>17325</v>
      </c>
      <c r="L56" s="55" t="s">
        <v>399</v>
      </c>
      <c r="M56" s="56" t="s">
        <v>196</v>
      </c>
      <c r="N56" s="56"/>
      <c r="O56" s="57" t="s">
        <v>371</v>
      </c>
      <c r="P56" s="57" t="s">
        <v>458</v>
      </c>
    </row>
    <row r="57" spans="1:16" ht="12.75" customHeight="1" thickBot="1" x14ac:dyDescent="0.25">
      <c r="A57" s="25" t="str">
        <f t="shared" si="6"/>
        <v> BBS 116 </v>
      </c>
      <c r="B57" s="11" t="str">
        <f t="shared" si="7"/>
        <v>I</v>
      </c>
      <c r="C57" s="25">
        <f t="shared" si="8"/>
        <v>50747.347000000002</v>
      </c>
      <c r="D57" s="10" t="str">
        <f t="shared" si="9"/>
        <v>vis</v>
      </c>
      <c r="E57" s="54">
        <f>VLOOKUP(C57,Active!C$21:E$968,3,FALSE)</f>
        <v>17402.041410827642</v>
      </c>
      <c r="F57" s="11" t="s">
        <v>105</v>
      </c>
      <c r="G57" s="10" t="str">
        <f t="shared" si="10"/>
        <v>50747.347</v>
      </c>
      <c r="H57" s="25">
        <f t="shared" si="11"/>
        <v>17402</v>
      </c>
      <c r="I57" s="55" t="s">
        <v>459</v>
      </c>
      <c r="J57" s="56" t="s">
        <v>460</v>
      </c>
      <c r="K57" s="55">
        <v>17402</v>
      </c>
      <c r="L57" s="55" t="s">
        <v>434</v>
      </c>
      <c r="M57" s="56" t="s">
        <v>196</v>
      </c>
      <c r="N57" s="56"/>
      <c r="O57" s="57" t="s">
        <v>371</v>
      </c>
      <c r="P57" s="57" t="s">
        <v>461</v>
      </c>
    </row>
    <row r="58" spans="1:16" ht="12.75" customHeight="1" thickBot="1" x14ac:dyDescent="0.25">
      <c r="A58" s="25" t="str">
        <f t="shared" si="6"/>
        <v> AOEB 5 </v>
      </c>
      <c r="B58" s="11" t="str">
        <f t="shared" si="7"/>
        <v>I</v>
      </c>
      <c r="C58" s="25">
        <f t="shared" si="8"/>
        <v>51069.732000000004</v>
      </c>
      <c r="D58" s="10" t="str">
        <f t="shared" si="9"/>
        <v>vis</v>
      </c>
      <c r="E58" s="54">
        <f>VLOOKUP(C58,Active!C$21:E$968,3,FALSE)</f>
        <v>17729.034926642125</v>
      </c>
      <c r="F58" s="11" t="s">
        <v>105</v>
      </c>
      <c r="G58" s="10" t="str">
        <f t="shared" si="10"/>
        <v>51069.732</v>
      </c>
      <c r="H58" s="25">
        <f t="shared" si="11"/>
        <v>17729</v>
      </c>
      <c r="I58" s="55" t="s">
        <v>462</v>
      </c>
      <c r="J58" s="56" t="s">
        <v>463</v>
      </c>
      <c r="K58" s="55">
        <v>17729</v>
      </c>
      <c r="L58" s="55" t="s">
        <v>464</v>
      </c>
      <c r="M58" s="56" t="s">
        <v>196</v>
      </c>
      <c r="N58" s="56"/>
      <c r="O58" s="57" t="s">
        <v>222</v>
      </c>
      <c r="P58" s="57" t="s">
        <v>215</v>
      </c>
    </row>
    <row r="59" spans="1:16" ht="12.75" customHeight="1" thickBot="1" x14ac:dyDescent="0.25">
      <c r="A59" s="25" t="str">
        <f t="shared" si="6"/>
        <v> AOEB 5 </v>
      </c>
      <c r="B59" s="11" t="str">
        <f t="shared" si="7"/>
        <v>I</v>
      </c>
      <c r="C59" s="25">
        <f t="shared" si="8"/>
        <v>51076.641000000003</v>
      </c>
      <c r="D59" s="10" t="str">
        <f t="shared" si="9"/>
        <v>vis</v>
      </c>
      <c r="E59" s="54">
        <f>VLOOKUP(C59,Active!C$21:E$968,3,FALSE)</f>
        <v>17736.042691273738</v>
      </c>
      <c r="F59" s="11" t="s">
        <v>105</v>
      </c>
      <c r="G59" s="10" t="str">
        <f t="shared" si="10"/>
        <v>51076.641</v>
      </c>
      <c r="H59" s="25">
        <f t="shared" si="11"/>
        <v>17736</v>
      </c>
      <c r="I59" s="55" t="s">
        <v>465</v>
      </c>
      <c r="J59" s="56" t="s">
        <v>466</v>
      </c>
      <c r="K59" s="55">
        <v>17736</v>
      </c>
      <c r="L59" s="55" t="s">
        <v>467</v>
      </c>
      <c r="M59" s="56" t="s">
        <v>196</v>
      </c>
      <c r="N59" s="56"/>
      <c r="O59" s="57" t="s">
        <v>222</v>
      </c>
      <c r="P59" s="57" t="s">
        <v>215</v>
      </c>
    </row>
    <row r="60" spans="1:16" ht="12.75" customHeight="1" thickBot="1" x14ac:dyDescent="0.25">
      <c r="A60" s="25" t="str">
        <f t="shared" si="6"/>
        <v>BAVM 132 </v>
      </c>
      <c r="B60" s="11" t="str">
        <f t="shared" si="7"/>
        <v>I</v>
      </c>
      <c r="C60" s="25">
        <f t="shared" si="8"/>
        <v>51432.544699999999</v>
      </c>
      <c r="D60" s="10" t="str">
        <f t="shared" si="9"/>
        <v>vis</v>
      </c>
      <c r="E60" s="54">
        <f>VLOOKUP(C60,Active!C$21:E$968,3,FALSE)</f>
        <v>18097.034059216978</v>
      </c>
      <c r="F60" s="11" t="s">
        <v>105</v>
      </c>
      <c r="G60" s="10" t="str">
        <f t="shared" si="10"/>
        <v>51432.5447</v>
      </c>
      <c r="H60" s="25">
        <f t="shared" si="11"/>
        <v>18097</v>
      </c>
      <c r="I60" s="55" t="s">
        <v>468</v>
      </c>
      <c r="J60" s="56" t="s">
        <v>469</v>
      </c>
      <c r="K60" s="55">
        <v>18097</v>
      </c>
      <c r="L60" s="55" t="s">
        <v>470</v>
      </c>
      <c r="M60" s="56" t="s">
        <v>471</v>
      </c>
      <c r="N60" s="56" t="s">
        <v>472</v>
      </c>
      <c r="O60" s="57" t="s">
        <v>473</v>
      </c>
      <c r="P60" s="58" t="s">
        <v>474</v>
      </c>
    </row>
    <row r="61" spans="1:16" ht="12.75" customHeight="1" thickBot="1" x14ac:dyDescent="0.25">
      <c r="A61" s="25" t="str">
        <f t="shared" si="6"/>
        <v>IBVS 5364 </v>
      </c>
      <c r="B61" s="11" t="str">
        <f t="shared" si="7"/>
        <v>I</v>
      </c>
      <c r="C61" s="25">
        <f t="shared" si="8"/>
        <v>52495.357000000004</v>
      </c>
      <c r="D61" s="10" t="str">
        <f t="shared" si="9"/>
        <v>vis</v>
      </c>
      <c r="E61" s="54">
        <f>VLOOKUP(C61,Active!C$21:E$968,3,FALSE)</f>
        <v>19175.039334362777</v>
      </c>
      <c r="F61" s="11" t="s">
        <v>105</v>
      </c>
      <c r="G61" s="10" t="str">
        <f t="shared" si="10"/>
        <v>52495.3570</v>
      </c>
      <c r="H61" s="25">
        <f t="shared" si="11"/>
        <v>19175</v>
      </c>
      <c r="I61" s="55" t="s">
        <v>505</v>
      </c>
      <c r="J61" s="56" t="s">
        <v>506</v>
      </c>
      <c r="K61" s="55">
        <v>19175</v>
      </c>
      <c r="L61" s="55" t="s">
        <v>507</v>
      </c>
      <c r="M61" s="56" t="s">
        <v>471</v>
      </c>
      <c r="N61" s="56" t="s">
        <v>502</v>
      </c>
      <c r="O61" s="57" t="s">
        <v>508</v>
      </c>
      <c r="P61" s="58" t="s">
        <v>509</v>
      </c>
    </row>
    <row r="62" spans="1:16" ht="12.75" customHeight="1" thickBot="1" x14ac:dyDescent="0.25">
      <c r="A62" s="25" t="str">
        <f t="shared" si="6"/>
        <v>IBVS 5399 </v>
      </c>
      <c r="B62" s="11" t="str">
        <f t="shared" si="7"/>
        <v>I</v>
      </c>
      <c r="C62" s="25">
        <f t="shared" si="8"/>
        <v>52553.525600000001</v>
      </c>
      <c r="D62" s="10" t="str">
        <f t="shared" si="9"/>
        <v>vis</v>
      </c>
      <c r="E62" s="54">
        <f>VLOOKUP(C62,Active!C$21:E$968,3,FALSE)</f>
        <v>19234.039458512492</v>
      </c>
      <c r="F62" s="11" t="s">
        <v>105</v>
      </c>
      <c r="G62" s="10" t="str">
        <f t="shared" si="10"/>
        <v>52553.5256</v>
      </c>
      <c r="H62" s="25">
        <f t="shared" si="11"/>
        <v>19234</v>
      </c>
      <c r="I62" s="55" t="s">
        <v>510</v>
      </c>
      <c r="J62" s="56" t="s">
        <v>511</v>
      </c>
      <c r="K62" s="55">
        <v>19234</v>
      </c>
      <c r="L62" s="55" t="s">
        <v>512</v>
      </c>
      <c r="M62" s="56" t="s">
        <v>471</v>
      </c>
      <c r="N62" s="56" t="s">
        <v>502</v>
      </c>
      <c r="O62" s="57" t="s">
        <v>513</v>
      </c>
      <c r="P62" s="58" t="s">
        <v>514</v>
      </c>
    </row>
    <row r="63" spans="1:16" ht="12.75" customHeight="1" thickBot="1" x14ac:dyDescent="0.25">
      <c r="A63" s="25" t="str">
        <f t="shared" si="6"/>
        <v>IBVS 5676 </v>
      </c>
      <c r="B63" s="11" t="str">
        <f t="shared" si="7"/>
        <v>I</v>
      </c>
      <c r="C63" s="25">
        <f t="shared" si="8"/>
        <v>52897.6037</v>
      </c>
      <c r="D63" s="10" t="str">
        <f t="shared" si="9"/>
        <v>vis</v>
      </c>
      <c r="E63" s="54">
        <f>VLOOKUP(C63,Active!C$21:E$968,3,FALSE)</f>
        <v>19583.036178687955</v>
      </c>
      <c r="F63" s="11" t="s">
        <v>105</v>
      </c>
      <c r="G63" s="10" t="str">
        <f t="shared" si="10"/>
        <v>52897.6037</v>
      </c>
      <c r="H63" s="25">
        <f t="shared" si="11"/>
        <v>19583</v>
      </c>
      <c r="I63" s="55" t="s">
        <v>521</v>
      </c>
      <c r="J63" s="56" t="s">
        <v>522</v>
      </c>
      <c r="K63" s="55">
        <v>19583</v>
      </c>
      <c r="L63" s="55" t="s">
        <v>523</v>
      </c>
      <c r="M63" s="56" t="s">
        <v>471</v>
      </c>
      <c r="N63" s="56" t="s">
        <v>502</v>
      </c>
      <c r="O63" s="57" t="s">
        <v>524</v>
      </c>
      <c r="P63" s="58" t="s">
        <v>525</v>
      </c>
    </row>
    <row r="64" spans="1:16" ht="12.75" customHeight="1" thickBot="1" x14ac:dyDescent="0.25">
      <c r="A64" s="25" t="str">
        <f t="shared" si="6"/>
        <v> BBS 130 </v>
      </c>
      <c r="B64" s="11" t="str">
        <f t="shared" si="7"/>
        <v>I</v>
      </c>
      <c r="C64" s="25">
        <f t="shared" si="8"/>
        <v>52986.334999999999</v>
      </c>
      <c r="D64" s="10" t="str">
        <f t="shared" si="9"/>
        <v>vis</v>
      </c>
      <c r="E64" s="54">
        <f>VLOOKUP(C64,Active!C$21:E$968,3,FALSE)</f>
        <v>19673.035898742517</v>
      </c>
      <c r="F64" s="11" t="s">
        <v>105</v>
      </c>
      <c r="G64" s="10" t="str">
        <f t="shared" si="10"/>
        <v>52986.3350</v>
      </c>
      <c r="H64" s="25">
        <f t="shared" si="11"/>
        <v>19673</v>
      </c>
      <c r="I64" s="55" t="s">
        <v>528</v>
      </c>
      <c r="J64" s="56" t="s">
        <v>529</v>
      </c>
      <c r="K64" s="55">
        <v>19673</v>
      </c>
      <c r="L64" s="55" t="s">
        <v>517</v>
      </c>
      <c r="M64" s="56" t="s">
        <v>471</v>
      </c>
      <c r="N64" s="56" t="s">
        <v>502</v>
      </c>
      <c r="O64" s="57" t="s">
        <v>530</v>
      </c>
      <c r="P64" s="57" t="s">
        <v>531</v>
      </c>
    </row>
    <row r="65" spans="1:16" ht="12.75" customHeight="1" thickBot="1" x14ac:dyDescent="0.25">
      <c r="A65" s="25" t="str">
        <f t="shared" si="6"/>
        <v>BAVM 173 </v>
      </c>
      <c r="B65" s="11" t="str">
        <f t="shared" si="7"/>
        <v>I</v>
      </c>
      <c r="C65" s="25">
        <f t="shared" si="8"/>
        <v>53110.559099999999</v>
      </c>
      <c r="D65" s="10" t="str">
        <f t="shared" si="9"/>
        <v>vis</v>
      </c>
      <c r="E65" s="54">
        <f>VLOOKUP(C65,Active!C$21:E$968,3,FALSE)</f>
        <v>19799.035790821519</v>
      </c>
      <c r="F65" s="11" t="s">
        <v>105</v>
      </c>
      <c r="G65" s="10" t="str">
        <f t="shared" si="10"/>
        <v>53110.5591</v>
      </c>
      <c r="H65" s="25">
        <f t="shared" si="11"/>
        <v>19799</v>
      </c>
      <c r="I65" s="55" t="s">
        <v>532</v>
      </c>
      <c r="J65" s="56" t="s">
        <v>533</v>
      </c>
      <c r="K65" s="55">
        <v>19799</v>
      </c>
      <c r="L65" s="55" t="s">
        <v>497</v>
      </c>
      <c r="M65" s="56" t="s">
        <v>471</v>
      </c>
      <c r="N65" s="56" t="s">
        <v>472</v>
      </c>
      <c r="O65" s="57" t="s">
        <v>534</v>
      </c>
      <c r="P65" s="58" t="s">
        <v>535</v>
      </c>
    </row>
    <row r="66" spans="1:16" ht="12.75" customHeight="1" thickBot="1" x14ac:dyDescent="0.25">
      <c r="A66" s="25" t="str">
        <f t="shared" si="6"/>
        <v> BBS 130 </v>
      </c>
      <c r="B66" s="11" t="str">
        <f t="shared" si="7"/>
        <v>I</v>
      </c>
      <c r="C66" s="25">
        <f t="shared" si="8"/>
        <v>53182.529000000002</v>
      </c>
      <c r="D66" s="10" t="str">
        <f t="shared" si="9"/>
        <v>vis</v>
      </c>
      <c r="E66" s="54">
        <f>VLOOKUP(C66,Active!C$21:E$968,3,FALSE)</f>
        <v>19872.034505506814</v>
      </c>
      <c r="F66" s="11" t="s">
        <v>105</v>
      </c>
      <c r="G66" s="10" t="str">
        <f t="shared" si="10"/>
        <v>53182.529</v>
      </c>
      <c r="H66" s="25">
        <f t="shared" si="11"/>
        <v>19872</v>
      </c>
      <c r="I66" s="55" t="s">
        <v>536</v>
      </c>
      <c r="J66" s="56" t="s">
        <v>537</v>
      </c>
      <c r="K66" s="55">
        <v>19872</v>
      </c>
      <c r="L66" s="55" t="s">
        <v>464</v>
      </c>
      <c r="M66" s="56" t="s">
        <v>196</v>
      </c>
      <c r="N66" s="56"/>
      <c r="O66" s="57" t="s">
        <v>303</v>
      </c>
      <c r="P66" s="57" t="s">
        <v>531</v>
      </c>
    </row>
    <row r="67" spans="1:16" ht="12.75" customHeight="1" thickBot="1" x14ac:dyDescent="0.25">
      <c r="A67" s="25" t="str">
        <f t="shared" si="6"/>
        <v>OEJV 0003 </v>
      </c>
      <c r="B67" s="11" t="str">
        <f t="shared" si="7"/>
        <v>I</v>
      </c>
      <c r="C67" s="25">
        <f t="shared" si="8"/>
        <v>53267.32</v>
      </c>
      <c r="D67" s="10" t="str">
        <f t="shared" si="9"/>
        <v>vis</v>
      </c>
      <c r="E67" s="54">
        <f>VLOOKUP(C67,Active!C$21:E$968,3,FALSE)</f>
        <v>19958.037598701052</v>
      </c>
      <c r="F67" s="11" t="s">
        <v>105</v>
      </c>
      <c r="G67" s="10" t="str">
        <f t="shared" si="10"/>
        <v>53267.320</v>
      </c>
      <c r="H67" s="25">
        <f t="shared" si="11"/>
        <v>19958</v>
      </c>
      <c r="I67" s="55" t="s">
        <v>538</v>
      </c>
      <c r="J67" s="56" t="s">
        <v>539</v>
      </c>
      <c r="K67" s="55">
        <v>19958</v>
      </c>
      <c r="L67" s="55" t="s">
        <v>351</v>
      </c>
      <c r="M67" s="56" t="s">
        <v>196</v>
      </c>
      <c r="N67" s="56"/>
      <c r="O67" s="57" t="s">
        <v>303</v>
      </c>
      <c r="P67" s="58" t="s">
        <v>540</v>
      </c>
    </row>
    <row r="68" spans="1:16" ht="12.75" customHeight="1" thickBot="1" x14ac:dyDescent="0.25">
      <c r="A68" s="25" t="str">
        <f t="shared" si="6"/>
        <v>OEJV 0074 </v>
      </c>
      <c r="B68" s="11" t="str">
        <f t="shared" si="7"/>
        <v>I</v>
      </c>
      <c r="C68" s="25">
        <f t="shared" si="8"/>
        <v>53459.569020000003</v>
      </c>
      <c r="D68" s="10" t="str">
        <f t="shared" si="9"/>
        <v>vis</v>
      </c>
      <c r="E68" s="54">
        <f>VLOOKUP(C68,Active!C$21:E$968,3,FALSE)</f>
        <v>20153.034831704106</v>
      </c>
      <c r="F68" s="11" t="s">
        <v>105</v>
      </c>
      <c r="G68" s="10" t="str">
        <f t="shared" si="10"/>
        <v>53459.56902</v>
      </c>
      <c r="H68" s="25">
        <f t="shared" si="11"/>
        <v>20153</v>
      </c>
      <c r="I68" s="55" t="s">
        <v>541</v>
      </c>
      <c r="J68" s="56" t="s">
        <v>542</v>
      </c>
      <c r="K68" s="55">
        <v>20153</v>
      </c>
      <c r="L68" s="55" t="s">
        <v>543</v>
      </c>
      <c r="M68" s="56" t="s">
        <v>498</v>
      </c>
      <c r="N68" s="56" t="s">
        <v>544</v>
      </c>
      <c r="O68" s="57" t="s">
        <v>545</v>
      </c>
      <c r="P68" s="58" t="s">
        <v>494</v>
      </c>
    </row>
    <row r="69" spans="1:16" ht="12.75" customHeight="1" thickBot="1" x14ac:dyDescent="0.25">
      <c r="A69" s="25" t="str">
        <f t="shared" si="6"/>
        <v>OEJV 0003 </v>
      </c>
      <c r="B69" s="11" t="str">
        <f t="shared" si="7"/>
        <v>I</v>
      </c>
      <c r="C69" s="25">
        <f t="shared" si="8"/>
        <v>53599.565999999999</v>
      </c>
      <c r="D69" s="10" t="str">
        <f t="shared" si="9"/>
        <v>vis</v>
      </c>
      <c r="E69" s="54">
        <f>VLOOKUP(C69,Active!C$21:E$968,3,FALSE)</f>
        <v>20295.033078190787</v>
      </c>
      <c r="F69" s="11" t="s">
        <v>105</v>
      </c>
      <c r="G69" s="10" t="str">
        <f t="shared" si="10"/>
        <v>53599.566</v>
      </c>
      <c r="H69" s="25">
        <f t="shared" si="11"/>
        <v>20295</v>
      </c>
      <c r="I69" s="55" t="s">
        <v>549</v>
      </c>
      <c r="J69" s="56" t="s">
        <v>550</v>
      </c>
      <c r="K69" s="55">
        <v>20295</v>
      </c>
      <c r="L69" s="55" t="s">
        <v>341</v>
      </c>
      <c r="M69" s="56" t="s">
        <v>196</v>
      </c>
      <c r="N69" s="56"/>
      <c r="O69" s="57" t="s">
        <v>303</v>
      </c>
      <c r="P69" s="58" t="s">
        <v>540</v>
      </c>
    </row>
    <row r="70" spans="1:16" ht="12.75" customHeight="1" thickBot="1" x14ac:dyDescent="0.25">
      <c r="A70" s="25" t="str">
        <f t="shared" si="6"/>
        <v>BAVM 183 </v>
      </c>
      <c r="B70" s="11" t="str">
        <f t="shared" si="7"/>
        <v>II</v>
      </c>
      <c r="C70" s="25">
        <f t="shared" si="8"/>
        <v>53992.448400000001</v>
      </c>
      <c r="D70" s="10" t="str">
        <f t="shared" si="9"/>
        <v>vis</v>
      </c>
      <c r="E70" s="54">
        <f>VLOOKUP(C70,Active!C$21:E$968,3,FALSE)</f>
        <v>20693.531759201484</v>
      </c>
      <c r="F70" s="11" t="s">
        <v>105</v>
      </c>
      <c r="G70" s="10" t="str">
        <f t="shared" si="10"/>
        <v>53992.4484</v>
      </c>
      <c r="H70" s="25">
        <f t="shared" si="11"/>
        <v>20693.5</v>
      </c>
      <c r="I70" s="55" t="s">
        <v>554</v>
      </c>
      <c r="J70" s="56" t="s">
        <v>555</v>
      </c>
      <c r="K70" s="55">
        <v>20693.5</v>
      </c>
      <c r="L70" s="55" t="s">
        <v>556</v>
      </c>
      <c r="M70" s="56" t="s">
        <v>498</v>
      </c>
      <c r="N70" s="56" t="s">
        <v>557</v>
      </c>
      <c r="O70" s="57" t="s">
        <v>558</v>
      </c>
      <c r="P70" s="58" t="s">
        <v>559</v>
      </c>
    </row>
    <row r="71" spans="1:16" ht="12.75" customHeight="1" thickBot="1" x14ac:dyDescent="0.25">
      <c r="A71" s="25" t="str">
        <f t="shared" si="6"/>
        <v>BAVM 183 </v>
      </c>
      <c r="B71" s="11" t="str">
        <f t="shared" si="7"/>
        <v>II</v>
      </c>
      <c r="C71" s="25">
        <f t="shared" si="8"/>
        <v>54001.323700000001</v>
      </c>
      <c r="D71" s="10" t="str">
        <f t="shared" si="9"/>
        <v>vis</v>
      </c>
      <c r="E71" s="54">
        <f>VLOOKUP(C71,Active!C$21:E$968,3,FALSE)</f>
        <v>20702.533932227238</v>
      </c>
      <c r="F71" s="11" t="s">
        <v>105</v>
      </c>
      <c r="G71" s="10" t="str">
        <f t="shared" si="10"/>
        <v>54001.3237</v>
      </c>
      <c r="H71" s="25">
        <f t="shared" si="11"/>
        <v>20702.5</v>
      </c>
      <c r="I71" s="55" t="s">
        <v>560</v>
      </c>
      <c r="J71" s="56" t="s">
        <v>561</v>
      </c>
      <c r="K71" s="55" t="s">
        <v>562</v>
      </c>
      <c r="L71" s="55" t="s">
        <v>563</v>
      </c>
      <c r="M71" s="56" t="s">
        <v>498</v>
      </c>
      <c r="N71" s="56" t="s">
        <v>557</v>
      </c>
      <c r="O71" s="57" t="s">
        <v>558</v>
      </c>
      <c r="P71" s="58" t="s">
        <v>559</v>
      </c>
    </row>
    <row r="72" spans="1:16" ht="12.75" customHeight="1" thickBot="1" x14ac:dyDescent="0.25">
      <c r="A72" s="25" t="str">
        <f t="shared" si="6"/>
        <v>BAVM 186 </v>
      </c>
      <c r="B72" s="11" t="str">
        <f t="shared" si="7"/>
        <v>I</v>
      </c>
      <c r="C72" s="25">
        <f t="shared" si="8"/>
        <v>54241.390299999999</v>
      </c>
      <c r="D72" s="10" t="str">
        <f t="shared" si="9"/>
        <v>vis</v>
      </c>
      <c r="E72" s="54">
        <f>VLOOKUP(C72,Active!C$21:E$968,3,FALSE)</f>
        <v>20946.032300835046</v>
      </c>
      <c r="F72" s="11" t="s">
        <v>105</v>
      </c>
      <c r="G72" s="10" t="str">
        <f t="shared" si="10"/>
        <v>54241.3903</v>
      </c>
      <c r="H72" s="25">
        <f t="shared" si="11"/>
        <v>20946</v>
      </c>
      <c r="I72" s="55" t="s">
        <v>569</v>
      </c>
      <c r="J72" s="56" t="s">
        <v>570</v>
      </c>
      <c r="K72" s="55" t="s">
        <v>571</v>
      </c>
      <c r="L72" s="55" t="s">
        <v>572</v>
      </c>
      <c r="M72" s="56" t="s">
        <v>498</v>
      </c>
      <c r="N72" s="56" t="s">
        <v>557</v>
      </c>
      <c r="O72" s="57" t="s">
        <v>558</v>
      </c>
      <c r="P72" s="58" t="s">
        <v>573</v>
      </c>
    </row>
    <row r="73" spans="1:16" ht="12.75" customHeight="1" thickBot="1" x14ac:dyDescent="0.25">
      <c r="A73" s="25" t="str">
        <f t="shared" si="6"/>
        <v>JAAVSO 36(2);171 </v>
      </c>
      <c r="B73" s="11" t="str">
        <f t="shared" si="7"/>
        <v>I</v>
      </c>
      <c r="C73" s="25">
        <f t="shared" si="8"/>
        <v>54429.699000000001</v>
      </c>
      <c r="D73" s="10" t="str">
        <f t="shared" si="9"/>
        <v>vis</v>
      </c>
      <c r="E73" s="54">
        <f>VLOOKUP(C73,Active!C$21:E$968,3,FALSE)</f>
        <v>21137.032886691879</v>
      </c>
      <c r="F73" s="11" t="s">
        <v>105</v>
      </c>
      <c r="G73" s="10" t="str">
        <f t="shared" si="10"/>
        <v>54429.6990</v>
      </c>
      <c r="H73" s="25">
        <f t="shared" si="11"/>
        <v>21137</v>
      </c>
      <c r="I73" s="55" t="s">
        <v>574</v>
      </c>
      <c r="J73" s="56" t="s">
        <v>575</v>
      </c>
      <c r="K73" s="55" t="s">
        <v>576</v>
      </c>
      <c r="L73" s="55" t="s">
        <v>577</v>
      </c>
      <c r="M73" s="56" t="s">
        <v>498</v>
      </c>
      <c r="N73" s="56" t="s">
        <v>499</v>
      </c>
      <c r="O73" s="57" t="s">
        <v>222</v>
      </c>
      <c r="P73" s="58" t="s">
        <v>578</v>
      </c>
    </row>
    <row r="74" spans="1:16" ht="12.75" customHeight="1" thickBot="1" x14ac:dyDescent="0.25">
      <c r="A74" s="25" t="str">
        <f t="shared" si="6"/>
        <v>JAAVSO 36(2);186 </v>
      </c>
      <c r="B74" s="11" t="str">
        <f t="shared" si="7"/>
        <v>I</v>
      </c>
      <c r="C74" s="25">
        <f t="shared" si="8"/>
        <v>54631.809500000003</v>
      </c>
      <c r="D74" s="10" t="str">
        <f t="shared" si="9"/>
        <v>vis</v>
      </c>
      <c r="E74" s="54">
        <f>VLOOKUP(C74,Active!C$21:E$968,3,FALSE)</f>
        <v>21342.032570231822</v>
      </c>
      <c r="F74" s="11" t="s">
        <v>105</v>
      </c>
      <c r="G74" s="10" t="str">
        <f t="shared" si="10"/>
        <v>54631.8095</v>
      </c>
      <c r="H74" s="25">
        <f t="shared" si="11"/>
        <v>21342</v>
      </c>
      <c r="I74" s="55" t="s">
        <v>579</v>
      </c>
      <c r="J74" s="56" t="s">
        <v>580</v>
      </c>
      <c r="K74" s="55" t="s">
        <v>581</v>
      </c>
      <c r="L74" s="55" t="s">
        <v>582</v>
      </c>
      <c r="M74" s="56" t="s">
        <v>498</v>
      </c>
      <c r="N74" s="56" t="s">
        <v>472</v>
      </c>
      <c r="O74" s="57" t="s">
        <v>222</v>
      </c>
      <c r="P74" s="58" t="s">
        <v>583</v>
      </c>
    </row>
    <row r="75" spans="1:16" ht="12.75" customHeight="1" thickBot="1" x14ac:dyDescent="0.25">
      <c r="A75" s="25" t="str">
        <f t="shared" ref="A75:A106" si="12">P75</f>
        <v>JAAVSO 36(2);186 </v>
      </c>
      <c r="B75" s="11" t="str">
        <f t="shared" ref="B75:B106" si="13">IF(H75=INT(H75),"I","II")</f>
        <v>I</v>
      </c>
      <c r="C75" s="25">
        <f t="shared" ref="C75:C106" si="14">1*G75</f>
        <v>54635.753499999999</v>
      </c>
      <c r="D75" s="10" t="str">
        <f t="shared" ref="D75:D106" si="15">VLOOKUP(F75,I$1:J$5,2,FALSE)</f>
        <v>vis</v>
      </c>
      <c r="E75" s="54">
        <f>VLOOKUP(C75,Active!C$21:E$968,3,FALSE)</f>
        <v>21346.032949983892</v>
      </c>
      <c r="F75" s="11" t="s">
        <v>105</v>
      </c>
      <c r="G75" s="10" t="str">
        <f t="shared" ref="G75:G106" si="16">MID(I75,3,LEN(I75)-3)</f>
        <v>54635.7535</v>
      </c>
      <c r="H75" s="25">
        <f t="shared" ref="H75:H106" si="17">1*K75</f>
        <v>21346</v>
      </c>
      <c r="I75" s="55" t="s">
        <v>584</v>
      </c>
      <c r="J75" s="56" t="s">
        <v>585</v>
      </c>
      <c r="K75" s="55" t="s">
        <v>586</v>
      </c>
      <c r="L75" s="55" t="s">
        <v>587</v>
      </c>
      <c r="M75" s="56" t="s">
        <v>498</v>
      </c>
      <c r="N75" s="56" t="s">
        <v>472</v>
      </c>
      <c r="O75" s="57" t="s">
        <v>588</v>
      </c>
      <c r="P75" s="58" t="s">
        <v>583</v>
      </c>
    </row>
    <row r="76" spans="1:16" ht="12.75" customHeight="1" thickBot="1" x14ac:dyDescent="0.25">
      <c r="A76" s="25" t="str">
        <f t="shared" si="12"/>
        <v> JAAVSO 37;44 </v>
      </c>
      <c r="B76" s="11" t="str">
        <f t="shared" si="13"/>
        <v>I</v>
      </c>
      <c r="C76" s="25">
        <f t="shared" si="14"/>
        <v>54717.583500000001</v>
      </c>
      <c r="D76" s="10" t="str">
        <f t="shared" si="15"/>
        <v>vis</v>
      </c>
      <c r="E76" s="54">
        <f>VLOOKUP(C76,Active!C$21:E$968,3,FALSE)</f>
        <v>21429.032715478872</v>
      </c>
      <c r="F76" s="11" t="s">
        <v>105</v>
      </c>
      <c r="G76" s="10" t="str">
        <f t="shared" si="16"/>
        <v>54717.5835</v>
      </c>
      <c r="H76" s="25">
        <f t="shared" si="17"/>
        <v>21429</v>
      </c>
      <c r="I76" s="55" t="s">
        <v>589</v>
      </c>
      <c r="J76" s="56" t="s">
        <v>590</v>
      </c>
      <c r="K76" s="55" t="s">
        <v>591</v>
      </c>
      <c r="L76" s="55" t="s">
        <v>592</v>
      </c>
      <c r="M76" s="56" t="s">
        <v>498</v>
      </c>
      <c r="N76" s="56" t="s">
        <v>499</v>
      </c>
      <c r="O76" s="57" t="s">
        <v>593</v>
      </c>
      <c r="P76" s="57" t="s">
        <v>594</v>
      </c>
    </row>
    <row r="77" spans="1:16" ht="12.75" customHeight="1" thickBot="1" x14ac:dyDescent="0.25">
      <c r="A77" s="25" t="str">
        <f t="shared" si="12"/>
        <v>BAVM 209 </v>
      </c>
      <c r="B77" s="11" t="str">
        <f t="shared" si="13"/>
        <v>I</v>
      </c>
      <c r="C77" s="25">
        <f t="shared" si="14"/>
        <v>54925.610699999997</v>
      </c>
      <c r="D77" s="10" t="str">
        <f t="shared" si="15"/>
        <v>vis</v>
      </c>
      <c r="E77" s="54">
        <f>VLOOKUP(C77,Active!C$21:E$968,3,FALSE)</f>
        <v>21640.033678653468</v>
      </c>
      <c r="F77" s="11" t="s">
        <v>105</v>
      </c>
      <c r="G77" s="10" t="str">
        <f t="shared" si="16"/>
        <v>54925.6107</v>
      </c>
      <c r="H77" s="25">
        <f t="shared" si="17"/>
        <v>21640</v>
      </c>
      <c r="I77" s="55" t="s">
        <v>595</v>
      </c>
      <c r="J77" s="56" t="s">
        <v>596</v>
      </c>
      <c r="K77" s="55" t="s">
        <v>597</v>
      </c>
      <c r="L77" s="55" t="s">
        <v>598</v>
      </c>
      <c r="M77" s="56" t="s">
        <v>498</v>
      </c>
      <c r="N77" s="56" t="s">
        <v>557</v>
      </c>
      <c r="O77" s="57" t="s">
        <v>558</v>
      </c>
      <c r="P77" s="58" t="s">
        <v>599</v>
      </c>
    </row>
    <row r="78" spans="1:16" ht="12.75" customHeight="1" thickBot="1" x14ac:dyDescent="0.25">
      <c r="A78" s="25" t="str">
        <f t="shared" si="12"/>
        <v> JAAVSO 38;85 </v>
      </c>
      <c r="B78" s="11" t="str">
        <f t="shared" si="13"/>
        <v>I</v>
      </c>
      <c r="C78" s="25">
        <f t="shared" si="14"/>
        <v>54987.722000000002</v>
      </c>
      <c r="D78" s="10" t="str">
        <f t="shared" si="15"/>
        <v>vis</v>
      </c>
      <c r="E78" s="54">
        <f>VLOOKUP(C78,Active!C$21:E$968,3,FALSE)</f>
        <v>21703.032863971672</v>
      </c>
      <c r="F78" s="11" t="s">
        <v>105</v>
      </c>
      <c r="G78" s="10" t="str">
        <f t="shared" si="16"/>
        <v>54987.7220</v>
      </c>
      <c r="H78" s="25">
        <f t="shared" si="17"/>
        <v>21703</v>
      </c>
      <c r="I78" s="55" t="s">
        <v>600</v>
      </c>
      <c r="J78" s="56" t="s">
        <v>601</v>
      </c>
      <c r="K78" s="55" t="s">
        <v>602</v>
      </c>
      <c r="L78" s="55" t="s">
        <v>577</v>
      </c>
      <c r="M78" s="56" t="s">
        <v>498</v>
      </c>
      <c r="N78" s="56" t="s">
        <v>499</v>
      </c>
      <c r="O78" s="57" t="s">
        <v>222</v>
      </c>
      <c r="P78" s="57" t="s">
        <v>603</v>
      </c>
    </row>
    <row r="79" spans="1:16" ht="12.75" customHeight="1" thickBot="1" x14ac:dyDescent="0.25">
      <c r="A79" s="25" t="str">
        <f t="shared" si="12"/>
        <v> JAAVSO 38;85 </v>
      </c>
      <c r="B79" s="11" t="str">
        <f t="shared" si="13"/>
        <v>I</v>
      </c>
      <c r="C79" s="25">
        <f t="shared" si="14"/>
        <v>55062.651599999997</v>
      </c>
      <c r="D79" s="10" t="str">
        <f t="shared" si="15"/>
        <v>vis</v>
      </c>
      <c r="E79" s="54">
        <f>VLOOKUP(C79,Active!C$21:E$968,3,FALSE)</f>
        <v>21779.033587772628</v>
      </c>
      <c r="F79" s="11" t="s">
        <v>105</v>
      </c>
      <c r="G79" s="10" t="str">
        <f t="shared" si="16"/>
        <v>55062.6516</v>
      </c>
      <c r="H79" s="25">
        <f t="shared" si="17"/>
        <v>21779</v>
      </c>
      <c r="I79" s="55" t="s">
        <v>604</v>
      </c>
      <c r="J79" s="56" t="s">
        <v>605</v>
      </c>
      <c r="K79" s="55" t="s">
        <v>606</v>
      </c>
      <c r="L79" s="55" t="s">
        <v>607</v>
      </c>
      <c r="M79" s="56" t="s">
        <v>498</v>
      </c>
      <c r="N79" s="56" t="s">
        <v>499</v>
      </c>
      <c r="O79" s="57" t="s">
        <v>222</v>
      </c>
      <c r="P79" s="57" t="s">
        <v>603</v>
      </c>
    </row>
    <row r="80" spans="1:16" ht="12.75" customHeight="1" thickBot="1" x14ac:dyDescent="0.25">
      <c r="A80" s="25" t="str">
        <f t="shared" si="12"/>
        <v> JAAVSO 38;120 </v>
      </c>
      <c r="B80" s="11" t="str">
        <f t="shared" si="13"/>
        <v>I</v>
      </c>
      <c r="C80" s="25">
        <f t="shared" si="14"/>
        <v>55138.566800000001</v>
      </c>
      <c r="D80" s="10" t="str">
        <f t="shared" si="15"/>
        <v>vis</v>
      </c>
      <c r="E80" s="54">
        <f>VLOOKUP(C80,Active!C$21:E$968,3,FALSE)</f>
        <v>21856.034000793585</v>
      </c>
      <c r="F80" s="11" t="s">
        <v>105</v>
      </c>
      <c r="G80" s="10" t="str">
        <f t="shared" si="16"/>
        <v>55138.5668</v>
      </c>
      <c r="H80" s="25">
        <f t="shared" si="17"/>
        <v>21856</v>
      </c>
      <c r="I80" s="55" t="s">
        <v>608</v>
      </c>
      <c r="J80" s="56" t="s">
        <v>609</v>
      </c>
      <c r="K80" s="55" t="s">
        <v>610</v>
      </c>
      <c r="L80" s="55" t="s">
        <v>563</v>
      </c>
      <c r="M80" s="56" t="s">
        <v>498</v>
      </c>
      <c r="N80" s="56" t="s">
        <v>499</v>
      </c>
      <c r="O80" s="57" t="s">
        <v>222</v>
      </c>
      <c r="P80" s="57" t="s">
        <v>611</v>
      </c>
    </row>
    <row r="81" spans="1:16" ht="12.75" customHeight="1" thickBot="1" x14ac:dyDescent="0.25">
      <c r="A81" s="25" t="str">
        <f t="shared" si="12"/>
        <v>BAVM 215 </v>
      </c>
      <c r="B81" s="11" t="str">
        <f t="shared" si="13"/>
        <v>II</v>
      </c>
      <c r="C81" s="25">
        <f t="shared" si="14"/>
        <v>55386.525000000001</v>
      </c>
      <c r="D81" s="10" t="str">
        <f t="shared" si="15"/>
        <v>vis</v>
      </c>
      <c r="E81" s="54">
        <f>VLOOKUP(C81,Active!C$21:E$968,3,FALSE)</f>
        <v>22107.536780367791</v>
      </c>
      <c r="F81" s="11" t="s">
        <v>105</v>
      </c>
      <c r="G81" s="10" t="str">
        <f t="shared" si="16"/>
        <v>55386.5250</v>
      </c>
      <c r="H81" s="25">
        <f t="shared" si="17"/>
        <v>22107.5</v>
      </c>
      <c r="I81" s="55" t="s">
        <v>612</v>
      </c>
      <c r="J81" s="56" t="s">
        <v>613</v>
      </c>
      <c r="K81" s="55" t="s">
        <v>614</v>
      </c>
      <c r="L81" s="55" t="s">
        <v>615</v>
      </c>
      <c r="M81" s="56" t="s">
        <v>498</v>
      </c>
      <c r="N81" s="56" t="s">
        <v>557</v>
      </c>
      <c r="O81" s="57" t="s">
        <v>558</v>
      </c>
      <c r="P81" s="58" t="s">
        <v>616</v>
      </c>
    </row>
    <row r="82" spans="1:16" ht="12.75" customHeight="1" thickBot="1" x14ac:dyDescent="0.25">
      <c r="A82" s="25" t="str">
        <f t="shared" si="12"/>
        <v> JAAVSO 39;94 </v>
      </c>
      <c r="B82" s="11" t="str">
        <f t="shared" si="13"/>
        <v>I</v>
      </c>
      <c r="C82" s="25">
        <f t="shared" si="14"/>
        <v>55409.691899999998</v>
      </c>
      <c r="D82" s="10" t="str">
        <f t="shared" si="15"/>
        <v>vis</v>
      </c>
      <c r="E82" s="54">
        <f>VLOOKUP(C82,Active!C$21:E$968,3,FALSE)</f>
        <v>22131.03485280144</v>
      </c>
      <c r="F82" s="11" t="s">
        <v>105</v>
      </c>
      <c r="G82" s="10" t="str">
        <f t="shared" si="16"/>
        <v>55409.6919</v>
      </c>
      <c r="H82" s="25">
        <f t="shared" si="17"/>
        <v>22131</v>
      </c>
      <c r="I82" s="55" t="s">
        <v>617</v>
      </c>
      <c r="J82" s="56" t="s">
        <v>618</v>
      </c>
      <c r="K82" s="55" t="s">
        <v>619</v>
      </c>
      <c r="L82" s="55" t="s">
        <v>620</v>
      </c>
      <c r="M82" s="56" t="s">
        <v>498</v>
      </c>
      <c r="N82" s="56" t="s">
        <v>499</v>
      </c>
      <c r="O82" s="57" t="s">
        <v>593</v>
      </c>
      <c r="P82" s="57" t="s">
        <v>621</v>
      </c>
    </row>
    <row r="83" spans="1:16" ht="12.75" customHeight="1" thickBot="1" x14ac:dyDescent="0.25">
      <c r="A83" s="25" t="str">
        <f t="shared" si="12"/>
        <v>IBVS 5960 </v>
      </c>
      <c r="B83" s="11" t="str">
        <f t="shared" si="13"/>
        <v>I</v>
      </c>
      <c r="C83" s="25">
        <f t="shared" si="14"/>
        <v>55476.732799999998</v>
      </c>
      <c r="D83" s="10" t="str">
        <f t="shared" si="15"/>
        <v>vis</v>
      </c>
      <c r="E83" s="54">
        <f>VLOOKUP(C83,Active!C$21:E$968,3,FALSE)</f>
        <v>22199.034107091706</v>
      </c>
      <c r="F83" s="11" t="s">
        <v>105</v>
      </c>
      <c r="G83" s="10" t="str">
        <f t="shared" si="16"/>
        <v>55476.7328</v>
      </c>
      <c r="H83" s="25">
        <f t="shared" si="17"/>
        <v>22199</v>
      </c>
      <c r="I83" s="55" t="s">
        <v>622</v>
      </c>
      <c r="J83" s="56" t="s">
        <v>623</v>
      </c>
      <c r="K83" s="55" t="s">
        <v>624</v>
      </c>
      <c r="L83" s="55" t="s">
        <v>470</v>
      </c>
      <c r="M83" s="56" t="s">
        <v>498</v>
      </c>
      <c r="N83" s="56" t="s">
        <v>105</v>
      </c>
      <c r="O83" s="57" t="s">
        <v>503</v>
      </c>
      <c r="P83" s="58" t="s">
        <v>625</v>
      </c>
    </row>
    <row r="84" spans="1:16" ht="12.75" customHeight="1" thickBot="1" x14ac:dyDescent="0.25">
      <c r="A84" s="25" t="str">
        <f t="shared" si="12"/>
        <v>BAVM 220 </v>
      </c>
      <c r="B84" s="11" t="str">
        <f t="shared" si="13"/>
        <v>I</v>
      </c>
      <c r="C84" s="25">
        <f t="shared" si="14"/>
        <v>55775.466</v>
      </c>
      <c r="D84" s="10" t="str">
        <f t="shared" si="15"/>
        <v>vis</v>
      </c>
      <c r="E84" s="54">
        <f>VLOOKUP(C84,Active!C$21:E$968,3,FALSE)</f>
        <v>22502.037718793588</v>
      </c>
      <c r="F84" s="11" t="s">
        <v>105</v>
      </c>
      <c r="G84" s="10" t="str">
        <f t="shared" si="16"/>
        <v>55775.4660</v>
      </c>
      <c r="H84" s="25">
        <f t="shared" si="17"/>
        <v>22502</v>
      </c>
      <c r="I84" s="55" t="s">
        <v>626</v>
      </c>
      <c r="J84" s="56" t="s">
        <v>627</v>
      </c>
      <c r="K84" s="55" t="s">
        <v>628</v>
      </c>
      <c r="L84" s="55" t="s">
        <v>629</v>
      </c>
      <c r="M84" s="56" t="s">
        <v>498</v>
      </c>
      <c r="N84" s="56" t="s">
        <v>557</v>
      </c>
      <c r="O84" s="57" t="s">
        <v>558</v>
      </c>
      <c r="P84" s="58" t="s">
        <v>630</v>
      </c>
    </row>
    <row r="85" spans="1:16" ht="12.75" customHeight="1" thickBot="1" x14ac:dyDescent="0.25">
      <c r="A85" s="25" t="str">
        <f t="shared" si="12"/>
        <v> JAAVSO 40;975 </v>
      </c>
      <c r="B85" s="11" t="str">
        <f t="shared" si="13"/>
        <v>I</v>
      </c>
      <c r="C85" s="25">
        <f t="shared" si="14"/>
        <v>55836.591699999997</v>
      </c>
      <c r="D85" s="10" t="str">
        <f t="shared" si="15"/>
        <v>vis</v>
      </c>
      <c r="E85" s="54">
        <f>VLOOKUP(C85,Active!C$21:E$968,3,FALSE)</f>
        <v>22564.037214891796</v>
      </c>
      <c r="F85" s="11" t="s">
        <v>105</v>
      </c>
      <c r="G85" s="10" t="str">
        <f t="shared" si="16"/>
        <v>55836.5917</v>
      </c>
      <c r="H85" s="25">
        <f t="shared" si="17"/>
        <v>22564</v>
      </c>
      <c r="I85" s="55" t="s">
        <v>631</v>
      </c>
      <c r="J85" s="56" t="s">
        <v>632</v>
      </c>
      <c r="K85" s="55" t="s">
        <v>633</v>
      </c>
      <c r="L85" s="55" t="s">
        <v>634</v>
      </c>
      <c r="M85" s="56" t="s">
        <v>498</v>
      </c>
      <c r="N85" s="56" t="s">
        <v>105</v>
      </c>
      <c r="O85" s="57" t="s">
        <v>222</v>
      </c>
      <c r="P85" s="57" t="s">
        <v>635</v>
      </c>
    </row>
    <row r="86" spans="1:16" ht="12.75" customHeight="1" thickBot="1" x14ac:dyDescent="0.25">
      <c r="A86" s="25" t="str">
        <f t="shared" si="12"/>
        <v> JAAVSO 41;328 </v>
      </c>
      <c r="B86" s="11" t="str">
        <f t="shared" si="13"/>
        <v>I</v>
      </c>
      <c r="C86" s="25">
        <f t="shared" si="14"/>
        <v>56530.666799999999</v>
      </c>
      <c r="D86" s="10" t="str">
        <f t="shared" si="15"/>
        <v>vis</v>
      </c>
      <c r="E86" s="54">
        <f>VLOOKUP(C86,Active!C$21:E$968,3,FALSE)</f>
        <v>23268.034166326539</v>
      </c>
      <c r="F86" s="11" t="s">
        <v>105</v>
      </c>
      <c r="G86" s="10" t="str">
        <f t="shared" si="16"/>
        <v>56530.6668</v>
      </c>
      <c r="H86" s="25">
        <f t="shared" si="17"/>
        <v>23268</v>
      </c>
      <c r="I86" s="55" t="s">
        <v>636</v>
      </c>
      <c r="J86" s="56" t="s">
        <v>637</v>
      </c>
      <c r="K86" s="55" t="s">
        <v>638</v>
      </c>
      <c r="L86" s="55" t="s">
        <v>639</v>
      </c>
      <c r="M86" s="56" t="s">
        <v>498</v>
      </c>
      <c r="N86" s="56" t="s">
        <v>105</v>
      </c>
      <c r="O86" s="57" t="s">
        <v>222</v>
      </c>
      <c r="P86" s="57" t="s">
        <v>640</v>
      </c>
    </row>
    <row r="87" spans="1:16" ht="12.75" customHeight="1" thickBot="1" x14ac:dyDescent="0.25">
      <c r="A87" s="25" t="str">
        <f t="shared" si="12"/>
        <v> PTAO 34.207 </v>
      </c>
      <c r="B87" s="11" t="str">
        <f t="shared" si="13"/>
        <v>I</v>
      </c>
      <c r="C87" s="25">
        <f t="shared" si="14"/>
        <v>28363.287899999999</v>
      </c>
      <c r="D87" s="10" t="str">
        <f t="shared" si="15"/>
        <v>vis</v>
      </c>
      <c r="E87" s="54">
        <f>VLOOKUP(C87,Active!C$21:E$968,3,FALSE)</f>
        <v>-5301.999358154083</v>
      </c>
      <c r="F87" s="11" t="s">
        <v>105</v>
      </c>
      <c r="G87" s="10" t="str">
        <f t="shared" si="16"/>
        <v>28363.2879</v>
      </c>
      <c r="H87" s="25">
        <f t="shared" si="17"/>
        <v>-5302</v>
      </c>
      <c r="I87" s="55" t="s">
        <v>108</v>
      </c>
      <c r="J87" s="56" t="s">
        <v>109</v>
      </c>
      <c r="K87" s="55">
        <v>-5302</v>
      </c>
      <c r="L87" s="55" t="s">
        <v>110</v>
      </c>
      <c r="M87" s="56" t="s">
        <v>107</v>
      </c>
      <c r="N87" s="56"/>
      <c r="O87" s="57" t="s">
        <v>111</v>
      </c>
      <c r="P87" s="57" t="s">
        <v>112</v>
      </c>
    </row>
    <row r="88" spans="1:16" ht="12.75" customHeight="1" thickBot="1" x14ac:dyDescent="0.25">
      <c r="A88" s="25" t="str">
        <f t="shared" si="12"/>
        <v> PZ 9.207 </v>
      </c>
      <c r="B88" s="11" t="str">
        <f t="shared" si="13"/>
        <v>I</v>
      </c>
      <c r="C88" s="25">
        <f t="shared" si="14"/>
        <v>33590.534</v>
      </c>
      <c r="D88" s="10" t="str">
        <f t="shared" si="15"/>
        <v>vis</v>
      </c>
      <c r="E88" s="54">
        <f>VLOOKUP(C88,Active!C$21:E$968,3,FALSE)</f>
        <v>-2.9414557002845402E-2</v>
      </c>
      <c r="F88" s="11" t="s">
        <v>105</v>
      </c>
      <c r="G88" s="10" t="str">
        <f t="shared" si="16"/>
        <v>33590.534</v>
      </c>
      <c r="H88" s="25">
        <f t="shared" si="17"/>
        <v>0</v>
      </c>
      <c r="I88" s="55" t="s">
        <v>113</v>
      </c>
      <c r="J88" s="56" t="s">
        <v>114</v>
      </c>
      <c r="K88" s="55">
        <v>0</v>
      </c>
      <c r="L88" s="55" t="s">
        <v>115</v>
      </c>
      <c r="M88" s="56" t="s">
        <v>116</v>
      </c>
      <c r="N88" s="56"/>
      <c r="O88" s="57" t="s">
        <v>111</v>
      </c>
      <c r="P88" s="57" t="s">
        <v>117</v>
      </c>
    </row>
    <row r="89" spans="1:16" ht="12.75" customHeight="1" thickBot="1" x14ac:dyDescent="0.25">
      <c r="A89" s="25" t="str">
        <f t="shared" si="12"/>
        <v> PZ 9.207 </v>
      </c>
      <c r="B89" s="11" t="str">
        <f t="shared" si="13"/>
        <v>I</v>
      </c>
      <c r="C89" s="25">
        <f t="shared" si="14"/>
        <v>33675.341999999997</v>
      </c>
      <c r="D89" s="10" t="str">
        <f t="shared" si="15"/>
        <v>vis</v>
      </c>
      <c r="E89" s="54">
        <f>VLOOKUP(C89,Active!C$21:E$968,3,FALSE)</f>
        <v>85.990921653409487</v>
      </c>
      <c r="F89" s="11" t="s">
        <v>105</v>
      </c>
      <c r="G89" s="10" t="str">
        <f t="shared" si="16"/>
        <v>33675.342</v>
      </c>
      <c r="H89" s="25">
        <f t="shared" si="17"/>
        <v>86</v>
      </c>
      <c r="I89" s="55" t="s">
        <v>118</v>
      </c>
      <c r="J89" s="56" t="s">
        <v>119</v>
      </c>
      <c r="K89" s="55">
        <v>86</v>
      </c>
      <c r="L89" s="55" t="s">
        <v>120</v>
      </c>
      <c r="M89" s="56" t="s">
        <v>116</v>
      </c>
      <c r="N89" s="56"/>
      <c r="O89" s="57" t="s">
        <v>111</v>
      </c>
      <c r="P89" s="57" t="s">
        <v>117</v>
      </c>
    </row>
    <row r="90" spans="1:16" ht="12.75" customHeight="1" thickBot="1" x14ac:dyDescent="0.25">
      <c r="A90" s="25" t="str">
        <f t="shared" si="12"/>
        <v> PZ 9.207 </v>
      </c>
      <c r="B90" s="11" t="str">
        <f t="shared" si="13"/>
        <v>I</v>
      </c>
      <c r="C90" s="25">
        <f t="shared" si="14"/>
        <v>33682.264000000003</v>
      </c>
      <c r="D90" s="10" t="str">
        <f t="shared" si="15"/>
        <v>vis</v>
      </c>
      <c r="E90" s="54">
        <f>VLOOKUP(C90,Active!C$21:E$968,3,FALSE)</f>
        <v>93.011872120924394</v>
      </c>
      <c r="F90" s="11" t="s">
        <v>105</v>
      </c>
      <c r="G90" s="10" t="str">
        <f t="shared" si="16"/>
        <v>33682.264</v>
      </c>
      <c r="H90" s="25">
        <f t="shared" si="17"/>
        <v>93</v>
      </c>
      <c r="I90" s="55" t="s">
        <v>121</v>
      </c>
      <c r="J90" s="56" t="s">
        <v>122</v>
      </c>
      <c r="K90" s="55">
        <v>93</v>
      </c>
      <c r="L90" s="55" t="s">
        <v>123</v>
      </c>
      <c r="M90" s="56" t="s">
        <v>116</v>
      </c>
      <c r="N90" s="56"/>
      <c r="O90" s="57" t="s">
        <v>111</v>
      </c>
      <c r="P90" s="57" t="s">
        <v>117</v>
      </c>
    </row>
    <row r="91" spans="1:16" ht="12.75" customHeight="1" thickBot="1" x14ac:dyDescent="0.25">
      <c r="A91" s="25" t="str">
        <f t="shared" si="12"/>
        <v> AC 125.13 </v>
      </c>
      <c r="B91" s="11" t="str">
        <f t="shared" si="13"/>
        <v>I</v>
      </c>
      <c r="C91" s="25">
        <f t="shared" si="14"/>
        <v>33812.385000000002</v>
      </c>
      <c r="D91" s="10" t="str">
        <f t="shared" si="15"/>
        <v>vis</v>
      </c>
      <c r="E91" s="54">
        <f>VLOOKUP(C91,Active!C$21:E$968,3,FALSE)</f>
        <v>224.99296079222137</v>
      </c>
      <c r="F91" s="11" t="s">
        <v>105</v>
      </c>
      <c r="G91" s="10" t="str">
        <f t="shared" si="16"/>
        <v>33812.385</v>
      </c>
      <c r="H91" s="25">
        <f t="shared" si="17"/>
        <v>225</v>
      </c>
      <c r="I91" s="55" t="s">
        <v>124</v>
      </c>
      <c r="J91" s="56" t="s">
        <v>125</v>
      </c>
      <c r="K91" s="55">
        <v>225</v>
      </c>
      <c r="L91" s="55" t="s">
        <v>126</v>
      </c>
      <c r="M91" s="56" t="s">
        <v>107</v>
      </c>
      <c r="N91" s="56"/>
      <c r="O91" s="57" t="s">
        <v>127</v>
      </c>
      <c r="P91" s="57" t="s">
        <v>128</v>
      </c>
    </row>
    <row r="92" spans="1:16" ht="12.75" customHeight="1" thickBot="1" x14ac:dyDescent="0.25">
      <c r="A92" s="25" t="str">
        <f t="shared" si="12"/>
        <v> PZ 9.207 </v>
      </c>
      <c r="B92" s="11" t="str">
        <f t="shared" si="13"/>
        <v>I</v>
      </c>
      <c r="C92" s="25">
        <f t="shared" si="14"/>
        <v>33950.400999999998</v>
      </c>
      <c r="D92" s="10" t="str">
        <f t="shared" si="15"/>
        <v>vis</v>
      </c>
      <c r="E92" s="54">
        <f>VLOOKUP(C92,Active!C$21:E$968,3,FALSE)</f>
        <v>364.98190903314566</v>
      </c>
      <c r="F92" s="11" t="s">
        <v>105</v>
      </c>
      <c r="G92" s="10" t="str">
        <f t="shared" si="16"/>
        <v>33950.401</v>
      </c>
      <c r="H92" s="25">
        <f t="shared" si="17"/>
        <v>365</v>
      </c>
      <c r="I92" s="55" t="s">
        <v>129</v>
      </c>
      <c r="J92" s="56" t="s">
        <v>130</v>
      </c>
      <c r="K92" s="55">
        <v>365</v>
      </c>
      <c r="L92" s="55" t="s">
        <v>131</v>
      </c>
      <c r="M92" s="56" t="s">
        <v>116</v>
      </c>
      <c r="N92" s="56"/>
      <c r="O92" s="57" t="s">
        <v>111</v>
      </c>
      <c r="P92" s="57" t="s">
        <v>117</v>
      </c>
    </row>
    <row r="93" spans="1:16" ht="12.75" customHeight="1" thickBot="1" x14ac:dyDescent="0.25">
      <c r="A93" s="25" t="str">
        <f t="shared" si="12"/>
        <v> PZ 9.207 </v>
      </c>
      <c r="B93" s="11" t="str">
        <f t="shared" si="13"/>
        <v>I</v>
      </c>
      <c r="C93" s="25">
        <f t="shared" si="14"/>
        <v>33957.334000000003</v>
      </c>
      <c r="D93" s="10" t="str">
        <f t="shared" si="15"/>
        <v>vis</v>
      </c>
      <c r="E93" s="54">
        <f>VLOOKUP(C93,Active!C$21:E$968,3,FALSE)</f>
        <v>372.01401674641795</v>
      </c>
      <c r="F93" s="11" t="s">
        <v>105</v>
      </c>
      <c r="G93" s="10" t="str">
        <f t="shared" si="16"/>
        <v>33957.334</v>
      </c>
      <c r="H93" s="25">
        <f t="shared" si="17"/>
        <v>372</v>
      </c>
      <c r="I93" s="55" t="s">
        <v>132</v>
      </c>
      <c r="J93" s="56" t="s">
        <v>133</v>
      </c>
      <c r="K93" s="55">
        <v>372</v>
      </c>
      <c r="L93" s="55" t="s">
        <v>134</v>
      </c>
      <c r="M93" s="56" t="s">
        <v>116</v>
      </c>
      <c r="N93" s="56"/>
      <c r="O93" s="57" t="s">
        <v>111</v>
      </c>
      <c r="P93" s="57" t="s">
        <v>117</v>
      </c>
    </row>
    <row r="94" spans="1:16" ht="12.75" customHeight="1" thickBot="1" x14ac:dyDescent="0.25">
      <c r="A94" s="25" t="str">
        <f t="shared" si="12"/>
        <v> PZ 9.207 </v>
      </c>
      <c r="B94" s="11" t="str">
        <f t="shared" si="13"/>
        <v>I</v>
      </c>
      <c r="C94" s="25">
        <f t="shared" si="14"/>
        <v>34002.658000000003</v>
      </c>
      <c r="D94" s="10" t="str">
        <f t="shared" si="15"/>
        <v>vis</v>
      </c>
      <c r="E94" s="54">
        <f>VLOOKUP(C94,Active!C$21:E$968,3,FALSE)</f>
        <v>417.98592645306002</v>
      </c>
      <c r="F94" s="11" t="s">
        <v>105</v>
      </c>
      <c r="G94" s="10" t="str">
        <f t="shared" si="16"/>
        <v>34002.658</v>
      </c>
      <c r="H94" s="25">
        <f t="shared" si="17"/>
        <v>418</v>
      </c>
      <c r="I94" s="55" t="s">
        <v>135</v>
      </c>
      <c r="J94" s="56" t="s">
        <v>136</v>
      </c>
      <c r="K94" s="55">
        <v>418</v>
      </c>
      <c r="L94" s="55" t="s">
        <v>137</v>
      </c>
      <c r="M94" s="56" t="s">
        <v>116</v>
      </c>
      <c r="N94" s="56"/>
      <c r="O94" s="57" t="s">
        <v>111</v>
      </c>
      <c r="P94" s="57" t="s">
        <v>117</v>
      </c>
    </row>
    <row r="95" spans="1:16" ht="12.75" customHeight="1" thickBot="1" x14ac:dyDescent="0.25">
      <c r="A95" s="25" t="str">
        <f t="shared" si="12"/>
        <v> PZ 9.207 </v>
      </c>
      <c r="B95" s="11" t="str">
        <f t="shared" si="13"/>
        <v>I</v>
      </c>
      <c r="C95" s="25">
        <f t="shared" si="14"/>
        <v>34076.616999999998</v>
      </c>
      <c r="D95" s="10" t="str">
        <f t="shared" si="15"/>
        <v>vis</v>
      </c>
      <c r="E95" s="54">
        <f>VLOOKUP(C95,Active!C$21:E$968,3,FALSE)</f>
        <v>493.00217546006036</v>
      </c>
      <c r="F95" s="11" t="s">
        <v>105</v>
      </c>
      <c r="G95" s="10" t="str">
        <f t="shared" si="16"/>
        <v>34076.617</v>
      </c>
      <c r="H95" s="25">
        <f t="shared" si="17"/>
        <v>493</v>
      </c>
      <c r="I95" s="55" t="s">
        <v>138</v>
      </c>
      <c r="J95" s="56" t="s">
        <v>139</v>
      </c>
      <c r="K95" s="55">
        <v>493</v>
      </c>
      <c r="L95" s="55" t="s">
        <v>140</v>
      </c>
      <c r="M95" s="56" t="s">
        <v>116</v>
      </c>
      <c r="N95" s="56"/>
      <c r="O95" s="57" t="s">
        <v>111</v>
      </c>
      <c r="P95" s="57" t="s">
        <v>117</v>
      </c>
    </row>
    <row r="96" spans="1:16" ht="12.75" customHeight="1" thickBot="1" x14ac:dyDescent="0.25">
      <c r="A96" s="25" t="str">
        <f t="shared" si="12"/>
        <v> PZ 9.207 </v>
      </c>
      <c r="B96" s="11" t="str">
        <f t="shared" si="13"/>
        <v>I</v>
      </c>
      <c r="C96" s="25">
        <f t="shared" si="14"/>
        <v>34077.587</v>
      </c>
      <c r="D96" s="10" t="str">
        <f t="shared" si="15"/>
        <v>vis</v>
      </c>
      <c r="E96" s="54">
        <f>VLOOKUP(C96,Active!C$21:E$968,3,FALSE)</f>
        <v>493.98604167697624</v>
      </c>
      <c r="F96" s="11" t="s">
        <v>105</v>
      </c>
      <c r="G96" s="10" t="str">
        <f t="shared" si="16"/>
        <v>34077.587</v>
      </c>
      <c r="H96" s="25">
        <f t="shared" si="17"/>
        <v>494</v>
      </c>
      <c r="I96" s="55" t="s">
        <v>141</v>
      </c>
      <c r="J96" s="56" t="s">
        <v>142</v>
      </c>
      <c r="K96" s="55">
        <v>494</v>
      </c>
      <c r="L96" s="55" t="s">
        <v>137</v>
      </c>
      <c r="M96" s="56" t="s">
        <v>116</v>
      </c>
      <c r="N96" s="56"/>
      <c r="O96" s="57" t="s">
        <v>111</v>
      </c>
      <c r="P96" s="57" t="s">
        <v>117</v>
      </c>
    </row>
    <row r="97" spans="1:16" ht="12.75" customHeight="1" thickBot="1" x14ac:dyDescent="0.25">
      <c r="A97" s="25" t="str">
        <f t="shared" si="12"/>
        <v> PZ 9.207 </v>
      </c>
      <c r="B97" s="11" t="str">
        <f t="shared" si="13"/>
        <v>I</v>
      </c>
      <c r="C97" s="25">
        <f t="shared" si="14"/>
        <v>34078.563999999998</v>
      </c>
      <c r="D97" s="10" t="str">
        <f t="shared" si="15"/>
        <v>vis</v>
      </c>
      <c r="E97" s="54">
        <f>VLOOKUP(C97,Active!C$21:E$968,3,FALSE)</f>
        <v>494.97700795937283</v>
      </c>
      <c r="F97" s="11" t="s">
        <v>105</v>
      </c>
      <c r="G97" s="10" t="str">
        <f t="shared" si="16"/>
        <v>34078.564</v>
      </c>
      <c r="H97" s="25">
        <f t="shared" si="17"/>
        <v>495</v>
      </c>
      <c r="I97" s="55" t="s">
        <v>143</v>
      </c>
      <c r="J97" s="56" t="s">
        <v>144</v>
      </c>
      <c r="K97" s="55">
        <v>495</v>
      </c>
      <c r="L97" s="55" t="s">
        <v>145</v>
      </c>
      <c r="M97" s="56" t="s">
        <v>116</v>
      </c>
      <c r="N97" s="56"/>
      <c r="O97" s="57" t="s">
        <v>111</v>
      </c>
      <c r="P97" s="57" t="s">
        <v>117</v>
      </c>
    </row>
    <row r="98" spans="1:16" ht="12.75" customHeight="1" thickBot="1" x14ac:dyDescent="0.25">
      <c r="A98" s="25" t="str">
        <f t="shared" si="12"/>
        <v> PZ 9.207 </v>
      </c>
      <c r="B98" s="11" t="str">
        <f t="shared" si="13"/>
        <v>I</v>
      </c>
      <c r="C98" s="25">
        <f t="shared" si="14"/>
        <v>34078.588000000003</v>
      </c>
      <c r="D98" s="10" t="str">
        <f t="shared" si="15"/>
        <v>vis</v>
      </c>
      <c r="E98" s="54">
        <f>VLOOKUP(C98,Active!C$21:E$968,3,FALSE)</f>
        <v>495.00135104103339</v>
      </c>
      <c r="F98" s="11" t="s">
        <v>105</v>
      </c>
      <c r="G98" s="10" t="str">
        <f t="shared" si="16"/>
        <v>34078.588</v>
      </c>
      <c r="H98" s="25">
        <f t="shared" si="17"/>
        <v>495</v>
      </c>
      <c r="I98" s="55" t="s">
        <v>146</v>
      </c>
      <c r="J98" s="56" t="s">
        <v>147</v>
      </c>
      <c r="K98" s="55">
        <v>495</v>
      </c>
      <c r="L98" s="55" t="s">
        <v>148</v>
      </c>
      <c r="M98" s="56" t="s">
        <v>116</v>
      </c>
      <c r="N98" s="56"/>
      <c r="O98" s="57" t="s">
        <v>111</v>
      </c>
      <c r="P98" s="57" t="s">
        <v>117</v>
      </c>
    </row>
    <row r="99" spans="1:16" ht="12.75" customHeight="1" thickBot="1" x14ac:dyDescent="0.25">
      <c r="A99" s="25" t="str">
        <f t="shared" si="12"/>
        <v> PZ 9.207 </v>
      </c>
      <c r="B99" s="11" t="str">
        <f t="shared" si="13"/>
        <v>I</v>
      </c>
      <c r="C99" s="25">
        <f t="shared" si="14"/>
        <v>34078.616000000002</v>
      </c>
      <c r="D99" s="10" t="str">
        <f t="shared" si="15"/>
        <v>vis</v>
      </c>
      <c r="E99" s="54">
        <f>VLOOKUP(C99,Active!C$21:E$968,3,FALSE)</f>
        <v>495.02975130296335</v>
      </c>
      <c r="F99" s="11" t="s">
        <v>105</v>
      </c>
      <c r="G99" s="10" t="str">
        <f t="shared" si="16"/>
        <v>34078.616</v>
      </c>
      <c r="H99" s="25">
        <f t="shared" si="17"/>
        <v>495</v>
      </c>
      <c r="I99" s="55" t="s">
        <v>149</v>
      </c>
      <c r="J99" s="56" t="s">
        <v>150</v>
      </c>
      <c r="K99" s="55">
        <v>495</v>
      </c>
      <c r="L99" s="55" t="s">
        <v>151</v>
      </c>
      <c r="M99" s="56" t="s">
        <v>116</v>
      </c>
      <c r="N99" s="56"/>
      <c r="O99" s="57" t="s">
        <v>111</v>
      </c>
      <c r="P99" s="57" t="s">
        <v>117</v>
      </c>
    </row>
    <row r="100" spans="1:16" ht="12.75" customHeight="1" thickBot="1" x14ac:dyDescent="0.25">
      <c r="A100" s="25" t="str">
        <f t="shared" si="12"/>
        <v> PZ 9.207 </v>
      </c>
      <c r="B100" s="11" t="str">
        <f t="shared" si="13"/>
        <v>I</v>
      </c>
      <c r="C100" s="25">
        <f t="shared" si="14"/>
        <v>34089.428</v>
      </c>
      <c r="D100" s="10" t="str">
        <f t="shared" si="15"/>
        <v>vis</v>
      </c>
      <c r="E100" s="54">
        <f>VLOOKUP(C100,Active!C$21:E$968,3,FALSE)</f>
        <v>505.99630958881897</v>
      </c>
      <c r="F100" s="11" t="s">
        <v>105</v>
      </c>
      <c r="G100" s="10" t="str">
        <f t="shared" si="16"/>
        <v>34089.428</v>
      </c>
      <c r="H100" s="25">
        <f t="shared" si="17"/>
        <v>506</v>
      </c>
      <c r="I100" s="55" t="s">
        <v>152</v>
      </c>
      <c r="J100" s="56" t="s">
        <v>153</v>
      </c>
      <c r="K100" s="55">
        <v>506</v>
      </c>
      <c r="L100" s="55" t="s">
        <v>154</v>
      </c>
      <c r="M100" s="56" t="s">
        <v>116</v>
      </c>
      <c r="N100" s="56"/>
      <c r="O100" s="57" t="s">
        <v>111</v>
      </c>
      <c r="P100" s="57" t="s">
        <v>117</v>
      </c>
    </row>
    <row r="101" spans="1:16" ht="12.75" customHeight="1" thickBot="1" x14ac:dyDescent="0.25">
      <c r="A101" s="25" t="str">
        <f t="shared" si="12"/>
        <v> PZ 9.207 </v>
      </c>
      <c r="B101" s="11" t="str">
        <f t="shared" si="13"/>
        <v>I</v>
      </c>
      <c r="C101" s="25">
        <f t="shared" si="14"/>
        <v>34098.302000000003</v>
      </c>
      <c r="D101" s="10" t="str">
        <f t="shared" si="15"/>
        <v>vis</v>
      </c>
      <c r="E101" s="54">
        <f>VLOOKUP(C101,Active!C$21:E$968,3,FALSE)</f>
        <v>514.99716403098853</v>
      </c>
      <c r="F101" s="11" t="s">
        <v>105</v>
      </c>
      <c r="G101" s="10" t="str">
        <f t="shared" si="16"/>
        <v>34098.302</v>
      </c>
      <c r="H101" s="25">
        <f t="shared" si="17"/>
        <v>515</v>
      </c>
      <c r="I101" s="55" t="s">
        <v>155</v>
      </c>
      <c r="J101" s="56" t="s">
        <v>156</v>
      </c>
      <c r="K101" s="55">
        <v>515</v>
      </c>
      <c r="L101" s="55" t="s">
        <v>106</v>
      </c>
      <c r="M101" s="56" t="s">
        <v>116</v>
      </c>
      <c r="N101" s="56"/>
      <c r="O101" s="57" t="s">
        <v>111</v>
      </c>
      <c r="P101" s="57" t="s">
        <v>117</v>
      </c>
    </row>
    <row r="102" spans="1:16" ht="12.75" customHeight="1" thickBot="1" x14ac:dyDescent="0.25">
      <c r="A102" s="25" t="str">
        <f t="shared" si="12"/>
        <v> PZ 9.207 </v>
      </c>
      <c r="B102" s="11" t="str">
        <f t="shared" si="13"/>
        <v>I</v>
      </c>
      <c r="C102" s="25">
        <f t="shared" si="14"/>
        <v>34099.302000000003</v>
      </c>
      <c r="D102" s="10" t="str">
        <f t="shared" si="15"/>
        <v>vis</v>
      </c>
      <c r="E102" s="54">
        <f>VLOOKUP(C102,Active!C$21:E$968,3,FALSE)</f>
        <v>516.01145909997274</v>
      </c>
      <c r="F102" s="11" t="s">
        <v>105</v>
      </c>
      <c r="G102" s="10" t="str">
        <f t="shared" si="16"/>
        <v>34099.302</v>
      </c>
      <c r="H102" s="25">
        <f t="shared" si="17"/>
        <v>516</v>
      </c>
      <c r="I102" s="55" t="s">
        <v>157</v>
      </c>
      <c r="J102" s="56" t="s">
        <v>158</v>
      </c>
      <c r="K102" s="55">
        <v>516</v>
      </c>
      <c r="L102" s="55" t="s">
        <v>159</v>
      </c>
      <c r="M102" s="56" t="s">
        <v>116</v>
      </c>
      <c r="N102" s="56"/>
      <c r="O102" s="57" t="s">
        <v>111</v>
      </c>
      <c r="P102" s="57" t="s">
        <v>117</v>
      </c>
    </row>
    <row r="103" spans="1:16" ht="12.75" customHeight="1" thickBot="1" x14ac:dyDescent="0.25">
      <c r="A103" s="25" t="str">
        <f t="shared" si="12"/>
        <v> PTAO 34.207 </v>
      </c>
      <c r="B103" s="11" t="str">
        <f t="shared" si="13"/>
        <v>I</v>
      </c>
      <c r="C103" s="25">
        <f t="shared" si="14"/>
        <v>34448.300000000003</v>
      </c>
      <c r="D103" s="10" t="str">
        <f t="shared" si="15"/>
        <v>vis</v>
      </c>
      <c r="E103" s="54">
        <f>VLOOKUP(C103,Active!C$21:E$968,3,FALSE)</f>
        <v>869.99840958533287</v>
      </c>
      <c r="F103" s="11" t="s">
        <v>105</v>
      </c>
      <c r="G103" s="10" t="str">
        <f t="shared" si="16"/>
        <v>34448.3000</v>
      </c>
      <c r="H103" s="25">
        <f t="shared" si="17"/>
        <v>870</v>
      </c>
      <c r="I103" s="55" t="s">
        <v>160</v>
      </c>
      <c r="J103" s="56" t="s">
        <v>161</v>
      </c>
      <c r="K103" s="55">
        <v>870</v>
      </c>
      <c r="L103" s="55" t="s">
        <v>162</v>
      </c>
      <c r="M103" s="56" t="s">
        <v>107</v>
      </c>
      <c r="N103" s="56"/>
      <c r="O103" s="57" t="s">
        <v>111</v>
      </c>
      <c r="P103" s="57" t="s">
        <v>112</v>
      </c>
    </row>
    <row r="104" spans="1:16" ht="12.75" customHeight="1" thickBot="1" x14ac:dyDescent="0.25">
      <c r="A104" s="25" t="str">
        <f t="shared" si="12"/>
        <v> PTAO 34.207 </v>
      </c>
      <c r="B104" s="11" t="str">
        <f t="shared" si="13"/>
        <v>I</v>
      </c>
      <c r="C104" s="25">
        <f t="shared" si="14"/>
        <v>34843.6515</v>
      </c>
      <c r="D104" s="10" t="str">
        <f t="shared" si="15"/>
        <v>vis</v>
      </c>
      <c r="E104" s="54">
        <f>VLOOKUP(C104,Active!C$21:E$968,3,FALSE)</f>
        <v>1271.001486550851</v>
      </c>
      <c r="F104" s="11" t="s">
        <v>105</v>
      </c>
      <c r="G104" s="10" t="str">
        <f t="shared" si="16"/>
        <v>34843.6515</v>
      </c>
      <c r="H104" s="25">
        <f t="shared" si="17"/>
        <v>1271</v>
      </c>
      <c r="I104" s="55" t="s">
        <v>163</v>
      </c>
      <c r="J104" s="56" t="s">
        <v>164</v>
      </c>
      <c r="K104" s="55">
        <v>1271</v>
      </c>
      <c r="L104" s="55" t="s">
        <v>165</v>
      </c>
      <c r="M104" s="56" t="s">
        <v>107</v>
      </c>
      <c r="N104" s="56"/>
      <c r="O104" s="57" t="s">
        <v>111</v>
      </c>
      <c r="P104" s="57" t="s">
        <v>112</v>
      </c>
    </row>
    <row r="105" spans="1:16" ht="12.75" customHeight="1" thickBot="1" x14ac:dyDescent="0.25">
      <c r="A105" s="25" t="str">
        <f t="shared" si="12"/>
        <v> PTAO 34.207 </v>
      </c>
      <c r="B105" s="11" t="str">
        <f t="shared" si="13"/>
        <v>I</v>
      </c>
      <c r="C105" s="25">
        <f t="shared" si="14"/>
        <v>35016.183599999997</v>
      </c>
      <c r="D105" s="10" t="str">
        <f t="shared" si="15"/>
        <v>vis</v>
      </c>
      <c r="E105" s="54">
        <f>VLOOKUP(C105,Active!C$21:E$968,3,FALSE)</f>
        <v>1445.999944822343</v>
      </c>
      <c r="F105" s="11" t="s">
        <v>105</v>
      </c>
      <c r="G105" s="10" t="str">
        <f t="shared" si="16"/>
        <v>35016.1836</v>
      </c>
      <c r="H105" s="25">
        <f t="shared" si="17"/>
        <v>1446</v>
      </c>
      <c r="I105" s="55" t="s">
        <v>166</v>
      </c>
      <c r="J105" s="56" t="s">
        <v>167</v>
      </c>
      <c r="K105" s="55">
        <v>1446</v>
      </c>
      <c r="L105" s="55" t="s">
        <v>168</v>
      </c>
      <c r="M105" s="56" t="s">
        <v>107</v>
      </c>
      <c r="N105" s="56"/>
      <c r="O105" s="57" t="s">
        <v>111</v>
      </c>
      <c r="P105" s="57" t="s">
        <v>112</v>
      </c>
    </row>
    <row r="106" spans="1:16" ht="12.75" customHeight="1" thickBot="1" x14ac:dyDescent="0.25">
      <c r="A106" s="25" t="str">
        <f t="shared" si="12"/>
        <v> PTAO 34.207 </v>
      </c>
      <c r="B106" s="11" t="str">
        <f t="shared" si="13"/>
        <v>I</v>
      </c>
      <c r="C106" s="25">
        <f t="shared" si="14"/>
        <v>35529.842600000004</v>
      </c>
      <c r="D106" s="10" t="str">
        <f t="shared" si="15"/>
        <v>vis</v>
      </c>
      <c r="E106" s="54">
        <f>VLOOKUP(C106,Active!C$21:E$968,3,FALSE)</f>
        <v>1967.0017356617238</v>
      </c>
      <c r="F106" s="11" t="s">
        <v>105</v>
      </c>
      <c r="G106" s="10" t="str">
        <f t="shared" si="16"/>
        <v>35529.8426</v>
      </c>
      <c r="H106" s="25">
        <f t="shared" si="17"/>
        <v>1967</v>
      </c>
      <c r="I106" s="55" t="s">
        <v>169</v>
      </c>
      <c r="J106" s="56" t="s">
        <v>170</v>
      </c>
      <c r="K106" s="55">
        <v>1967</v>
      </c>
      <c r="L106" s="55" t="s">
        <v>171</v>
      </c>
      <c r="M106" s="56" t="s">
        <v>107</v>
      </c>
      <c r="N106" s="56"/>
      <c r="O106" s="57" t="s">
        <v>111</v>
      </c>
      <c r="P106" s="57" t="s">
        <v>112</v>
      </c>
    </row>
    <row r="107" spans="1:16" ht="12.75" customHeight="1" thickBot="1" x14ac:dyDescent="0.25">
      <c r="A107" s="25" t="str">
        <f t="shared" ref="A107:A138" si="18">P107</f>
        <v> MSAI 37.259 </v>
      </c>
      <c r="B107" s="11" t="str">
        <f t="shared" ref="B107:B138" si="19">IF(H107=INT(H107),"I","II")</f>
        <v>I</v>
      </c>
      <c r="C107" s="25">
        <f t="shared" ref="C107:C138" si="20">1*G107</f>
        <v>36819.4</v>
      </c>
      <c r="D107" s="10" t="str">
        <f t="shared" ref="D107:D138" si="21">VLOOKUP(F107,I$1:J$5,2,FALSE)</f>
        <v>vis</v>
      </c>
      <c r="E107" s="54">
        <f>VLOOKUP(C107,Active!C$21:E$968,3,FALSE)</f>
        <v>3274.9934476538542</v>
      </c>
      <c r="F107" s="11" t="s">
        <v>105</v>
      </c>
      <c r="G107" s="10" t="str">
        <f t="shared" ref="G107:G138" si="22">MID(I107,3,LEN(I107)-3)</f>
        <v>36819.400</v>
      </c>
      <c r="H107" s="25">
        <f t="shared" ref="H107:H138" si="23">1*K107</f>
        <v>3275</v>
      </c>
      <c r="I107" s="55" t="s">
        <v>172</v>
      </c>
      <c r="J107" s="56" t="s">
        <v>173</v>
      </c>
      <c r="K107" s="55">
        <v>3275</v>
      </c>
      <c r="L107" s="55" t="s">
        <v>174</v>
      </c>
      <c r="M107" s="56" t="s">
        <v>116</v>
      </c>
      <c r="N107" s="56"/>
      <c r="O107" s="57" t="s">
        <v>175</v>
      </c>
      <c r="P107" s="57" t="s">
        <v>176</v>
      </c>
    </row>
    <row r="108" spans="1:16" ht="12.75" customHeight="1" thickBot="1" x14ac:dyDescent="0.25">
      <c r="A108" s="25" t="str">
        <f t="shared" si="18"/>
        <v> MSAI 37.259 </v>
      </c>
      <c r="B108" s="11" t="str">
        <f t="shared" si="19"/>
        <v>I</v>
      </c>
      <c r="C108" s="25">
        <f t="shared" si="20"/>
        <v>36820.345000000001</v>
      </c>
      <c r="D108" s="10" t="str">
        <f t="shared" si="21"/>
        <v>vis</v>
      </c>
      <c r="E108" s="54">
        <f>VLOOKUP(C108,Active!C$21:E$968,3,FALSE)</f>
        <v>3275.9519564940438</v>
      </c>
      <c r="F108" s="11" t="s">
        <v>105</v>
      </c>
      <c r="G108" s="10" t="str">
        <f t="shared" si="22"/>
        <v>36820.345</v>
      </c>
      <c r="H108" s="25">
        <f t="shared" si="23"/>
        <v>3276</v>
      </c>
      <c r="I108" s="55" t="s">
        <v>177</v>
      </c>
      <c r="J108" s="56" t="s">
        <v>178</v>
      </c>
      <c r="K108" s="55">
        <v>3276</v>
      </c>
      <c r="L108" s="55" t="s">
        <v>179</v>
      </c>
      <c r="M108" s="56" t="s">
        <v>116</v>
      </c>
      <c r="N108" s="56"/>
      <c r="O108" s="57" t="s">
        <v>175</v>
      </c>
      <c r="P108" s="57" t="s">
        <v>176</v>
      </c>
    </row>
    <row r="109" spans="1:16" ht="12.75" customHeight="1" thickBot="1" x14ac:dyDescent="0.25">
      <c r="A109" s="25" t="str">
        <f t="shared" si="18"/>
        <v> MSAI 37.259 </v>
      </c>
      <c r="B109" s="11" t="str">
        <f t="shared" si="19"/>
        <v>I</v>
      </c>
      <c r="C109" s="25">
        <f t="shared" si="20"/>
        <v>37167.451999999997</v>
      </c>
      <c r="D109" s="10" t="str">
        <f t="shared" si="21"/>
        <v>vis</v>
      </c>
      <c r="E109" s="54">
        <f>VLOOKUP(C109,Active!C$21:E$968,3,FALSE)</f>
        <v>3628.0208750039515</v>
      </c>
      <c r="F109" s="11" t="s">
        <v>105</v>
      </c>
      <c r="G109" s="10" t="str">
        <f t="shared" si="22"/>
        <v>37167.452</v>
      </c>
      <c r="H109" s="25">
        <f t="shared" si="23"/>
        <v>3628</v>
      </c>
      <c r="I109" s="55" t="s">
        <v>180</v>
      </c>
      <c r="J109" s="56" t="s">
        <v>181</v>
      </c>
      <c r="K109" s="55">
        <v>3628</v>
      </c>
      <c r="L109" s="55" t="s">
        <v>182</v>
      </c>
      <c r="M109" s="56" t="s">
        <v>116</v>
      </c>
      <c r="N109" s="56"/>
      <c r="O109" s="57" t="s">
        <v>175</v>
      </c>
      <c r="P109" s="57" t="s">
        <v>176</v>
      </c>
    </row>
    <row r="110" spans="1:16" ht="12.75" customHeight="1" thickBot="1" x14ac:dyDescent="0.25">
      <c r="A110" s="25" t="str">
        <f t="shared" si="18"/>
        <v> MSAI 37.259 </v>
      </c>
      <c r="B110" s="11" t="str">
        <f t="shared" si="19"/>
        <v>I</v>
      </c>
      <c r="C110" s="25">
        <f t="shared" si="20"/>
        <v>37168.434000000001</v>
      </c>
      <c r="D110" s="10" t="str">
        <f t="shared" si="21"/>
        <v>vis</v>
      </c>
      <c r="E110" s="54">
        <f>VLOOKUP(C110,Active!C$21:E$968,3,FALSE)</f>
        <v>3629.0169127616978</v>
      </c>
      <c r="F110" s="11" t="s">
        <v>105</v>
      </c>
      <c r="G110" s="10" t="str">
        <f t="shared" si="22"/>
        <v>37168.434</v>
      </c>
      <c r="H110" s="25">
        <f t="shared" si="23"/>
        <v>3629</v>
      </c>
      <c r="I110" s="55" t="s">
        <v>183</v>
      </c>
      <c r="J110" s="56" t="s">
        <v>184</v>
      </c>
      <c r="K110" s="55">
        <v>3629</v>
      </c>
      <c r="L110" s="55" t="s">
        <v>185</v>
      </c>
      <c r="M110" s="56" t="s">
        <v>116</v>
      </c>
      <c r="N110" s="56"/>
      <c r="O110" s="57" t="s">
        <v>175</v>
      </c>
      <c r="P110" s="57" t="s">
        <v>176</v>
      </c>
    </row>
    <row r="111" spans="1:16" ht="12.75" customHeight="1" thickBot="1" x14ac:dyDescent="0.25">
      <c r="A111" s="25" t="str">
        <f t="shared" si="18"/>
        <v> MSAI 37.259 </v>
      </c>
      <c r="B111" s="11" t="str">
        <f t="shared" si="19"/>
        <v>I</v>
      </c>
      <c r="C111" s="25">
        <f t="shared" si="20"/>
        <v>37173.356</v>
      </c>
      <c r="D111" s="10" t="str">
        <f t="shared" si="21"/>
        <v>vis</v>
      </c>
      <c r="E111" s="54">
        <f>VLOOKUP(C111,Active!C$21:E$968,3,FALSE)</f>
        <v>3634.0092730912365</v>
      </c>
      <c r="F111" s="11" t="s">
        <v>105</v>
      </c>
      <c r="G111" s="10" t="str">
        <f t="shared" si="22"/>
        <v>37173.356</v>
      </c>
      <c r="H111" s="25">
        <f t="shared" si="23"/>
        <v>3634</v>
      </c>
      <c r="I111" s="55" t="s">
        <v>186</v>
      </c>
      <c r="J111" s="56" t="s">
        <v>187</v>
      </c>
      <c r="K111" s="55">
        <v>3634</v>
      </c>
      <c r="L111" s="55" t="s">
        <v>188</v>
      </c>
      <c r="M111" s="56" t="s">
        <v>116</v>
      </c>
      <c r="N111" s="56"/>
      <c r="O111" s="57" t="s">
        <v>175</v>
      </c>
      <c r="P111" s="57" t="s">
        <v>176</v>
      </c>
    </row>
    <row r="112" spans="1:16" ht="12.75" customHeight="1" thickBot="1" x14ac:dyDescent="0.25">
      <c r="A112" s="25" t="str">
        <f t="shared" si="18"/>
        <v> MSAI 37.259 </v>
      </c>
      <c r="B112" s="11" t="str">
        <f t="shared" si="19"/>
        <v>I</v>
      </c>
      <c r="C112" s="25">
        <f t="shared" si="20"/>
        <v>37516.428</v>
      </c>
      <c r="D112" s="10" t="str">
        <f t="shared" si="21"/>
        <v>vis</v>
      </c>
      <c r="E112" s="54">
        <f>VLOOKUP(C112,Active!C$21:E$968,3,FALSE)</f>
        <v>3981.9855109977966</v>
      </c>
      <c r="F112" s="11" t="s">
        <v>105</v>
      </c>
      <c r="G112" s="10" t="str">
        <f t="shared" si="22"/>
        <v>37516.428</v>
      </c>
      <c r="H112" s="25">
        <f t="shared" si="23"/>
        <v>3982</v>
      </c>
      <c r="I112" s="55" t="s">
        <v>189</v>
      </c>
      <c r="J112" s="56" t="s">
        <v>190</v>
      </c>
      <c r="K112" s="55">
        <v>3982</v>
      </c>
      <c r="L112" s="55" t="s">
        <v>137</v>
      </c>
      <c r="M112" s="56" t="s">
        <v>116</v>
      </c>
      <c r="N112" s="56"/>
      <c r="O112" s="57" t="s">
        <v>175</v>
      </c>
      <c r="P112" s="57" t="s">
        <v>176</v>
      </c>
    </row>
    <row r="113" spans="1:16" ht="12.75" customHeight="1" thickBot="1" x14ac:dyDescent="0.25">
      <c r="A113" s="25" t="str">
        <f t="shared" si="18"/>
        <v> MSAI 37.259 </v>
      </c>
      <c r="B113" s="11" t="str">
        <f t="shared" si="19"/>
        <v>I</v>
      </c>
      <c r="C113" s="25">
        <f t="shared" si="20"/>
        <v>37602.230000000003</v>
      </c>
      <c r="D113" s="10" t="str">
        <f t="shared" si="21"/>
        <v>vis</v>
      </c>
      <c r="E113" s="54">
        <f>VLOOKUP(C113,Active!C$21:E$968,3,FALSE)</f>
        <v>4069.0140565067854</v>
      </c>
      <c r="F113" s="11" t="s">
        <v>105</v>
      </c>
      <c r="G113" s="10" t="str">
        <f t="shared" si="22"/>
        <v>37602.230</v>
      </c>
      <c r="H113" s="25">
        <f t="shared" si="23"/>
        <v>4069</v>
      </c>
      <c r="I113" s="55" t="s">
        <v>191</v>
      </c>
      <c r="J113" s="56" t="s">
        <v>192</v>
      </c>
      <c r="K113" s="55">
        <v>4069</v>
      </c>
      <c r="L113" s="55" t="s">
        <v>134</v>
      </c>
      <c r="M113" s="56" t="s">
        <v>116</v>
      </c>
      <c r="N113" s="56"/>
      <c r="O113" s="57" t="s">
        <v>175</v>
      </c>
      <c r="P113" s="57" t="s">
        <v>176</v>
      </c>
    </row>
    <row r="114" spans="1:16" ht="12.75" customHeight="1" thickBot="1" x14ac:dyDescent="0.25">
      <c r="A114" s="25" t="str">
        <f t="shared" si="18"/>
        <v> BRNO 9 </v>
      </c>
      <c r="B114" s="11" t="str">
        <f t="shared" si="19"/>
        <v>I</v>
      </c>
      <c r="C114" s="25">
        <f t="shared" si="20"/>
        <v>39327.457000000002</v>
      </c>
      <c r="D114" s="10" t="str">
        <f t="shared" si="21"/>
        <v>vis</v>
      </c>
      <c r="E114" s="54">
        <f>VLOOKUP(C114,Active!C$21:E$968,3,FALSE)</f>
        <v>5818.903295485251</v>
      </c>
      <c r="F114" s="11" t="s">
        <v>105</v>
      </c>
      <c r="G114" s="10" t="str">
        <f t="shared" si="22"/>
        <v>39327.457</v>
      </c>
      <c r="H114" s="25">
        <f t="shared" si="23"/>
        <v>5819</v>
      </c>
      <c r="I114" s="55" t="s">
        <v>193</v>
      </c>
      <c r="J114" s="56" t="s">
        <v>194</v>
      </c>
      <c r="K114" s="55">
        <v>5819</v>
      </c>
      <c r="L114" s="55" t="s">
        <v>195</v>
      </c>
      <c r="M114" s="56" t="s">
        <v>196</v>
      </c>
      <c r="N114" s="56"/>
      <c r="O114" s="57" t="s">
        <v>197</v>
      </c>
      <c r="P114" s="57" t="s">
        <v>198</v>
      </c>
    </row>
    <row r="115" spans="1:16" ht="12.75" customHeight="1" thickBot="1" x14ac:dyDescent="0.25">
      <c r="A115" s="25" t="str">
        <f t="shared" si="18"/>
        <v> BRNO 9 </v>
      </c>
      <c r="B115" s="11" t="str">
        <f t="shared" si="19"/>
        <v>I</v>
      </c>
      <c r="C115" s="25">
        <f t="shared" si="20"/>
        <v>39327.457999999999</v>
      </c>
      <c r="D115" s="10" t="str">
        <f t="shared" si="21"/>
        <v>vis</v>
      </c>
      <c r="E115" s="54">
        <f>VLOOKUP(C115,Active!C$21:E$968,3,FALSE)</f>
        <v>5818.9043097803169</v>
      </c>
      <c r="F115" s="11" t="s">
        <v>105</v>
      </c>
      <c r="G115" s="10" t="str">
        <f t="shared" si="22"/>
        <v>39327.458</v>
      </c>
      <c r="H115" s="25">
        <f t="shared" si="23"/>
        <v>5819</v>
      </c>
      <c r="I115" s="55" t="s">
        <v>199</v>
      </c>
      <c r="J115" s="56" t="s">
        <v>200</v>
      </c>
      <c r="K115" s="55">
        <v>5819</v>
      </c>
      <c r="L115" s="55" t="s">
        <v>201</v>
      </c>
      <c r="M115" s="56" t="s">
        <v>196</v>
      </c>
      <c r="N115" s="56"/>
      <c r="O115" s="57" t="s">
        <v>202</v>
      </c>
      <c r="P115" s="57" t="s">
        <v>198</v>
      </c>
    </row>
    <row r="116" spans="1:16" ht="12.75" customHeight="1" thickBot="1" x14ac:dyDescent="0.25">
      <c r="A116" s="25" t="str">
        <f t="shared" si="18"/>
        <v> BRNO 9 </v>
      </c>
      <c r="B116" s="11" t="str">
        <f t="shared" si="19"/>
        <v>I</v>
      </c>
      <c r="C116" s="25">
        <f t="shared" si="20"/>
        <v>39327.462</v>
      </c>
      <c r="D116" s="10" t="str">
        <f t="shared" si="21"/>
        <v>vis</v>
      </c>
      <c r="E116" s="54">
        <f>VLOOKUP(C116,Active!C$21:E$968,3,FALSE)</f>
        <v>5818.9083669605934</v>
      </c>
      <c r="F116" s="11" t="s">
        <v>105</v>
      </c>
      <c r="G116" s="10" t="str">
        <f t="shared" si="22"/>
        <v>39327.462</v>
      </c>
      <c r="H116" s="25">
        <f t="shared" si="23"/>
        <v>5819</v>
      </c>
      <c r="I116" s="55" t="s">
        <v>203</v>
      </c>
      <c r="J116" s="56" t="s">
        <v>204</v>
      </c>
      <c r="K116" s="55">
        <v>5819</v>
      </c>
      <c r="L116" s="55" t="s">
        <v>205</v>
      </c>
      <c r="M116" s="56" t="s">
        <v>196</v>
      </c>
      <c r="N116" s="56"/>
      <c r="O116" s="57" t="s">
        <v>206</v>
      </c>
      <c r="P116" s="57" t="s">
        <v>198</v>
      </c>
    </row>
    <row r="117" spans="1:16" ht="12.75" customHeight="1" thickBot="1" x14ac:dyDescent="0.25">
      <c r="A117" s="25" t="str">
        <f t="shared" si="18"/>
        <v> BRNO 9 </v>
      </c>
      <c r="B117" s="11" t="str">
        <f t="shared" si="19"/>
        <v>I</v>
      </c>
      <c r="C117" s="25">
        <f t="shared" si="20"/>
        <v>39327.468000000001</v>
      </c>
      <c r="D117" s="10" t="str">
        <f t="shared" si="21"/>
        <v>vis</v>
      </c>
      <c r="E117" s="54">
        <f>VLOOKUP(C117,Active!C$21:E$968,3,FALSE)</f>
        <v>5818.9144527310091</v>
      </c>
      <c r="F117" s="11" t="s">
        <v>105</v>
      </c>
      <c r="G117" s="10" t="str">
        <f t="shared" si="22"/>
        <v>39327.468</v>
      </c>
      <c r="H117" s="25">
        <f t="shared" si="23"/>
        <v>5819</v>
      </c>
      <c r="I117" s="55" t="s">
        <v>207</v>
      </c>
      <c r="J117" s="56" t="s">
        <v>208</v>
      </c>
      <c r="K117" s="55">
        <v>5819</v>
      </c>
      <c r="L117" s="55" t="s">
        <v>209</v>
      </c>
      <c r="M117" s="56" t="s">
        <v>196</v>
      </c>
      <c r="N117" s="56"/>
      <c r="O117" s="57" t="s">
        <v>210</v>
      </c>
      <c r="P117" s="57" t="s">
        <v>198</v>
      </c>
    </row>
    <row r="118" spans="1:16" ht="12.75" customHeight="1" thickBot="1" x14ac:dyDescent="0.25">
      <c r="A118" s="25" t="str">
        <f t="shared" si="18"/>
        <v> BRNO 26 </v>
      </c>
      <c r="B118" s="11" t="str">
        <f t="shared" si="19"/>
        <v>I</v>
      </c>
      <c r="C118" s="25">
        <f t="shared" si="20"/>
        <v>44852.59</v>
      </c>
      <c r="D118" s="10" t="str">
        <f t="shared" si="21"/>
        <v>vis</v>
      </c>
      <c r="E118" s="54">
        <f>VLOOKUP(C118,Active!C$21:E$968,3,FALSE)</f>
        <v>11423.018452867325</v>
      </c>
      <c r="F118" s="11" t="s">
        <v>105</v>
      </c>
      <c r="G118" s="10" t="str">
        <f t="shared" si="22"/>
        <v>44852.590</v>
      </c>
      <c r="H118" s="25">
        <f t="shared" si="23"/>
        <v>11423</v>
      </c>
      <c r="I118" s="55" t="s">
        <v>233</v>
      </c>
      <c r="J118" s="56" t="s">
        <v>234</v>
      </c>
      <c r="K118" s="55">
        <v>11423</v>
      </c>
      <c r="L118" s="55" t="s">
        <v>235</v>
      </c>
      <c r="M118" s="56" t="s">
        <v>196</v>
      </c>
      <c r="N118" s="56"/>
      <c r="O118" s="57" t="s">
        <v>236</v>
      </c>
      <c r="P118" s="57" t="s">
        <v>237</v>
      </c>
    </row>
    <row r="119" spans="1:16" ht="12.75" customHeight="1" thickBot="1" x14ac:dyDescent="0.25">
      <c r="A119" s="25" t="str">
        <f t="shared" si="18"/>
        <v> BRNO 26 </v>
      </c>
      <c r="B119" s="11" t="str">
        <f t="shared" si="19"/>
        <v>I</v>
      </c>
      <c r="C119" s="25">
        <f t="shared" si="20"/>
        <v>44852.593999999997</v>
      </c>
      <c r="D119" s="10" t="str">
        <f t="shared" si="21"/>
        <v>vis</v>
      </c>
      <c r="E119" s="54">
        <f>VLOOKUP(C119,Active!C$21:E$968,3,FALSE)</f>
        <v>11423.022510047604</v>
      </c>
      <c r="F119" s="11" t="s">
        <v>105</v>
      </c>
      <c r="G119" s="10" t="str">
        <f t="shared" si="22"/>
        <v>44852.594</v>
      </c>
      <c r="H119" s="25">
        <f t="shared" si="23"/>
        <v>11423</v>
      </c>
      <c r="I119" s="55" t="s">
        <v>238</v>
      </c>
      <c r="J119" s="56" t="s">
        <v>239</v>
      </c>
      <c r="K119" s="55">
        <v>11423</v>
      </c>
      <c r="L119" s="55" t="s">
        <v>240</v>
      </c>
      <c r="M119" s="56" t="s">
        <v>196</v>
      </c>
      <c r="N119" s="56"/>
      <c r="O119" s="57" t="s">
        <v>241</v>
      </c>
      <c r="P119" s="57" t="s">
        <v>237</v>
      </c>
    </row>
    <row r="120" spans="1:16" ht="12.75" customHeight="1" thickBot="1" x14ac:dyDescent="0.25">
      <c r="A120" s="25" t="str">
        <f t="shared" si="18"/>
        <v> BRNO 26 </v>
      </c>
      <c r="B120" s="11" t="str">
        <f t="shared" si="19"/>
        <v>I</v>
      </c>
      <c r="C120" s="25">
        <f t="shared" si="20"/>
        <v>44854.559000000001</v>
      </c>
      <c r="D120" s="10" t="str">
        <f t="shared" si="21"/>
        <v>vis</v>
      </c>
      <c r="E120" s="54">
        <f>VLOOKUP(C120,Active!C$21:E$968,3,FALSE)</f>
        <v>11425.015599858161</v>
      </c>
      <c r="F120" s="11" t="s">
        <v>105</v>
      </c>
      <c r="G120" s="10" t="str">
        <f t="shared" si="22"/>
        <v>44854.559</v>
      </c>
      <c r="H120" s="25">
        <f t="shared" si="23"/>
        <v>11425</v>
      </c>
      <c r="I120" s="55" t="s">
        <v>242</v>
      </c>
      <c r="J120" s="56" t="s">
        <v>243</v>
      </c>
      <c r="K120" s="55">
        <v>11425</v>
      </c>
      <c r="L120" s="55" t="s">
        <v>244</v>
      </c>
      <c r="M120" s="56" t="s">
        <v>196</v>
      </c>
      <c r="N120" s="56"/>
      <c r="O120" s="57" t="s">
        <v>236</v>
      </c>
      <c r="P120" s="57" t="s">
        <v>237</v>
      </c>
    </row>
    <row r="121" spans="1:16" ht="12.75" customHeight="1" thickBot="1" x14ac:dyDescent="0.25">
      <c r="A121" s="25" t="str">
        <f t="shared" si="18"/>
        <v> BRNO 26 </v>
      </c>
      <c r="B121" s="11" t="str">
        <f t="shared" si="19"/>
        <v>I</v>
      </c>
      <c r="C121" s="25">
        <f t="shared" si="20"/>
        <v>44854.563000000002</v>
      </c>
      <c r="D121" s="10" t="str">
        <f t="shared" si="21"/>
        <v>vis</v>
      </c>
      <c r="E121" s="54">
        <f>VLOOKUP(C121,Active!C$21:E$968,3,FALSE)</f>
        <v>11425.019657038438</v>
      </c>
      <c r="F121" s="11" t="s">
        <v>105</v>
      </c>
      <c r="G121" s="10" t="str">
        <f t="shared" si="22"/>
        <v>44854.563</v>
      </c>
      <c r="H121" s="25">
        <f t="shared" si="23"/>
        <v>11425</v>
      </c>
      <c r="I121" s="55" t="s">
        <v>245</v>
      </c>
      <c r="J121" s="56" t="s">
        <v>246</v>
      </c>
      <c r="K121" s="55">
        <v>11425</v>
      </c>
      <c r="L121" s="55" t="s">
        <v>247</v>
      </c>
      <c r="M121" s="56" t="s">
        <v>196</v>
      </c>
      <c r="N121" s="56"/>
      <c r="O121" s="57" t="s">
        <v>241</v>
      </c>
      <c r="P121" s="57" t="s">
        <v>237</v>
      </c>
    </row>
    <row r="122" spans="1:16" ht="12.75" customHeight="1" thickBot="1" x14ac:dyDescent="0.25">
      <c r="A122" s="25" t="str">
        <f t="shared" si="18"/>
        <v> BRNO 26 </v>
      </c>
      <c r="B122" s="11" t="str">
        <f t="shared" si="19"/>
        <v>I</v>
      </c>
      <c r="C122" s="25">
        <f t="shared" si="20"/>
        <v>45205.536999999997</v>
      </c>
      <c r="D122" s="10" t="str">
        <f t="shared" si="21"/>
        <v>vis</v>
      </c>
      <c r="E122" s="54">
        <f>VLOOKUP(C122,Active!C$21:E$968,3,FALSE)</f>
        <v>11781.010854580105</v>
      </c>
      <c r="F122" s="11" t="s">
        <v>105</v>
      </c>
      <c r="G122" s="10" t="str">
        <f t="shared" si="22"/>
        <v>45205.537</v>
      </c>
      <c r="H122" s="25">
        <f t="shared" si="23"/>
        <v>11781</v>
      </c>
      <c r="I122" s="55" t="s">
        <v>253</v>
      </c>
      <c r="J122" s="56" t="s">
        <v>254</v>
      </c>
      <c r="K122" s="55">
        <v>11781</v>
      </c>
      <c r="L122" s="55" t="s">
        <v>159</v>
      </c>
      <c r="M122" s="56" t="s">
        <v>196</v>
      </c>
      <c r="N122" s="56"/>
      <c r="O122" s="57" t="s">
        <v>255</v>
      </c>
      <c r="P122" s="57" t="s">
        <v>237</v>
      </c>
    </row>
    <row r="123" spans="1:16" ht="12.75" customHeight="1" thickBot="1" x14ac:dyDescent="0.25">
      <c r="A123" s="25" t="str">
        <f t="shared" si="18"/>
        <v> BRNO 26 </v>
      </c>
      <c r="B123" s="11" t="str">
        <f t="shared" si="19"/>
        <v>I</v>
      </c>
      <c r="C123" s="25">
        <f t="shared" si="20"/>
        <v>45205.538999999997</v>
      </c>
      <c r="D123" s="10" t="str">
        <f t="shared" si="21"/>
        <v>vis</v>
      </c>
      <c r="E123" s="54">
        <f>VLOOKUP(C123,Active!C$21:E$968,3,FALSE)</f>
        <v>11781.012883170244</v>
      </c>
      <c r="F123" s="11" t="s">
        <v>105</v>
      </c>
      <c r="G123" s="10" t="str">
        <f t="shared" si="22"/>
        <v>45205.539</v>
      </c>
      <c r="H123" s="25">
        <f t="shared" si="23"/>
        <v>11781</v>
      </c>
      <c r="I123" s="55" t="s">
        <v>256</v>
      </c>
      <c r="J123" s="56" t="s">
        <v>257</v>
      </c>
      <c r="K123" s="55">
        <v>11781</v>
      </c>
      <c r="L123" s="55" t="s">
        <v>258</v>
      </c>
      <c r="M123" s="56" t="s">
        <v>196</v>
      </c>
      <c r="N123" s="56"/>
      <c r="O123" s="57" t="s">
        <v>259</v>
      </c>
      <c r="P123" s="57" t="s">
        <v>237</v>
      </c>
    </row>
    <row r="124" spans="1:16" ht="12.75" customHeight="1" thickBot="1" x14ac:dyDescent="0.25">
      <c r="A124" s="25" t="str">
        <f t="shared" si="18"/>
        <v> BRNO 26 </v>
      </c>
      <c r="B124" s="11" t="str">
        <f t="shared" si="19"/>
        <v>I</v>
      </c>
      <c r="C124" s="25">
        <f t="shared" si="20"/>
        <v>45205.548999999999</v>
      </c>
      <c r="D124" s="10" t="str">
        <f t="shared" si="21"/>
        <v>vis</v>
      </c>
      <c r="E124" s="54">
        <f>VLOOKUP(C124,Active!C$21:E$968,3,FALSE)</f>
        <v>11781.023026120936</v>
      </c>
      <c r="F124" s="11" t="s">
        <v>105</v>
      </c>
      <c r="G124" s="10" t="str">
        <f t="shared" si="22"/>
        <v>45205.549</v>
      </c>
      <c r="H124" s="25">
        <f t="shared" si="23"/>
        <v>11781</v>
      </c>
      <c r="I124" s="55" t="s">
        <v>260</v>
      </c>
      <c r="J124" s="56" t="s">
        <v>261</v>
      </c>
      <c r="K124" s="55">
        <v>11781</v>
      </c>
      <c r="L124" s="55" t="s">
        <v>262</v>
      </c>
      <c r="M124" s="56" t="s">
        <v>196</v>
      </c>
      <c r="N124" s="56"/>
      <c r="O124" s="57" t="s">
        <v>263</v>
      </c>
      <c r="P124" s="57" t="s">
        <v>237</v>
      </c>
    </row>
    <row r="125" spans="1:16" ht="12.75" customHeight="1" thickBot="1" x14ac:dyDescent="0.25">
      <c r="A125" s="25" t="str">
        <f t="shared" si="18"/>
        <v> BRNO 26 </v>
      </c>
      <c r="B125" s="11" t="str">
        <f t="shared" si="19"/>
        <v>I</v>
      </c>
      <c r="C125" s="25">
        <f t="shared" si="20"/>
        <v>45207.512000000002</v>
      </c>
      <c r="D125" s="10" t="str">
        <f t="shared" si="21"/>
        <v>vis</v>
      </c>
      <c r="E125" s="54">
        <f>VLOOKUP(C125,Active!C$21:E$968,3,FALSE)</f>
        <v>11783.014087341355</v>
      </c>
      <c r="F125" s="11" t="s">
        <v>105</v>
      </c>
      <c r="G125" s="10" t="str">
        <f t="shared" si="22"/>
        <v>45207.512</v>
      </c>
      <c r="H125" s="25">
        <f t="shared" si="23"/>
        <v>11783</v>
      </c>
      <c r="I125" s="55" t="s">
        <v>264</v>
      </c>
      <c r="J125" s="56" t="s">
        <v>265</v>
      </c>
      <c r="K125" s="55">
        <v>11783</v>
      </c>
      <c r="L125" s="55" t="s">
        <v>134</v>
      </c>
      <c r="M125" s="56" t="s">
        <v>196</v>
      </c>
      <c r="N125" s="56"/>
      <c r="O125" s="57" t="s">
        <v>266</v>
      </c>
      <c r="P125" s="57" t="s">
        <v>237</v>
      </c>
    </row>
    <row r="126" spans="1:16" ht="12.75" customHeight="1" thickBot="1" x14ac:dyDescent="0.25">
      <c r="A126" s="25" t="str">
        <f t="shared" si="18"/>
        <v> BRNO 26 </v>
      </c>
      <c r="B126" s="11" t="str">
        <f t="shared" si="19"/>
        <v>I</v>
      </c>
      <c r="C126" s="25">
        <f t="shared" si="20"/>
        <v>45207.512000000002</v>
      </c>
      <c r="D126" s="10" t="str">
        <f t="shared" si="21"/>
        <v>vis</v>
      </c>
      <c r="E126" s="54">
        <f>VLOOKUP(C126,Active!C$21:E$968,3,FALSE)</f>
        <v>11783.014087341355</v>
      </c>
      <c r="F126" s="11" t="s">
        <v>105</v>
      </c>
      <c r="G126" s="10" t="str">
        <f t="shared" si="22"/>
        <v>45207.512</v>
      </c>
      <c r="H126" s="25">
        <f t="shared" si="23"/>
        <v>11783</v>
      </c>
      <c r="I126" s="55" t="s">
        <v>264</v>
      </c>
      <c r="J126" s="56" t="s">
        <v>265</v>
      </c>
      <c r="K126" s="55">
        <v>11783</v>
      </c>
      <c r="L126" s="55" t="s">
        <v>134</v>
      </c>
      <c r="M126" s="56" t="s">
        <v>196</v>
      </c>
      <c r="N126" s="56"/>
      <c r="O126" s="57" t="s">
        <v>255</v>
      </c>
      <c r="P126" s="57" t="s">
        <v>237</v>
      </c>
    </row>
    <row r="127" spans="1:16" ht="12.75" customHeight="1" thickBot="1" x14ac:dyDescent="0.25">
      <c r="A127" s="25" t="str">
        <f t="shared" si="18"/>
        <v> BRNO 26 </v>
      </c>
      <c r="B127" s="11" t="str">
        <f t="shared" si="19"/>
        <v>I</v>
      </c>
      <c r="C127" s="25">
        <f t="shared" si="20"/>
        <v>45207.514000000003</v>
      </c>
      <c r="D127" s="10" t="str">
        <f t="shared" si="21"/>
        <v>vis</v>
      </c>
      <c r="E127" s="54">
        <f>VLOOKUP(C127,Active!C$21:E$968,3,FALSE)</f>
        <v>11783.016115931494</v>
      </c>
      <c r="F127" s="11" t="s">
        <v>105</v>
      </c>
      <c r="G127" s="10" t="str">
        <f t="shared" si="22"/>
        <v>45207.514</v>
      </c>
      <c r="H127" s="25">
        <f t="shared" si="23"/>
        <v>11783</v>
      </c>
      <c r="I127" s="55" t="s">
        <v>267</v>
      </c>
      <c r="J127" s="56" t="s">
        <v>268</v>
      </c>
      <c r="K127" s="55">
        <v>11783</v>
      </c>
      <c r="L127" s="55" t="s">
        <v>250</v>
      </c>
      <c r="M127" s="56" t="s">
        <v>196</v>
      </c>
      <c r="N127" s="56"/>
      <c r="O127" s="57" t="s">
        <v>263</v>
      </c>
      <c r="P127" s="57" t="s">
        <v>237</v>
      </c>
    </row>
    <row r="128" spans="1:16" ht="12.75" customHeight="1" thickBot="1" x14ac:dyDescent="0.25">
      <c r="A128" s="25" t="str">
        <f t="shared" si="18"/>
        <v> BRNO 26 </v>
      </c>
      <c r="B128" s="11" t="str">
        <f t="shared" si="19"/>
        <v>I</v>
      </c>
      <c r="C128" s="25">
        <f t="shared" si="20"/>
        <v>45207.516000000003</v>
      </c>
      <c r="D128" s="10" t="str">
        <f t="shared" si="21"/>
        <v>vis</v>
      </c>
      <c r="E128" s="54">
        <f>VLOOKUP(C128,Active!C$21:E$968,3,FALSE)</f>
        <v>11783.018144521631</v>
      </c>
      <c r="F128" s="11" t="s">
        <v>105</v>
      </c>
      <c r="G128" s="10" t="str">
        <f t="shared" si="22"/>
        <v>45207.516</v>
      </c>
      <c r="H128" s="25">
        <f t="shared" si="23"/>
        <v>11783</v>
      </c>
      <c r="I128" s="55" t="s">
        <v>269</v>
      </c>
      <c r="J128" s="56" t="s">
        <v>270</v>
      </c>
      <c r="K128" s="55">
        <v>11783</v>
      </c>
      <c r="L128" s="55" t="s">
        <v>235</v>
      </c>
      <c r="M128" s="56" t="s">
        <v>196</v>
      </c>
      <c r="N128" s="56"/>
      <c r="O128" s="57" t="s">
        <v>271</v>
      </c>
      <c r="P128" s="57" t="s">
        <v>237</v>
      </c>
    </row>
    <row r="129" spans="1:16" ht="12.75" customHeight="1" thickBot="1" x14ac:dyDescent="0.25">
      <c r="A129" s="25" t="str">
        <f t="shared" si="18"/>
        <v> BRNO 26 </v>
      </c>
      <c r="B129" s="11" t="str">
        <f t="shared" si="19"/>
        <v>I</v>
      </c>
      <c r="C129" s="25">
        <f t="shared" si="20"/>
        <v>45207.523000000001</v>
      </c>
      <c r="D129" s="10" t="str">
        <f t="shared" si="21"/>
        <v>vis</v>
      </c>
      <c r="E129" s="54">
        <f>VLOOKUP(C129,Active!C$21:E$968,3,FALSE)</f>
        <v>11783.025244587112</v>
      </c>
      <c r="F129" s="11" t="s">
        <v>105</v>
      </c>
      <c r="G129" s="10" t="str">
        <f t="shared" si="22"/>
        <v>45207.523</v>
      </c>
      <c r="H129" s="25">
        <f t="shared" si="23"/>
        <v>11783</v>
      </c>
      <c r="I129" s="55" t="s">
        <v>272</v>
      </c>
      <c r="J129" s="56" t="s">
        <v>273</v>
      </c>
      <c r="K129" s="55">
        <v>11783</v>
      </c>
      <c r="L129" s="55" t="s">
        <v>274</v>
      </c>
      <c r="M129" s="56" t="s">
        <v>196</v>
      </c>
      <c r="N129" s="56"/>
      <c r="O129" s="57" t="s">
        <v>275</v>
      </c>
      <c r="P129" s="57" t="s">
        <v>237</v>
      </c>
    </row>
    <row r="130" spans="1:16" ht="12.75" customHeight="1" thickBot="1" x14ac:dyDescent="0.25">
      <c r="A130" s="25" t="str">
        <f t="shared" si="18"/>
        <v> BRNO 27 </v>
      </c>
      <c r="B130" s="11" t="str">
        <f t="shared" si="19"/>
        <v>I</v>
      </c>
      <c r="C130" s="25">
        <f t="shared" si="20"/>
        <v>45906.527999999998</v>
      </c>
      <c r="D130" s="10" t="str">
        <f t="shared" si="21"/>
        <v>vis</v>
      </c>
      <c r="E130" s="54">
        <f>VLOOKUP(C130,Active!C$21:E$968,3,FALSE)</f>
        <v>12492.022569282435</v>
      </c>
      <c r="F130" s="11" t="s">
        <v>105</v>
      </c>
      <c r="G130" s="10" t="str">
        <f t="shared" si="22"/>
        <v>45906.528</v>
      </c>
      <c r="H130" s="25">
        <f t="shared" si="23"/>
        <v>12492</v>
      </c>
      <c r="I130" s="55" t="s">
        <v>276</v>
      </c>
      <c r="J130" s="56" t="s">
        <v>277</v>
      </c>
      <c r="K130" s="55">
        <v>12492</v>
      </c>
      <c r="L130" s="55" t="s">
        <v>240</v>
      </c>
      <c r="M130" s="56" t="s">
        <v>196</v>
      </c>
      <c r="N130" s="56"/>
      <c r="O130" s="57" t="s">
        <v>278</v>
      </c>
      <c r="P130" s="57" t="s">
        <v>279</v>
      </c>
    </row>
    <row r="131" spans="1:16" ht="12.75" customHeight="1" thickBot="1" x14ac:dyDescent="0.25">
      <c r="A131" s="25" t="str">
        <f t="shared" si="18"/>
        <v> BRNO 27 </v>
      </c>
      <c r="B131" s="11" t="str">
        <f t="shared" si="19"/>
        <v>I</v>
      </c>
      <c r="C131" s="25">
        <f t="shared" si="20"/>
        <v>45906.531000000003</v>
      </c>
      <c r="D131" s="10" t="str">
        <f t="shared" si="21"/>
        <v>vis</v>
      </c>
      <c r="E131" s="54">
        <f>VLOOKUP(C131,Active!C$21:E$968,3,FALSE)</f>
        <v>12492.025612167647</v>
      </c>
      <c r="F131" s="11" t="s">
        <v>105</v>
      </c>
      <c r="G131" s="10" t="str">
        <f t="shared" si="22"/>
        <v>45906.531</v>
      </c>
      <c r="H131" s="25">
        <f t="shared" si="23"/>
        <v>12492</v>
      </c>
      <c r="I131" s="55" t="s">
        <v>280</v>
      </c>
      <c r="J131" s="56" t="s">
        <v>281</v>
      </c>
      <c r="K131" s="55">
        <v>12492</v>
      </c>
      <c r="L131" s="55" t="s">
        <v>274</v>
      </c>
      <c r="M131" s="56" t="s">
        <v>196</v>
      </c>
      <c r="N131" s="56"/>
      <c r="O131" s="57" t="s">
        <v>282</v>
      </c>
      <c r="P131" s="57" t="s">
        <v>279</v>
      </c>
    </row>
    <row r="132" spans="1:16" ht="12.75" customHeight="1" thickBot="1" x14ac:dyDescent="0.25">
      <c r="A132" s="25" t="str">
        <f t="shared" si="18"/>
        <v> BRNO 27 </v>
      </c>
      <c r="B132" s="11" t="str">
        <f t="shared" si="19"/>
        <v>I</v>
      </c>
      <c r="C132" s="25">
        <f t="shared" si="20"/>
        <v>45906.531000000003</v>
      </c>
      <c r="D132" s="10" t="str">
        <f t="shared" si="21"/>
        <v>vis</v>
      </c>
      <c r="E132" s="54">
        <f>VLOOKUP(C132,Active!C$21:E$968,3,FALSE)</f>
        <v>12492.025612167647</v>
      </c>
      <c r="F132" s="11" t="s">
        <v>105</v>
      </c>
      <c r="G132" s="10" t="str">
        <f t="shared" si="22"/>
        <v>45906.531</v>
      </c>
      <c r="H132" s="25">
        <f t="shared" si="23"/>
        <v>12492</v>
      </c>
      <c r="I132" s="55" t="s">
        <v>280</v>
      </c>
      <c r="J132" s="56" t="s">
        <v>281</v>
      </c>
      <c r="K132" s="55">
        <v>12492</v>
      </c>
      <c r="L132" s="55" t="s">
        <v>274</v>
      </c>
      <c r="M132" s="56" t="s">
        <v>196</v>
      </c>
      <c r="N132" s="56"/>
      <c r="O132" s="57" t="s">
        <v>283</v>
      </c>
      <c r="P132" s="57" t="s">
        <v>279</v>
      </c>
    </row>
    <row r="133" spans="1:16" ht="12.75" customHeight="1" thickBot="1" x14ac:dyDescent="0.25">
      <c r="A133" s="25" t="str">
        <f t="shared" si="18"/>
        <v> BRNO 27 </v>
      </c>
      <c r="B133" s="11" t="str">
        <f t="shared" si="19"/>
        <v>I</v>
      </c>
      <c r="C133" s="25">
        <f t="shared" si="20"/>
        <v>45906.531000000003</v>
      </c>
      <c r="D133" s="10" t="str">
        <f t="shared" si="21"/>
        <v>vis</v>
      </c>
      <c r="E133" s="54">
        <f>VLOOKUP(C133,Active!C$21:E$968,3,FALSE)</f>
        <v>12492.025612167647</v>
      </c>
      <c r="F133" s="11" t="s">
        <v>105</v>
      </c>
      <c r="G133" s="10" t="str">
        <f t="shared" si="22"/>
        <v>45906.531</v>
      </c>
      <c r="H133" s="25">
        <f t="shared" si="23"/>
        <v>12492</v>
      </c>
      <c r="I133" s="55" t="s">
        <v>280</v>
      </c>
      <c r="J133" s="56" t="s">
        <v>281</v>
      </c>
      <c r="K133" s="55">
        <v>12492</v>
      </c>
      <c r="L133" s="55" t="s">
        <v>274</v>
      </c>
      <c r="M133" s="56" t="s">
        <v>196</v>
      </c>
      <c r="N133" s="56"/>
      <c r="O133" s="57" t="s">
        <v>241</v>
      </c>
      <c r="P133" s="57" t="s">
        <v>279</v>
      </c>
    </row>
    <row r="134" spans="1:16" ht="12.75" customHeight="1" thickBot="1" x14ac:dyDescent="0.25">
      <c r="A134" s="25" t="str">
        <f t="shared" si="18"/>
        <v> BRNO 27 </v>
      </c>
      <c r="B134" s="11" t="str">
        <f t="shared" si="19"/>
        <v>I</v>
      </c>
      <c r="C134" s="25">
        <f t="shared" si="20"/>
        <v>45906.533000000003</v>
      </c>
      <c r="D134" s="10" t="str">
        <f t="shared" si="21"/>
        <v>vis</v>
      </c>
      <c r="E134" s="54">
        <f>VLOOKUP(C134,Active!C$21:E$968,3,FALSE)</f>
        <v>12492.027640757786</v>
      </c>
      <c r="F134" s="11" t="s">
        <v>105</v>
      </c>
      <c r="G134" s="10" t="str">
        <f t="shared" si="22"/>
        <v>45906.533</v>
      </c>
      <c r="H134" s="25">
        <f t="shared" si="23"/>
        <v>12492</v>
      </c>
      <c r="I134" s="55" t="s">
        <v>284</v>
      </c>
      <c r="J134" s="56" t="s">
        <v>285</v>
      </c>
      <c r="K134" s="55">
        <v>12492</v>
      </c>
      <c r="L134" s="55" t="s">
        <v>286</v>
      </c>
      <c r="M134" s="56" t="s">
        <v>196</v>
      </c>
      <c r="N134" s="56"/>
      <c r="O134" s="57" t="s">
        <v>287</v>
      </c>
      <c r="P134" s="57" t="s">
        <v>279</v>
      </c>
    </row>
    <row r="135" spans="1:16" ht="12.75" customHeight="1" thickBot="1" x14ac:dyDescent="0.25">
      <c r="A135" s="25" t="str">
        <f t="shared" si="18"/>
        <v> BRNO 27 </v>
      </c>
      <c r="B135" s="11" t="str">
        <f t="shared" si="19"/>
        <v>I</v>
      </c>
      <c r="C135" s="25">
        <f t="shared" si="20"/>
        <v>45912.442999999999</v>
      </c>
      <c r="D135" s="10" t="str">
        <f t="shared" si="21"/>
        <v>vis</v>
      </c>
      <c r="E135" s="54">
        <f>VLOOKUP(C135,Active!C$21:E$968,3,FALSE)</f>
        <v>12498.022124615478</v>
      </c>
      <c r="F135" s="11" t="s">
        <v>105</v>
      </c>
      <c r="G135" s="10" t="str">
        <f t="shared" si="22"/>
        <v>45912.443</v>
      </c>
      <c r="H135" s="25">
        <f t="shared" si="23"/>
        <v>12498</v>
      </c>
      <c r="I135" s="55" t="s">
        <v>288</v>
      </c>
      <c r="J135" s="56" t="s">
        <v>289</v>
      </c>
      <c r="K135" s="55">
        <v>12498</v>
      </c>
      <c r="L135" s="55" t="s">
        <v>240</v>
      </c>
      <c r="M135" s="56" t="s">
        <v>196</v>
      </c>
      <c r="N135" s="56"/>
      <c r="O135" s="57" t="s">
        <v>271</v>
      </c>
      <c r="P135" s="57" t="s">
        <v>279</v>
      </c>
    </row>
    <row r="136" spans="1:16" ht="12.75" customHeight="1" thickBot="1" x14ac:dyDescent="0.25">
      <c r="A136" s="25" t="str">
        <f t="shared" si="18"/>
        <v> BRNO 27 </v>
      </c>
      <c r="B136" s="11" t="str">
        <f t="shared" si="19"/>
        <v>I</v>
      </c>
      <c r="C136" s="25">
        <f t="shared" si="20"/>
        <v>45912.447</v>
      </c>
      <c r="D136" s="10" t="str">
        <f t="shared" si="21"/>
        <v>vis</v>
      </c>
      <c r="E136" s="54">
        <f>VLOOKUP(C136,Active!C$21:E$968,3,FALSE)</f>
        <v>12498.026181795756</v>
      </c>
      <c r="F136" s="11" t="s">
        <v>105</v>
      </c>
      <c r="G136" s="10" t="str">
        <f t="shared" si="22"/>
        <v>45912.447</v>
      </c>
      <c r="H136" s="25">
        <f t="shared" si="23"/>
        <v>12498</v>
      </c>
      <c r="I136" s="55" t="s">
        <v>290</v>
      </c>
      <c r="J136" s="56" t="s">
        <v>291</v>
      </c>
      <c r="K136" s="55">
        <v>12498</v>
      </c>
      <c r="L136" s="55" t="s">
        <v>292</v>
      </c>
      <c r="M136" s="56" t="s">
        <v>196</v>
      </c>
      <c r="N136" s="56"/>
      <c r="O136" s="57" t="s">
        <v>293</v>
      </c>
      <c r="P136" s="57" t="s">
        <v>279</v>
      </c>
    </row>
    <row r="137" spans="1:16" ht="12.75" customHeight="1" thickBot="1" x14ac:dyDescent="0.25">
      <c r="A137" s="25" t="str">
        <f t="shared" si="18"/>
        <v> BRNO 27 </v>
      </c>
      <c r="B137" s="11" t="str">
        <f t="shared" si="19"/>
        <v>I</v>
      </c>
      <c r="C137" s="25">
        <f t="shared" si="20"/>
        <v>45912.447</v>
      </c>
      <c r="D137" s="10" t="str">
        <f t="shared" si="21"/>
        <v>vis</v>
      </c>
      <c r="E137" s="54">
        <f>VLOOKUP(C137,Active!C$21:E$968,3,FALSE)</f>
        <v>12498.026181795756</v>
      </c>
      <c r="F137" s="11" t="s">
        <v>105</v>
      </c>
      <c r="G137" s="10" t="str">
        <f t="shared" si="22"/>
        <v>45912.447</v>
      </c>
      <c r="H137" s="25">
        <f t="shared" si="23"/>
        <v>12498</v>
      </c>
      <c r="I137" s="55" t="s">
        <v>290</v>
      </c>
      <c r="J137" s="56" t="s">
        <v>291</v>
      </c>
      <c r="K137" s="55">
        <v>12498</v>
      </c>
      <c r="L137" s="55" t="s">
        <v>292</v>
      </c>
      <c r="M137" s="56" t="s">
        <v>196</v>
      </c>
      <c r="N137" s="56"/>
      <c r="O137" s="57" t="s">
        <v>241</v>
      </c>
      <c r="P137" s="57" t="s">
        <v>279</v>
      </c>
    </row>
    <row r="138" spans="1:16" ht="12.75" customHeight="1" thickBot="1" x14ac:dyDescent="0.25">
      <c r="A138" s="25" t="str">
        <f t="shared" si="18"/>
        <v> BRNO 27 </v>
      </c>
      <c r="B138" s="11" t="str">
        <f t="shared" si="19"/>
        <v>I</v>
      </c>
      <c r="C138" s="25">
        <f t="shared" si="20"/>
        <v>45912.447999999997</v>
      </c>
      <c r="D138" s="10" t="str">
        <f t="shared" si="21"/>
        <v>vis</v>
      </c>
      <c r="E138" s="54">
        <f>VLOOKUP(C138,Active!C$21:E$968,3,FALSE)</f>
        <v>12498.027196090821</v>
      </c>
      <c r="F138" s="11" t="s">
        <v>105</v>
      </c>
      <c r="G138" s="10" t="str">
        <f t="shared" si="22"/>
        <v>45912.448</v>
      </c>
      <c r="H138" s="25">
        <f t="shared" si="23"/>
        <v>12498</v>
      </c>
      <c r="I138" s="55" t="s">
        <v>294</v>
      </c>
      <c r="J138" s="56" t="s">
        <v>295</v>
      </c>
      <c r="K138" s="55">
        <v>12498</v>
      </c>
      <c r="L138" s="55" t="s">
        <v>286</v>
      </c>
      <c r="M138" s="56" t="s">
        <v>196</v>
      </c>
      <c r="N138" s="56"/>
      <c r="O138" s="57" t="s">
        <v>296</v>
      </c>
      <c r="P138" s="57" t="s">
        <v>279</v>
      </c>
    </row>
    <row r="139" spans="1:16" ht="12.75" customHeight="1" thickBot="1" x14ac:dyDescent="0.25">
      <c r="A139" s="25" t="str">
        <f t="shared" ref="A139:A171" si="24">P139</f>
        <v> BRNO 27 </v>
      </c>
      <c r="B139" s="11" t="str">
        <f t="shared" ref="B139:B171" si="25">IF(H139=INT(H139),"I","II")</f>
        <v>I</v>
      </c>
      <c r="C139" s="25">
        <f t="shared" ref="C139:C171" si="26">1*G139</f>
        <v>45912.451000000001</v>
      </c>
      <c r="D139" s="10" t="str">
        <f t="shared" ref="D139:D171" si="27">VLOOKUP(F139,I$1:J$5,2,FALSE)</f>
        <v>vis</v>
      </c>
      <c r="E139" s="54">
        <f>VLOOKUP(C139,Active!C$21:E$968,3,FALSE)</f>
        <v>12498.030238976033</v>
      </c>
      <c r="F139" s="11" t="s">
        <v>105</v>
      </c>
      <c r="G139" s="10" t="str">
        <f t="shared" ref="G139:G171" si="28">MID(I139,3,LEN(I139)-3)</f>
        <v>45912.451</v>
      </c>
      <c r="H139" s="25">
        <f t="shared" ref="H139:H171" si="29">1*K139</f>
        <v>12498</v>
      </c>
      <c r="I139" s="55" t="s">
        <v>297</v>
      </c>
      <c r="J139" s="56" t="s">
        <v>298</v>
      </c>
      <c r="K139" s="55">
        <v>12498</v>
      </c>
      <c r="L139" s="55" t="s">
        <v>299</v>
      </c>
      <c r="M139" s="56" t="s">
        <v>196</v>
      </c>
      <c r="N139" s="56"/>
      <c r="O139" s="57" t="s">
        <v>278</v>
      </c>
      <c r="P139" s="57" t="s">
        <v>279</v>
      </c>
    </row>
    <row r="140" spans="1:16" ht="12.75" customHeight="1" thickBot="1" x14ac:dyDescent="0.25">
      <c r="A140" s="25" t="str">
        <f t="shared" si="24"/>
        <v> BRNO 27 </v>
      </c>
      <c r="B140" s="11" t="str">
        <f t="shared" si="25"/>
        <v>I</v>
      </c>
      <c r="C140" s="25">
        <f t="shared" si="26"/>
        <v>46321.593999999997</v>
      </c>
      <c r="D140" s="10" t="str">
        <f t="shared" si="27"/>
        <v>vis</v>
      </c>
      <c r="E140" s="54">
        <f>VLOOKUP(C140,Active!C$21:E$968,3,FALSE)</f>
        <v>12913.021966385446</v>
      </c>
      <c r="F140" s="11" t="s">
        <v>105</v>
      </c>
      <c r="G140" s="10" t="str">
        <f t="shared" si="28"/>
        <v>46321.594</v>
      </c>
      <c r="H140" s="25">
        <f t="shared" si="29"/>
        <v>12913</v>
      </c>
      <c r="I140" s="55" t="s">
        <v>305</v>
      </c>
      <c r="J140" s="56" t="s">
        <v>306</v>
      </c>
      <c r="K140" s="55">
        <v>12913</v>
      </c>
      <c r="L140" s="55" t="s">
        <v>240</v>
      </c>
      <c r="M140" s="56" t="s">
        <v>196</v>
      </c>
      <c r="N140" s="56"/>
      <c r="O140" s="57" t="s">
        <v>282</v>
      </c>
      <c r="P140" s="57" t="s">
        <v>279</v>
      </c>
    </row>
    <row r="141" spans="1:16" ht="12.75" customHeight="1" thickBot="1" x14ac:dyDescent="0.25">
      <c r="A141" s="25" t="str">
        <f t="shared" si="24"/>
        <v> BRNO 27 </v>
      </c>
      <c r="B141" s="11" t="str">
        <f t="shared" si="25"/>
        <v>I</v>
      </c>
      <c r="C141" s="25">
        <f t="shared" si="26"/>
        <v>46321.595999999998</v>
      </c>
      <c r="D141" s="10" t="str">
        <f t="shared" si="27"/>
        <v>vis</v>
      </c>
      <c r="E141" s="54">
        <f>VLOOKUP(C141,Active!C$21:E$968,3,FALSE)</f>
        <v>12913.023994975585</v>
      </c>
      <c r="F141" s="11" t="s">
        <v>105</v>
      </c>
      <c r="G141" s="10" t="str">
        <f t="shared" si="28"/>
        <v>46321.596</v>
      </c>
      <c r="H141" s="25">
        <f t="shared" si="29"/>
        <v>12913</v>
      </c>
      <c r="I141" s="55" t="s">
        <v>307</v>
      </c>
      <c r="J141" s="56" t="s">
        <v>308</v>
      </c>
      <c r="K141" s="55">
        <v>12913</v>
      </c>
      <c r="L141" s="55" t="s">
        <v>302</v>
      </c>
      <c r="M141" s="56" t="s">
        <v>196</v>
      </c>
      <c r="N141" s="56"/>
      <c r="O141" s="57" t="s">
        <v>255</v>
      </c>
      <c r="P141" s="57" t="s">
        <v>279</v>
      </c>
    </row>
    <row r="142" spans="1:16" ht="12.75" customHeight="1" thickBot="1" x14ac:dyDescent="0.25">
      <c r="A142" s="25" t="str">
        <f t="shared" si="24"/>
        <v> BRNO 27 </v>
      </c>
      <c r="B142" s="11" t="str">
        <f t="shared" si="25"/>
        <v>I</v>
      </c>
      <c r="C142" s="25">
        <f t="shared" si="26"/>
        <v>46321.599000000002</v>
      </c>
      <c r="D142" s="10" t="str">
        <f t="shared" si="27"/>
        <v>vis</v>
      </c>
      <c r="E142" s="54">
        <f>VLOOKUP(C142,Active!C$21:E$968,3,FALSE)</f>
        <v>12913.027037860795</v>
      </c>
      <c r="F142" s="11" t="s">
        <v>105</v>
      </c>
      <c r="G142" s="10" t="str">
        <f t="shared" si="28"/>
        <v>46321.599</v>
      </c>
      <c r="H142" s="25">
        <f t="shared" si="29"/>
        <v>12913</v>
      </c>
      <c r="I142" s="55" t="s">
        <v>309</v>
      </c>
      <c r="J142" s="56" t="s">
        <v>310</v>
      </c>
      <c r="K142" s="55">
        <v>12913</v>
      </c>
      <c r="L142" s="55" t="s">
        <v>286</v>
      </c>
      <c r="M142" s="56" t="s">
        <v>196</v>
      </c>
      <c r="N142" s="56"/>
      <c r="O142" s="57" t="s">
        <v>241</v>
      </c>
      <c r="P142" s="57" t="s">
        <v>279</v>
      </c>
    </row>
    <row r="143" spans="1:16" ht="12.75" customHeight="1" thickBot="1" x14ac:dyDescent="0.25">
      <c r="A143" s="25" t="str">
        <f t="shared" si="24"/>
        <v> BRNO 27 </v>
      </c>
      <c r="B143" s="11" t="str">
        <f t="shared" si="25"/>
        <v>I</v>
      </c>
      <c r="C143" s="25">
        <f t="shared" si="26"/>
        <v>46329.472999999998</v>
      </c>
      <c r="D143" s="10" t="str">
        <f t="shared" si="27"/>
        <v>vis</v>
      </c>
      <c r="E143" s="54">
        <f>VLOOKUP(C143,Active!C$21:E$968,3,FALSE)</f>
        <v>12921.013597233974</v>
      </c>
      <c r="F143" s="11" t="str">
        <f>LEFT(M143,1)</f>
        <v>V</v>
      </c>
      <c r="G143" s="10" t="str">
        <f t="shared" si="28"/>
        <v>46329.473</v>
      </c>
      <c r="H143" s="25">
        <f t="shared" si="29"/>
        <v>12921</v>
      </c>
      <c r="I143" s="55" t="s">
        <v>314</v>
      </c>
      <c r="J143" s="56" t="s">
        <v>315</v>
      </c>
      <c r="K143" s="55">
        <v>12921</v>
      </c>
      <c r="L143" s="55" t="s">
        <v>258</v>
      </c>
      <c r="M143" s="56" t="s">
        <v>196</v>
      </c>
      <c r="N143" s="56"/>
      <c r="O143" s="57" t="s">
        <v>316</v>
      </c>
      <c r="P143" s="57" t="s">
        <v>279</v>
      </c>
    </row>
    <row r="144" spans="1:16" ht="12.75" customHeight="1" thickBot="1" x14ac:dyDescent="0.25">
      <c r="A144" s="25" t="str">
        <f t="shared" si="24"/>
        <v> BRNO 27 </v>
      </c>
      <c r="B144" s="11" t="str">
        <f t="shared" si="25"/>
        <v>I</v>
      </c>
      <c r="C144" s="25">
        <f t="shared" si="26"/>
        <v>46329.489000000001</v>
      </c>
      <c r="D144" s="10" t="str">
        <f t="shared" si="27"/>
        <v>vis</v>
      </c>
      <c r="E144" s="54">
        <f>VLOOKUP(C144,Active!C$21:E$968,3,FALSE)</f>
        <v>12921.02982595508</v>
      </c>
      <c r="F144" s="11" t="str">
        <f>LEFT(M144,1)</f>
        <v>V</v>
      </c>
      <c r="G144" s="10" t="str">
        <f t="shared" si="28"/>
        <v>46329.489</v>
      </c>
      <c r="H144" s="25">
        <f t="shared" si="29"/>
        <v>12921</v>
      </c>
      <c r="I144" s="55" t="s">
        <v>317</v>
      </c>
      <c r="J144" s="56" t="s">
        <v>318</v>
      </c>
      <c r="K144" s="55">
        <v>12921</v>
      </c>
      <c r="L144" s="55" t="s">
        <v>151</v>
      </c>
      <c r="M144" s="56" t="s">
        <v>196</v>
      </c>
      <c r="N144" s="56"/>
      <c r="O144" s="57" t="s">
        <v>319</v>
      </c>
      <c r="P144" s="57" t="s">
        <v>279</v>
      </c>
    </row>
    <row r="145" spans="1:16" ht="12.75" customHeight="1" thickBot="1" x14ac:dyDescent="0.25">
      <c r="A145" s="25" t="str">
        <f t="shared" si="24"/>
        <v> BRNO 27 </v>
      </c>
      <c r="B145" s="11" t="str">
        <f t="shared" si="25"/>
        <v>I</v>
      </c>
      <c r="C145" s="25">
        <f t="shared" si="26"/>
        <v>46406.385000000002</v>
      </c>
      <c r="D145" s="10" t="str">
        <f t="shared" si="27"/>
        <v>vis</v>
      </c>
      <c r="E145" s="54">
        <f>VLOOKUP(C145,Active!C$21:E$968,3,FALSE)</f>
        <v>12999.025059579693</v>
      </c>
      <c r="F145" s="11" t="str">
        <f>LEFT(M145,1)</f>
        <v>V</v>
      </c>
      <c r="G145" s="10" t="str">
        <f t="shared" si="28"/>
        <v>46406.385</v>
      </c>
      <c r="H145" s="25">
        <f t="shared" si="29"/>
        <v>12999</v>
      </c>
      <c r="I145" s="55" t="s">
        <v>323</v>
      </c>
      <c r="J145" s="56" t="s">
        <v>324</v>
      </c>
      <c r="K145" s="55">
        <v>12999</v>
      </c>
      <c r="L145" s="55" t="s">
        <v>274</v>
      </c>
      <c r="M145" s="56" t="s">
        <v>196</v>
      </c>
      <c r="N145" s="56"/>
      <c r="O145" s="57" t="s">
        <v>325</v>
      </c>
      <c r="P145" s="57" t="s">
        <v>279</v>
      </c>
    </row>
    <row r="146" spans="1:16" ht="12.75" customHeight="1" thickBot="1" x14ac:dyDescent="0.25">
      <c r="A146" s="25" t="str">
        <f t="shared" si="24"/>
        <v> BRNO 27 </v>
      </c>
      <c r="B146" s="11" t="str">
        <f t="shared" si="25"/>
        <v>I</v>
      </c>
      <c r="C146" s="25">
        <f t="shared" si="26"/>
        <v>46406.387000000002</v>
      </c>
      <c r="D146" s="10" t="str">
        <f t="shared" si="27"/>
        <v>vis</v>
      </c>
      <c r="E146" s="54">
        <f>VLOOKUP(C146,Active!C$21:E$968,3,FALSE)</f>
        <v>12999.027088169831</v>
      </c>
      <c r="F146" s="11" t="s">
        <v>105</v>
      </c>
      <c r="G146" s="10" t="str">
        <f t="shared" si="28"/>
        <v>46406.387</v>
      </c>
      <c r="H146" s="25">
        <f t="shared" si="29"/>
        <v>12999</v>
      </c>
      <c r="I146" s="55" t="s">
        <v>326</v>
      </c>
      <c r="J146" s="56" t="s">
        <v>327</v>
      </c>
      <c r="K146" s="55">
        <v>12999</v>
      </c>
      <c r="L146" s="55" t="s">
        <v>286</v>
      </c>
      <c r="M146" s="56" t="s">
        <v>196</v>
      </c>
      <c r="N146" s="56"/>
      <c r="O146" s="57" t="s">
        <v>328</v>
      </c>
      <c r="P146" s="57" t="s">
        <v>279</v>
      </c>
    </row>
    <row r="147" spans="1:16" ht="12.75" customHeight="1" thickBot="1" x14ac:dyDescent="0.25">
      <c r="A147" s="25" t="str">
        <f t="shared" si="24"/>
        <v> BRNO 28 </v>
      </c>
      <c r="B147" s="11" t="str">
        <f t="shared" si="25"/>
        <v>I</v>
      </c>
      <c r="C147" s="25">
        <f t="shared" si="26"/>
        <v>46609.470999999998</v>
      </c>
      <c r="D147" s="10" t="str">
        <f t="shared" si="27"/>
        <v>vis</v>
      </c>
      <c r="E147" s="54">
        <f>VLOOKUP(C147,Active!C$21:E$968,3,FALSE)</f>
        <v>13205.014187959421</v>
      </c>
      <c r="F147" s="11" t="s">
        <v>105</v>
      </c>
      <c r="G147" s="10" t="str">
        <f t="shared" si="28"/>
        <v>46609.471</v>
      </c>
      <c r="H147" s="25">
        <f t="shared" si="29"/>
        <v>13205</v>
      </c>
      <c r="I147" s="55" t="s">
        <v>329</v>
      </c>
      <c r="J147" s="56" t="s">
        <v>330</v>
      </c>
      <c r="K147" s="55">
        <v>13205</v>
      </c>
      <c r="L147" s="55" t="s">
        <v>134</v>
      </c>
      <c r="M147" s="56" t="s">
        <v>196</v>
      </c>
      <c r="N147" s="56"/>
      <c r="O147" s="57" t="s">
        <v>266</v>
      </c>
      <c r="P147" s="57" t="s">
        <v>331</v>
      </c>
    </row>
    <row r="148" spans="1:16" ht="12.75" customHeight="1" thickBot="1" x14ac:dyDescent="0.25">
      <c r="A148" s="25" t="str">
        <f t="shared" si="24"/>
        <v> BRNO 28 </v>
      </c>
      <c r="B148" s="11" t="str">
        <f t="shared" si="25"/>
        <v>I</v>
      </c>
      <c r="C148" s="25">
        <f t="shared" si="26"/>
        <v>46612.425000000003</v>
      </c>
      <c r="D148" s="10" t="str">
        <f t="shared" si="27"/>
        <v>vis</v>
      </c>
      <c r="E148" s="54">
        <f>VLOOKUP(C148,Active!C$21:E$968,3,FALSE)</f>
        <v>13208.010415593206</v>
      </c>
      <c r="F148" s="11" t="s">
        <v>105</v>
      </c>
      <c r="G148" s="10" t="str">
        <f t="shared" si="28"/>
        <v>46612.425</v>
      </c>
      <c r="H148" s="25">
        <f t="shared" si="29"/>
        <v>13208</v>
      </c>
      <c r="I148" s="55" t="s">
        <v>332</v>
      </c>
      <c r="J148" s="56" t="s">
        <v>333</v>
      </c>
      <c r="K148" s="55">
        <v>13208</v>
      </c>
      <c r="L148" s="55" t="s">
        <v>334</v>
      </c>
      <c r="M148" s="56" t="s">
        <v>196</v>
      </c>
      <c r="N148" s="56"/>
      <c r="O148" s="57" t="s">
        <v>335</v>
      </c>
      <c r="P148" s="57" t="s">
        <v>331</v>
      </c>
    </row>
    <row r="149" spans="1:16" ht="12.75" customHeight="1" thickBot="1" x14ac:dyDescent="0.25">
      <c r="A149" s="25" t="str">
        <f t="shared" si="24"/>
        <v> BRNO 28 </v>
      </c>
      <c r="B149" s="11" t="str">
        <f t="shared" si="25"/>
        <v>I</v>
      </c>
      <c r="C149" s="25">
        <f t="shared" si="26"/>
        <v>46612.440999999999</v>
      </c>
      <c r="D149" s="10" t="str">
        <f t="shared" si="27"/>
        <v>vis</v>
      </c>
      <c r="E149" s="54">
        <f>VLOOKUP(C149,Active!C$21:E$968,3,FALSE)</f>
        <v>13208.026644314306</v>
      </c>
      <c r="F149" s="11" t="s">
        <v>105</v>
      </c>
      <c r="G149" s="10" t="str">
        <f t="shared" si="28"/>
        <v>46612.441</v>
      </c>
      <c r="H149" s="25">
        <f t="shared" si="29"/>
        <v>13208</v>
      </c>
      <c r="I149" s="55" t="s">
        <v>336</v>
      </c>
      <c r="J149" s="56" t="s">
        <v>337</v>
      </c>
      <c r="K149" s="55">
        <v>13208</v>
      </c>
      <c r="L149" s="55" t="s">
        <v>292</v>
      </c>
      <c r="M149" s="56" t="s">
        <v>196</v>
      </c>
      <c r="N149" s="56"/>
      <c r="O149" s="57" t="s">
        <v>338</v>
      </c>
      <c r="P149" s="57" t="s">
        <v>331</v>
      </c>
    </row>
    <row r="150" spans="1:16" ht="12.75" customHeight="1" thickBot="1" x14ac:dyDescent="0.25">
      <c r="A150" s="25" t="str">
        <f t="shared" si="24"/>
        <v> BRNO 28 </v>
      </c>
      <c r="B150" s="11" t="str">
        <f t="shared" si="25"/>
        <v>I</v>
      </c>
      <c r="C150" s="25">
        <f t="shared" si="26"/>
        <v>46612.447999999997</v>
      </c>
      <c r="D150" s="10" t="str">
        <f t="shared" si="27"/>
        <v>vis</v>
      </c>
      <c r="E150" s="54">
        <f>VLOOKUP(C150,Active!C$21:E$968,3,FALSE)</f>
        <v>13208.033744379787</v>
      </c>
      <c r="F150" s="11" t="s">
        <v>105</v>
      </c>
      <c r="G150" s="10" t="str">
        <f t="shared" si="28"/>
        <v>46612.448</v>
      </c>
      <c r="H150" s="25">
        <f t="shared" si="29"/>
        <v>13208</v>
      </c>
      <c r="I150" s="55" t="s">
        <v>339</v>
      </c>
      <c r="J150" s="56" t="s">
        <v>340</v>
      </c>
      <c r="K150" s="55">
        <v>13208</v>
      </c>
      <c r="L150" s="55" t="s">
        <v>341</v>
      </c>
      <c r="M150" s="56" t="s">
        <v>196</v>
      </c>
      <c r="N150" s="56"/>
      <c r="O150" s="57" t="s">
        <v>241</v>
      </c>
      <c r="P150" s="57" t="s">
        <v>331</v>
      </c>
    </row>
    <row r="151" spans="1:16" ht="12.75" customHeight="1" thickBot="1" x14ac:dyDescent="0.25">
      <c r="A151" s="25" t="str">
        <f t="shared" si="24"/>
        <v> BRNO 32 </v>
      </c>
      <c r="B151" s="11" t="str">
        <f t="shared" si="25"/>
        <v>I</v>
      </c>
      <c r="C151" s="25">
        <f t="shared" si="26"/>
        <v>50668.4637</v>
      </c>
      <c r="D151" s="10" t="str">
        <f t="shared" si="27"/>
        <v>vis</v>
      </c>
      <c r="E151" s="54">
        <f>VLOOKUP(C151,Active!C$21:E$968,3,FALSE)</f>
        <v>17322.030468612436</v>
      </c>
      <c r="F151" s="11" t="s">
        <v>105</v>
      </c>
      <c r="G151" s="10" t="str">
        <f t="shared" si="28"/>
        <v>50668.4637</v>
      </c>
      <c r="H151" s="25">
        <f t="shared" si="29"/>
        <v>17322</v>
      </c>
      <c r="I151" s="55" t="s">
        <v>438</v>
      </c>
      <c r="J151" s="56" t="s">
        <v>439</v>
      </c>
      <c r="K151" s="55">
        <v>17322</v>
      </c>
      <c r="L151" s="55" t="s">
        <v>440</v>
      </c>
      <c r="M151" s="56" t="s">
        <v>196</v>
      </c>
      <c r="N151" s="56"/>
      <c r="O151" s="57" t="s">
        <v>441</v>
      </c>
      <c r="P151" s="57" t="s">
        <v>442</v>
      </c>
    </row>
    <row r="152" spans="1:16" ht="12.75" customHeight="1" thickBot="1" x14ac:dyDescent="0.25">
      <c r="A152" s="25" t="str">
        <f t="shared" si="24"/>
        <v> BRNO 32 </v>
      </c>
      <c r="B152" s="11" t="str">
        <f t="shared" si="25"/>
        <v>I</v>
      </c>
      <c r="C152" s="25">
        <f t="shared" si="26"/>
        <v>50668.4692</v>
      </c>
      <c r="D152" s="10" t="str">
        <f t="shared" si="27"/>
        <v>vis</v>
      </c>
      <c r="E152" s="54">
        <f>VLOOKUP(C152,Active!C$21:E$968,3,FALSE)</f>
        <v>17322.036047235313</v>
      </c>
      <c r="F152" s="11" t="s">
        <v>105</v>
      </c>
      <c r="G152" s="10" t="str">
        <f t="shared" si="28"/>
        <v>50668.4692</v>
      </c>
      <c r="H152" s="25">
        <f t="shared" si="29"/>
        <v>17322</v>
      </c>
      <c r="I152" s="55" t="s">
        <v>443</v>
      </c>
      <c r="J152" s="56" t="s">
        <v>444</v>
      </c>
      <c r="K152" s="55">
        <v>17322</v>
      </c>
      <c r="L152" s="55" t="s">
        <v>445</v>
      </c>
      <c r="M152" s="56" t="s">
        <v>196</v>
      </c>
      <c r="N152" s="56"/>
      <c r="O152" s="57" t="s">
        <v>446</v>
      </c>
      <c r="P152" s="57" t="s">
        <v>442</v>
      </c>
    </row>
    <row r="153" spans="1:16" ht="12.75" customHeight="1" thickBot="1" x14ac:dyDescent="0.25">
      <c r="A153" s="25" t="str">
        <f t="shared" si="24"/>
        <v> BRNO 32 </v>
      </c>
      <c r="B153" s="11" t="str">
        <f t="shared" si="25"/>
        <v>I</v>
      </c>
      <c r="C153" s="25">
        <f t="shared" si="26"/>
        <v>50668.469899999996</v>
      </c>
      <c r="D153" s="10" t="str">
        <f t="shared" si="27"/>
        <v>vis</v>
      </c>
      <c r="E153" s="54">
        <f>VLOOKUP(C153,Active!C$21:E$968,3,FALSE)</f>
        <v>17322.036757241858</v>
      </c>
      <c r="F153" s="11" t="s">
        <v>105</v>
      </c>
      <c r="G153" s="10" t="str">
        <f t="shared" si="28"/>
        <v>50668.4699</v>
      </c>
      <c r="H153" s="25">
        <f t="shared" si="29"/>
        <v>17322</v>
      </c>
      <c r="I153" s="55" t="s">
        <v>447</v>
      </c>
      <c r="J153" s="56" t="s">
        <v>448</v>
      </c>
      <c r="K153" s="55">
        <v>17322</v>
      </c>
      <c r="L153" s="55" t="s">
        <v>449</v>
      </c>
      <c r="M153" s="56" t="s">
        <v>196</v>
      </c>
      <c r="N153" s="56"/>
      <c r="O153" s="57" t="s">
        <v>450</v>
      </c>
      <c r="P153" s="57" t="s">
        <v>442</v>
      </c>
    </row>
    <row r="154" spans="1:16" ht="12.75" customHeight="1" thickBot="1" x14ac:dyDescent="0.25">
      <c r="A154" s="25" t="str">
        <f t="shared" si="24"/>
        <v> BRNO 32 </v>
      </c>
      <c r="B154" s="11" t="str">
        <f t="shared" si="25"/>
        <v>I</v>
      </c>
      <c r="C154" s="25">
        <f t="shared" si="26"/>
        <v>50668.474099999999</v>
      </c>
      <c r="D154" s="10" t="str">
        <f t="shared" si="27"/>
        <v>vis</v>
      </c>
      <c r="E154" s="54">
        <f>VLOOKUP(C154,Active!C$21:E$968,3,FALSE)</f>
        <v>17322.041017281153</v>
      </c>
      <c r="F154" s="11" t="s">
        <v>105</v>
      </c>
      <c r="G154" s="10" t="str">
        <f t="shared" si="28"/>
        <v>50668.4741</v>
      </c>
      <c r="H154" s="25">
        <f t="shared" si="29"/>
        <v>17322</v>
      </c>
      <c r="I154" s="55" t="s">
        <v>451</v>
      </c>
      <c r="J154" s="56" t="s">
        <v>452</v>
      </c>
      <c r="K154" s="55">
        <v>17322</v>
      </c>
      <c r="L154" s="55" t="s">
        <v>453</v>
      </c>
      <c r="M154" s="56" t="s">
        <v>196</v>
      </c>
      <c r="N154" s="56"/>
      <c r="O154" s="57" t="s">
        <v>454</v>
      </c>
      <c r="P154" s="57" t="s">
        <v>442</v>
      </c>
    </row>
    <row r="155" spans="1:16" ht="12.75" customHeight="1" thickBot="1" x14ac:dyDescent="0.25">
      <c r="A155" s="25" t="str">
        <f t="shared" si="24"/>
        <v> BRNO 32 </v>
      </c>
      <c r="B155" s="11" t="str">
        <f t="shared" si="25"/>
        <v>I</v>
      </c>
      <c r="C155" s="25">
        <f t="shared" si="26"/>
        <v>50668.474099999999</v>
      </c>
      <c r="D155" s="10" t="str">
        <f t="shared" si="27"/>
        <v>vis</v>
      </c>
      <c r="E155" s="54">
        <f>VLOOKUP(C155,Active!C$21:E$968,3,FALSE)</f>
        <v>17322.041017281153</v>
      </c>
      <c r="F155" s="11" t="s">
        <v>105</v>
      </c>
      <c r="G155" s="10" t="str">
        <f t="shared" si="28"/>
        <v>50668.4741</v>
      </c>
      <c r="H155" s="25">
        <f t="shared" si="29"/>
        <v>17322</v>
      </c>
      <c r="I155" s="55" t="s">
        <v>451</v>
      </c>
      <c r="J155" s="56" t="s">
        <v>452</v>
      </c>
      <c r="K155" s="55">
        <v>17322</v>
      </c>
      <c r="L155" s="55" t="s">
        <v>453</v>
      </c>
      <c r="M155" s="56" t="s">
        <v>196</v>
      </c>
      <c r="N155" s="56"/>
      <c r="O155" s="57" t="s">
        <v>455</v>
      </c>
      <c r="P155" s="57" t="s">
        <v>442</v>
      </c>
    </row>
    <row r="156" spans="1:16" ht="12.75" customHeight="1" thickBot="1" x14ac:dyDescent="0.25">
      <c r="A156" s="25" t="str">
        <f t="shared" si="24"/>
        <v> BBS 121 </v>
      </c>
      <c r="B156" s="11" t="str">
        <f t="shared" si="25"/>
        <v>I</v>
      </c>
      <c r="C156" s="25">
        <f t="shared" si="26"/>
        <v>51440.434000000001</v>
      </c>
      <c r="D156" s="10" t="str">
        <f t="shared" si="27"/>
        <v>vis</v>
      </c>
      <c r="E156" s="54">
        <f>VLOOKUP(C156,Active!C$21:E$968,3,FALSE)</f>
        <v>18105.036137304716</v>
      </c>
      <c r="F156" s="11" t="s">
        <v>105</v>
      </c>
      <c r="G156" s="10" t="str">
        <f t="shared" si="28"/>
        <v>51440.434</v>
      </c>
      <c r="H156" s="25">
        <f t="shared" si="29"/>
        <v>18105</v>
      </c>
      <c r="I156" s="55" t="s">
        <v>475</v>
      </c>
      <c r="J156" s="56" t="s">
        <v>476</v>
      </c>
      <c r="K156" s="55">
        <v>18105</v>
      </c>
      <c r="L156" s="55" t="s">
        <v>362</v>
      </c>
      <c r="M156" s="56" t="s">
        <v>196</v>
      </c>
      <c r="N156" s="56"/>
      <c r="O156" s="57" t="s">
        <v>303</v>
      </c>
      <c r="P156" s="57" t="s">
        <v>477</v>
      </c>
    </row>
    <row r="157" spans="1:16" ht="12.75" customHeight="1" thickBot="1" x14ac:dyDescent="0.25">
      <c r="A157" s="25" t="str">
        <f t="shared" si="24"/>
        <v> AOEB 11 </v>
      </c>
      <c r="B157" s="11" t="str">
        <f t="shared" si="25"/>
        <v>I</v>
      </c>
      <c r="C157" s="25">
        <f t="shared" si="26"/>
        <v>51698.743999999999</v>
      </c>
      <c r="D157" s="10" t="str">
        <f t="shared" si="27"/>
        <v>vis</v>
      </c>
      <c r="E157" s="54">
        <f>VLOOKUP(C157,Active!C$21:E$968,3,FALSE)</f>
        <v>18367.038696574033</v>
      </c>
      <c r="F157" s="11" t="s">
        <v>105</v>
      </c>
      <c r="G157" s="10" t="str">
        <f t="shared" si="28"/>
        <v>51698.744</v>
      </c>
      <c r="H157" s="25">
        <f t="shared" si="29"/>
        <v>18367</v>
      </c>
      <c r="I157" s="55" t="s">
        <v>478</v>
      </c>
      <c r="J157" s="56" t="s">
        <v>479</v>
      </c>
      <c r="K157" s="55">
        <v>18367</v>
      </c>
      <c r="L157" s="55" t="s">
        <v>399</v>
      </c>
      <c r="M157" s="56" t="s">
        <v>196</v>
      </c>
      <c r="N157" s="56"/>
      <c r="O157" s="57" t="s">
        <v>222</v>
      </c>
      <c r="P157" s="57" t="s">
        <v>480</v>
      </c>
    </row>
    <row r="158" spans="1:16" ht="12.75" customHeight="1" thickBot="1" x14ac:dyDescent="0.25">
      <c r="A158" s="25" t="str">
        <f t="shared" si="24"/>
        <v> AOEB 11 </v>
      </c>
      <c r="B158" s="11" t="str">
        <f t="shared" si="25"/>
        <v>I</v>
      </c>
      <c r="C158" s="25">
        <f t="shared" si="26"/>
        <v>51775.648000000001</v>
      </c>
      <c r="D158" s="10" t="str">
        <f t="shared" si="27"/>
        <v>vis</v>
      </c>
      <c r="E158" s="54">
        <f>VLOOKUP(C158,Active!C$21:E$968,3,FALSE)</f>
        <v>18445.042044559199</v>
      </c>
      <c r="F158" s="11" t="s">
        <v>105</v>
      </c>
      <c r="G158" s="10" t="str">
        <f t="shared" si="28"/>
        <v>51775.648</v>
      </c>
      <c r="H158" s="25">
        <f t="shared" si="29"/>
        <v>18445</v>
      </c>
      <c r="I158" s="55" t="s">
        <v>481</v>
      </c>
      <c r="J158" s="56" t="s">
        <v>482</v>
      </c>
      <c r="K158" s="55">
        <v>18445</v>
      </c>
      <c r="L158" s="55" t="s">
        <v>434</v>
      </c>
      <c r="M158" s="56" t="s">
        <v>196</v>
      </c>
      <c r="N158" s="56"/>
      <c r="O158" s="57" t="s">
        <v>222</v>
      </c>
      <c r="P158" s="57" t="s">
        <v>480</v>
      </c>
    </row>
    <row r="159" spans="1:16" ht="12.75" customHeight="1" thickBot="1" x14ac:dyDescent="0.25">
      <c r="A159" s="25" t="str">
        <f t="shared" si="24"/>
        <v> AOEB 11 </v>
      </c>
      <c r="B159" s="11" t="str">
        <f t="shared" si="25"/>
        <v>I</v>
      </c>
      <c r="C159" s="25">
        <f t="shared" si="26"/>
        <v>51777.618000000002</v>
      </c>
      <c r="D159" s="10" t="str">
        <f t="shared" si="27"/>
        <v>vis</v>
      </c>
      <c r="E159" s="54">
        <f>VLOOKUP(C159,Active!C$21:E$968,3,FALSE)</f>
        <v>18447.0402058451</v>
      </c>
      <c r="F159" s="11" t="s">
        <v>105</v>
      </c>
      <c r="G159" s="10" t="str">
        <f t="shared" si="28"/>
        <v>51777.618</v>
      </c>
      <c r="H159" s="25">
        <f t="shared" si="29"/>
        <v>18447</v>
      </c>
      <c r="I159" s="55" t="s">
        <v>483</v>
      </c>
      <c r="J159" s="56" t="s">
        <v>484</v>
      </c>
      <c r="K159" s="55">
        <v>18447</v>
      </c>
      <c r="L159" s="55" t="s">
        <v>358</v>
      </c>
      <c r="M159" s="56" t="s">
        <v>196</v>
      </c>
      <c r="N159" s="56"/>
      <c r="O159" s="57" t="s">
        <v>222</v>
      </c>
      <c r="P159" s="57" t="s">
        <v>480</v>
      </c>
    </row>
    <row r="160" spans="1:16" ht="12.75" customHeight="1" thickBot="1" x14ac:dyDescent="0.25">
      <c r="A160" s="25" t="str">
        <f t="shared" si="24"/>
        <v> AOEB 11 </v>
      </c>
      <c r="B160" s="11" t="str">
        <f t="shared" si="25"/>
        <v>I</v>
      </c>
      <c r="C160" s="25">
        <f t="shared" si="26"/>
        <v>51842.682000000001</v>
      </c>
      <c r="D160" s="10" t="str">
        <f t="shared" si="27"/>
        <v>vis</v>
      </c>
      <c r="E160" s="54">
        <f>VLOOKUP(C160,Active!C$21:E$968,3,FALSE)</f>
        <v>18513.034300213487</v>
      </c>
      <c r="F160" s="11" t="s">
        <v>105</v>
      </c>
      <c r="G160" s="10" t="str">
        <f t="shared" si="28"/>
        <v>51842.682</v>
      </c>
      <c r="H160" s="25">
        <f t="shared" si="29"/>
        <v>18513</v>
      </c>
      <c r="I160" s="55" t="s">
        <v>485</v>
      </c>
      <c r="J160" s="56" t="s">
        <v>486</v>
      </c>
      <c r="K160" s="55">
        <v>18513</v>
      </c>
      <c r="L160" s="55" t="s">
        <v>464</v>
      </c>
      <c r="M160" s="56" t="s">
        <v>196</v>
      </c>
      <c r="N160" s="56"/>
      <c r="O160" s="57" t="s">
        <v>487</v>
      </c>
      <c r="P160" s="57" t="s">
        <v>480</v>
      </c>
    </row>
    <row r="161" spans="1:16" ht="12.75" customHeight="1" thickBot="1" x14ac:dyDescent="0.25">
      <c r="A161" s="25" t="str">
        <f t="shared" si="24"/>
        <v> BBS 125 </v>
      </c>
      <c r="B161" s="11" t="str">
        <f t="shared" si="25"/>
        <v>I</v>
      </c>
      <c r="C161" s="25">
        <f t="shared" si="26"/>
        <v>52072.402000000002</v>
      </c>
      <c r="D161" s="10" t="str">
        <f t="shared" si="27"/>
        <v>vis</v>
      </c>
      <c r="E161" s="54">
        <f>VLOOKUP(C161,Active!C$21:E$968,3,FALSE)</f>
        <v>18746.038163460547</v>
      </c>
      <c r="F161" s="11" t="s">
        <v>105</v>
      </c>
      <c r="G161" s="10" t="str">
        <f t="shared" si="28"/>
        <v>52072.402</v>
      </c>
      <c r="H161" s="25">
        <f t="shared" si="29"/>
        <v>18746</v>
      </c>
      <c r="I161" s="55" t="s">
        <v>488</v>
      </c>
      <c r="J161" s="56" t="s">
        <v>489</v>
      </c>
      <c r="K161" s="55">
        <v>18746</v>
      </c>
      <c r="L161" s="55" t="s">
        <v>399</v>
      </c>
      <c r="M161" s="56" t="s">
        <v>196</v>
      </c>
      <c r="N161" s="56"/>
      <c r="O161" s="57" t="s">
        <v>303</v>
      </c>
      <c r="P161" s="57" t="s">
        <v>490</v>
      </c>
    </row>
    <row r="162" spans="1:16" ht="12.75" customHeight="1" thickBot="1" x14ac:dyDescent="0.25">
      <c r="A162" s="25" t="str">
        <f t="shared" si="24"/>
        <v>OEJV 0074 </v>
      </c>
      <c r="B162" s="11" t="str">
        <f t="shared" si="25"/>
        <v>I</v>
      </c>
      <c r="C162" s="25">
        <f t="shared" si="26"/>
        <v>52137.468000000001</v>
      </c>
      <c r="D162" s="10" t="str">
        <f t="shared" si="27"/>
        <v>vis</v>
      </c>
      <c r="E162" s="54" t="e">
        <f>VLOOKUP(C162,Active!C$21:E$968,3,FALSE)</f>
        <v>#N/A</v>
      </c>
      <c r="F162" s="11" t="s">
        <v>105</v>
      </c>
      <c r="G162" s="10" t="str">
        <f t="shared" si="28"/>
        <v>52137.468</v>
      </c>
      <c r="H162" s="25">
        <f t="shared" si="29"/>
        <v>18812</v>
      </c>
      <c r="I162" s="55" t="s">
        <v>491</v>
      </c>
      <c r="J162" s="56" t="s">
        <v>492</v>
      </c>
      <c r="K162" s="55">
        <v>18812</v>
      </c>
      <c r="L162" s="55" t="s">
        <v>464</v>
      </c>
      <c r="M162" s="56" t="s">
        <v>196</v>
      </c>
      <c r="N162" s="56"/>
      <c r="O162" s="57" t="s">
        <v>493</v>
      </c>
      <c r="P162" s="58" t="s">
        <v>494</v>
      </c>
    </row>
    <row r="163" spans="1:16" ht="12.75" customHeight="1" thickBot="1" x14ac:dyDescent="0.25">
      <c r="A163" s="25" t="str">
        <f t="shared" si="24"/>
        <v> AOEB 11 </v>
      </c>
      <c r="B163" s="11" t="str">
        <f t="shared" si="25"/>
        <v>I</v>
      </c>
      <c r="C163" s="25">
        <f t="shared" si="26"/>
        <v>52468.733999999997</v>
      </c>
      <c r="D163" s="10" t="str">
        <f t="shared" si="27"/>
        <v>vis</v>
      </c>
      <c r="E163" s="54">
        <f>VLOOKUP(C163,Active!C$21:E$968,3,FALSE)</f>
        <v>19148.035756741203</v>
      </c>
      <c r="F163" s="11" t="s">
        <v>105</v>
      </c>
      <c r="G163" s="10" t="str">
        <f t="shared" si="28"/>
        <v>52468.7340</v>
      </c>
      <c r="H163" s="25">
        <f t="shared" si="29"/>
        <v>19148</v>
      </c>
      <c r="I163" s="55" t="s">
        <v>495</v>
      </c>
      <c r="J163" s="56" t="s">
        <v>496</v>
      </c>
      <c r="K163" s="55">
        <v>19148</v>
      </c>
      <c r="L163" s="55" t="s">
        <v>497</v>
      </c>
      <c r="M163" s="56" t="s">
        <v>498</v>
      </c>
      <c r="N163" s="56" t="s">
        <v>499</v>
      </c>
      <c r="O163" s="57" t="s">
        <v>222</v>
      </c>
      <c r="P163" s="57" t="s">
        <v>480</v>
      </c>
    </row>
    <row r="164" spans="1:16" ht="12.75" customHeight="1" thickBot="1" x14ac:dyDescent="0.25">
      <c r="A164" s="25" t="str">
        <f t="shared" si="24"/>
        <v> BBS 128 </v>
      </c>
      <c r="B164" s="11" t="str">
        <f t="shared" si="25"/>
        <v>I</v>
      </c>
      <c r="C164" s="25">
        <f t="shared" si="26"/>
        <v>52484.508699999998</v>
      </c>
      <c r="D164" s="10" t="str">
        <f t="shared" si="27"/>
        <v>vis</v>
      </c>
      <c r="E164" s="54">
        <f>VLOOKUP(C164,Active!C$21:E$968,3,FALSE)</f>
        <v>19164.03595716591</v>
      </c>
      <c r="F164" s="11" t="s">
        <v>105</v>
      </c>
      <c r="G164" s="10" t="str">
        <f t="shared" si="28"/>
        <v>52484.5087</v>
      </c>
      <c r="H164" s="25">
        <f t="shared" si="29"/>
        <v>19164</v>
      </c>
      <c r="I164" s="55" t="s">
        <v>500</v>
      </c>
      <c r="J164" s="56" t="s">
        <v>501</v>
      </c>
      <c r="K164" s="55">
        <v>19164</v>
      </c>
      <c r="L164" s="55" t="s">
        <v>445</v>
      </c>
      <c r="M164" s="56" t="s">
        <v>471</v>
      </c>
      <c r="N164" s="56" t="s">
        <v>502</v>
      </c>
      <c r="O164" s="57" t="s">
        <v>503</v>
      </c>
      <c r="P164" s="57" t="s">
        <v>504</v>
      </c>
    </row>
    <row r="165" spans="1:16" ht="12.75" customHeight="1" thickBot="1" x14ac:dyDescent="0.25">
      <c r="A165" s="25" t="str">
        <f t="shared" si="24"/>
        <v> AOEB 11 </v>
      </c>
      <c r="B165" s="11" t="str">
        <f t="shared" si="25"/>
        <v>I</v>
      </c>
      <c r="C165" s="25">
        <f t="shared" si="26"/>
        <v>52618.591899999999</v>
      </c>
      <c r="D165" s="10" t="str">
        <f t="shared" si="27"/>
        <v>vis</v>
      </c>
      <c r="E165" s="54">
        <f>VLOOKUP(C165,Active!C$21:E$968,3,FALSE)</f>
        <v>19300.035885759538</v>
      </c>
      <c r="F165" s="11" t="s">
        <v>105</v>
      </c>
      <c r="G165" s="10" t="str">
        <f t="shared" si="28"/>
        <v>52618.5919</v>
      </c>
      <c r="H165" s="25">
        <f t="shared" si="29"/>
        <v>19300</v>
      </c>
      <c r="I165" s="55" t="s">
        <v>515</v>
      </c>
      <c r="J165" s="56" t="s">
        <v>516</v>
      </c>
      <c r="K165" s="55">
        <v>19300</v>
      </c>
      <c r="L165" s="55" t="s">
        <v>517</v>
      </c>
      <c r="M165" s="56" t="s">
        <v>498</v>
      </c>
      <c r="N165" s="56" t="s">
        <v>499</v>
      </c>
      <c r="O165" s="57" t="s">
        <v>222</v>
      </c>
      <c r="P165" s="57" t="s">
        <v>480</v>
      </c>
    </row>
    <row r="166" spans="1:16" ht="12.75" customHeight="1" thickBot="1" x14ac:dyDescent="0.25">
      <c r="A166" s="25" t="str">
        <f t="shared" si="24"/>
        <v> AOEB 11 </v>
      </c>
      <c r="B166" s="11" t="str">
        <f t="shared" si="25"/>
        <v>I</v>
      </c>
      <c r="C166" s="25">
        <f t="shared" si="26"/>
        <v>52618.592100000002</v>
      </c>
      <c r="D166" s="10" t="str">
        <f t="shared" si="27"/>
        <v>vis</v>
      </c>
      <c r="E166" s="54">
        <f>VLOOKUP(C166,Active!C$21:E$968,3,FALSE)</f>
        <v>19300.036088618555</v>
      </c>
      <c r="F166" s="11" t="s">
        <v>105</v>
      </c>
      <c r="G166" s="10" t="str">
        <f t="shared" si="28"/>
        <v>52618.5921</v>
      </c>
      <c r="H166" s="25">
        <f t="shared" si="29"/>
        <v>19300</v>
      </c>
      <c r="I166" s="55" t="s">
        <v>518</v>
      </c>
      <c r="J166" s="56" t="s">
        <v>516</v>
      </c>
      <c r="K166" s="55">
        <v>19300</v>
      </c>
      <c r="L166" s="55" t="s">
        <v>519</v>
      </c>
      <c r="M166" s="56" t="s">
        <v>498</v>
      </c>
      <c r="N166" s="56" t="s">
        <v>499</v>
      </c>
      <c r="O166" s="57" t="s">
        <v>520</v>
      </c>
      <c r="P166" s="57" t="s">
        <v>480</v>
      </c>
    </row>
    <row r="167" spans="1:16" ht="12.75" customHeight="1" thickBot="1" x14ac:dyDescent="0.25">
      <c r="A167" s="25" t="str">
        <f t="shared" si="24"/>
        <v> AOEB 11 </v>
      </c>
      <c r="B167" s="11" t="str">
        <f t="shared" si="25"/>
        <v>I</v>
      </c>
      <c r="C167" s="25">
        <f t="shared" si="26"/>
        <v>52899.575499999999</v>
      </c>
      <c r="D167" s="10" t="str">
        <f t="shared" si="27"/>
        <v>vis</v>
      </c>
      <c r="E167" s="54">
        <f>VLOOKUP(C167,Active!C$21:E$968,3,FALSE)</f>
        <v>19585.036165704976</v>
      </c>
      <c r="F167" s="11" t="s">
        <v>105</v>
      </c>
      <c r="G167" s="10" t="str">
        <f t="shared" si="28"/>
        <v>52899.5755</v>
      </c>
      <c r="H167" s="25">
        <f t="shared" si="29"/>
        <v>19585</v>
      </c>
      <c r="I167" s="55" t="s">
        <v>526</v>
      </c>
      <c r="J167" s="56" t="s">
        <v>527</v>
      </c>
      <c r="K167" s="55">
        <v>19585</v>
      </c>
      <c r="L167" s="55" t="s">
        <v>523</v>
      </c>
      <c r="M167" s="56" t="s">
        <v>498</v>
      </c>
      <c r="N167" s="56" t="s">
        <v>499</v>
      </c>
      <c r="O167" s="57" t="s">
        <v>222</v>
      </c>
      <c r="P167" s="57" t="s">
        <v>480</v>
      </c>
    </row>
    <row r="168" spans="1:16" ht="12.75" customHeight="1" thickBot="1" x14ac:dyDescent="0.25">
      <c r="A168" s="25" t="str">
        <f t="shared" si="24"/>
        <v> AOEB 11 </v>
      </c>
      <c r="B168" s="11" t="str">
        <f t="shared" si="25"/>
        <v>I</v>
      </c>
      <c r="C168" s="25">
        <f t="shared" si="26"/>
        <v>53588.721299999997</v>
      </c>
      <c r="D168" s="10" t="str">
        <f t="shared" si="27"/>
        <v>vis</v>
      </c>
      <c r="E168" s="54">
        <f>VLOOKUP(C168,Active!C$21:E$968,3,FALSE)</f>
        <v>20284.033352456172</v>
      </c>
      <c r="F168" s="11" t="s">
        <v>105</v>
      </c>
      <c r="G168" s="10" t="str">
        <f t="shared" si="28"/>
        <v>53588.7213</v>
      </c>
      <c r="H168" s="25">
        <f t="shared" si="29"/>
        <v>20284</v>
      </c>
      <c r="I168" s="55" t="s">
        <v>546</v>
      </c>
      <c r="J168" s="56" t="s">
        <v>547</v>
      </c>
      <c r="K168" s="55">
        <v>20284</v>
      </c>
      <c r="L168" s="55" t="s">
        <v>548</v>
      </c>
      <c r="M168" s="56" t="s">
        <v>498</v>
      </c>
      <c r="N168" s="56" t="s">
        <v>499</v>
      </c>
      <c r="O168" s="57" t="s">
        <v>222</v>
      </c>
      <c r="P168" s="57" t="s">
        <v>480</v>
      </c>
    </row>
    <row r="169" spans="1:16" ht="12.75" customHeight="1" thickBot="1" x14ac:dyDescent="0.25">
      <c r="A169" s="25" t="str">
        <f t="shared" si="24"/>
        <v> AOEB 11 </v>
      </c>
      <c r="B169" s="11" t="str">
        <f t="shared" si="25"/>
        <v>I</v>
      </c>
      <c r="C169" s="25">
        <f t="shared" si="26"/>
        <v>53931.815499999997</v>
      </c>
      <c r="D169" s="10" t="str">
        <f t="shared" si="27"/>
        <v>vis</v>
      </c>
      <c r="E169" s="54">
        <f>VLOOKUP(C169,Active!C$21:E$968,3,FALSE)</f>
        <v>20632.032107713265</v>
      </c>
      <c r="F169" s="11" t="s">
        <v>105</v>
      </c>
      <c r="G169" s="10" t="str">
        <f t="shared" si="28"/>
        <v>53931.8155</v>
      </c>
      <c r="H169" s="25">
        <f t="shared" si="29"/>
        <v>20632</v>
      </c>
      <c r="I169" s="55" t="s">
        <v>551</v>
      </c>
      <c r="J169" s="56" t="s">
        <v>552</v>
      </c>
      <c r="K169" s="55">
        <v>20632</v>
      </c>
      <c r="L169" s="55" t="s">
        <v>553</v>
      </c>
      <c r="M169" s="56" t="s">
        <v>498</v>
      </c>
      <c r="N169" s="56" t="s">
        <v>499</v>
      </c>
      <c r="O169" s="57" t="s">
        <v>222</v>
      </c>
      <c r="P169" s="57" t="s">
        <v>480</v>
      </c>
    </row>
    <row r="170" spans="1:16" ht="12.75" customHeight="1" thickBot="1" x14ac:dyDescent="0.25">
      <c r="A170" s="25" t="str">
        <f t="shared" si="24"/>
        <v> AOEB 12 </v>
      </c>
      <c r="B170" s="11" t="str">
        <f t="shared" si="25"/>
        <v>I</v>
      </c>
      <c r="C170" s="25">
        <f t="shared" si="26"/>
        <v>54211.813199999997</v>
      </c>
      <c r="D170" s="10" t="str">
        <f t="shared" si="27"/>
        <v>vis</v>
      </c>
      <c r="E170" s="54">
        <f>VLOOKUP(C170,Active!C$21:E$968,3,FALSE)</f>
        <v>20916.032394150192</v>
      </c>
      <c r="F170" s="11" t="s">
        <v>105</v>
      </c>
      <c r="G170" s="10" t="str">
        <f t="shared" si="28"/>
        <v>54211.8132</v>
      </c>
      <c r="H170" s="25">
        <f t="shared" si="29"/>
        <v>20916</v>
      </c>
      <c r="I170" s="55" t="s">
        <v>564</v>
      </c>
      <c r="J170" s="56" t="s">
        <v>565</v>
      </c>
      <c r="K170" s="55" t="s">
        <v>566</v>
      </c>
      <c r="L170" s="55" t="s">
        <v>567</v>
      </c>
      <c r="M170" s="56" t="s">
        <v>498</v>
      </c>
      <c r="N170" s="56" t="s">
        <v>499</v>
      </c>
      <c r="O170" s="57" t="s">
        <v>222</v>
      </c>
      <c r="P170" s="57" t="s">
        <v>568</v>
      </c>
    </row>
    <row r="171" spans="1:16" ht="12.75" customHeight="1" thickBot="1" x14ac:dyDescent="0.25">
      <c r="A171" s="25" t="str">
        <f t="shared" si="24"/>
        <v> JAAVSO 43-1 </v>
      </c>
      <c r="B171" s="11" t="str">
        <f t="shared" si="25"/>
        <v>I</v>
      </c>
      <c r="C171" s="25">
        <f t="shared" si="26"/>
        <v>56956.5769</v>
      </c>
      <c r="D171" s="10" t="str">
        <f t="shared" si="27"/>
        <v>vis</v>
      </c>
      <c r="E171" s="54">
        <f>VLOOKUP(C171,Active!C$21:E$968,3,FALSE)</f>
        <v>23700.032680587123</v>
      </c>
      <c r="F171" s="11" t="s">
        <v>105</v>
      </c>
      <c r="G171" s="10" t="str">
        <f t="shared" si="28"/>
        <v>56956.5769</v>
      </c>
      <c r="H171" s="25">
        <f t="shared" si="29"/>
        <v>23700</v>
      </c>
      <c r="I171" s="55" t="s">
        <v>641</v>
      </c>
      <c r="J171" s="56" t="s">
        <v>642</v>
      </c>
      <c r="K171" s="55" t="s">
        <v>643</v>
      </c>
      <c r="L171" s="55" t="s">
        <v>644</v>
      </c>
      <c r="M171" s="56" t="s">
        <v>498</v>
      </c>
      <c r="N171" s="56" t="s">
        <v>105</v>
      </c>
      <c r="O171" s="57" t="s">
        <v>645</v>
      </c>
      <c r="P171" s="57" t="s">
        <v>646</v>
      </c>
    </row>
    <row r="172" spans="1:16" x14ac:dyDescent="0.2">
      <c r="B172" s="11"/>
      <c r="E172" s="54"/>
      <c r="F172" s="11"/>
    </row>
    <row r="173" spans="1:16" x14ac:dyDescent="0.2">
      <c r="B173" s="11"/>
      <c r="E173" s="54"/>
      <c r="F173" s="11"/>
    </row>
    <row r="174" spans="1:16" x14ac:dyDescent="0.2">
      <c r="B174" s="11"/>
      <c r="E174" s="54"/>
      <c r="F174" s="11"/>
    </row>
    <row r="175" spans="1:16" x14ac:dyDescent="0.2">
      <c r="B175" s="11"/>
      <c r="E175" s="54"/>
      <c r="F175" s="11"/>
    </row>
    <row r="176" spans="1:16" x14ac:dyDescent="0.2">
      <c r="B176" s="11"/>
      <c r="E176" s="54"/>
      <c r="F176" s="11"/>
    </row>
    <row r="177" spans="2:6" x14ac:dyDescent="0.2">
      <c r="B177" s="11"/>
      <c r="E177" s="54"/>
      <c r="F177" s="11"/>
    </row>
    <row r="178" spans="2:6" x14ac:dyDescent="0.2">
      <c r="B178" s="11"/>
      <c r="E178" s="54"/>
      <c r="F178" s="11"/>
    </row>
    <row r="179" spans="2:6" x14ac:dyDescent="0.2">
      <c r="B179" s="11"/>
      <c r="E179" s="54"/>
      <c r="F179" s="11"/>
    </row>
    <row r="180" spans="2:6" x14ac:dyDescent="0.2">
      <c r="B180" s="11"/>
      <c r="E180" s="54"/>
      <c r="F180" s="11"/>
    </row>
    <row r="181" spans="2:6" x14ac:dyDescent="0.2">
      <c r="B181" s="11"/>
      <c r="E181" s="54"/>
      <c r="F181" s="11"/>
    </row>
    <row r="182" spans="2:6" x14ac:dyDescent="0.2">
      <c r="B182" s="11"/>
      <c r="E182" s="54"/>
      <c r="F182" s="11"/>
    </row>
    <row r="183" spans="2:6" x14ac:dyDescent="0.2">
      <c r="B183" s="11"/>
      <c r="E183" s="54"/>
      <c r="F183" s="11"/>
    </row>
    <row r="184" spans="2:6" x14ac:dyDescent="0.2">
      <c r="B184" s="11"/>
      <c r="E184" s="54"/>
      <c r="F184" s="11"/>
    </row>
    <row r="185" spans="2:6" x14ac:dyDescent="0.2">
      <c r="B185" s="11"/>
      <c r="E185" s="54"/>
      <c r="F185" s="11"/>
    </row>
    <row r="186" spans="2:6" x14ac:dyDescent="0.2">
      <c r="B186" s="11"/>
      <c r="E186" s="54"/>
      <c r="F186" s="11"/>
    </row>
    <row r="187" spans="2:6" x14ac:dyDescent="0.2">
      <c r="B187" s="11"/>
      <c r="E187" s="54"/>
      <c r="F187" s="11"/>
    </row>
    <row r="188" spans="2:6" x14ac:dyDescent="0.2">
      <c r="B188" s="11"/>
      <c r="E188" s="54"/>
      <c r="F188" s="11"/>
    </row>
    <row r="189" spans="2:6" x14ac:dyDescent="0.2">
      <c r="B189" s="11"/>
      <c r="E189" s="54"/>
      <c r="F189" s="11"/>
    </row>
    <row r="190" spans="2:6" x14ac:dyDescent="0.2">
      <c r="B190" s="11"/>
      <c r="E190" s="54"/>
      <c r="F190" s="11"/>
    </row>
    <row r="191" spans="2:6" x14ac:dyDescent="0.2">
      <c r="B191" s="11"/>
      <c r="E191" s="54"/>
      <c r="F191" s="11"/>
    </row>
    <row r="192" spans="2:6" x14ac:dyDescent="0.2">
      <c r="B192" s="11"/>
      <c r="E192" s="54"/>
      <c r="F192" s="11"/>
    </row>
    <row r="193" spans="2:6" x14ac:dyDescent="0.2">
      <c r="B193" s="11"/>
      <c r="E193" s="54"/>
      <c r="F193" s="11"/>
    </row>
    <row r="194" spans="2:6" x14ac:dyDescent="0.2">
      <c r="B194" s="11"/>
      <c r="E194" s="54"/>
      <c r="F194" s="11"/>
    </row>
    <row r="195" spans="2:6" x14ac:dyDescent="0.2">
      <c r="B195" s="11"/>
      <c r="E195" s="54"/>
      <c r="F195" s="11"/>
    </row>
    <row r="196" spans="2:6" x14ac:dyDescent="0.2">
      <c r="B196" s="11"/>
      <c r="E196" s="54"/>
      <c r="F196" s="11"/>
    </row>
    <row r="197" spans="2:6" x14ac:dyDescent="0.2">
      <c r="B197" s="11"/>
      <c r="E197" s="54"/>
      <c r="F197" s="11"/>
    </row>
    <row r="198" spans="2:6" x14ac:dyDescent="0.2">
      <c r="B198" s="11"/>
      <c r="E198" s="54"/>
      <c r="F198" s="11"/>
    </row>
    <row r="199" spans="2:6" x14ac:dyDescent="0.2">
      <c r="B199" s="11"/>
      <c r="E199" s="54"/>
      <c r="F199" s="11"/>
    </row>
    <row r="200" spans="2:6" x14ac:dyDescent="0.2">
      <c r="B200" s="11"/>
      <c r="E200" s="54"/>
      <c r="F200" s="11"/>
    </row>
    <row r="201" spans="2:6" x14ac:dyDescent="0.2">
      <c r="B201" s="11"/>
      <c r="E201" s="54"/>
      <c r="F201" s="11"/>
    </row>
    <row r="202" spans="2:6" x14ac:dyDescent="0.2">
      <c r="B202" s="11"/>
      <c r="E202" s="54"/>
      <c r="F202" s="11"/>
    </row>
    <row r="203" spans="2:6" x14ac:dyDescent="0.2">
      <c r="B203" s="11"/>
      <c r="E203" s="54"/>
      <c r="F203" s="11"/>
    </row>
    <row r="204" spans="2:6" x14ac:dyDescent="0.2">
      <c r="B204" s="11"/>
      <c r="E204" s="54"/>
      <c r="F204" s="11"/>
    </row>
    <row r="205" spans="2:6" x14ac:dyDescent="0.2">
      <c r="B205" s="11"/>
      <c r="E205" s="54"/>
      <c r="F205" s="11"/>
    </row>
    <row r="206" spans="2:6" x14ac:dyDescent="0.2">
      <c r="B206" s="11"/>
      <c r="E206" s="54"/>
      <c r="F206" s="11"/>
    </row>
    <row r="207" spans="2:6" x14ac:dyDescent="0.2">
      <c r="B207" s="11"/>
      <c r="E207" s="54"/>
      <c r="F207" s="11"/>
    </row>
    <row r="208" spans="2:6" x14ac:dyDescent="0.2">
      <c r="B208" s="11"/>
      <c r="E208" s="54"/>
      <c r="F208" s="11"/>
    </row>
    <row r="209" spans="2:6" x14ac:dyDescent="0.2">
      <c r="B209" s="11"/>
      <c r="E209" s="54"/>
      <c r="F209" s="11"/>
    </row>
    <row r="210" spans="2:6" x14ac:dyDescent="0.2">
      <c r="B210" s="11"/>
      <c r="E210" s="54"/>
      <c r="F210" s="11"/>
    </row>
    <row r="211" spans="2:6" x14ac:dyDescent="0.2">
      <c r="B211" s="11"/>
      <c r="E211" s="54"/>
      <c r="F211" s="11"/>
    </row>
    <row r="212" spans="2:6" x14ac:dyDescent="0.2">
      <c r="B212" s="11"/>
      <c r="E212" s="54"/>
      <c r="F212" s="11"/>
    </row>
    <row r="213" spans="2:6" x14ac:dyDescent="0.2">
      <c r="B213" s="11"/>
      <c r="E213" s="54"/>
      <c r="F213" s="11"/>
    </row>
    <row r="214" spans="2:6" x14ac:dyDescent="0.2">
      <c r="B214" s="11"/>
      <c r="E214" s="54"/>
      <c r="F214" s="11"/>
    </row>
    <row r="215" spans="2:6" x14ac:dyDescent="0.2">
      <c r="B215" s="11"/>
      <c r="E215" s="54"/>
      <c r="F215" s="11"/>
    </row>
    <row r="216" spans="2:6" x14ac:dyDescent="0.2">
      <c r="B216" s="11"/>
      <c r="E216" s="54"/>
      <c r="F216" s="11"/>
    </row>
    <row r="217" spans="2:6" x14ac:dyDescent="0.2">
      <c r="B217" s="11"/>
      <c r="E217" s="54"/>
      <c r="F217" s="11"/>
    </row>
    <row r="218" spans="2:6" x14ac:dyDescent="0.2">
      <c r="B218" s="11"/>
      <c r="E218" s="54"/>
      <c r="F218" s="11"/>
    </row>
    <row r="219" spans="2:6" x14ac:dyDescent="0.2">
      <c r="B219" s="11"/>
      <c r="E219" s="54"/>
      <c r="F219" s="11"/>
    </row>
    <row r="220" spans="2:6" x14ac:dyDescent="0.2">
      <c r="B220" s="11"/>
      <c r="E220" s="54"/>
      <c r="F220" s="11"/>
    </row>
    <row r="221" spans="2:6" x14ac:dyDescent="0.2">
      <c r="B221" s="11"/>
      <c r="E221" s="54"/>
      <c r="F221" s="11"/>
    </row>
    <row r="222" spans="2:6" x14ac:dyDescent="0.2">
      <c r="B222" s="11"/>
      <c r="E222" s="54"/>
      <c r="F222" s="11"/>
    </row>
    <row r="223" spans="2:6" x14ac:dyDescent="0.2">
      <c r="B223" s="11"/>
      <c r="E223" s="54"/>
      <c r="F223" s="11"/>
    </row>
    <row r="224" spans="2:6" x14ac:dyDescent="0.2">
      <c r="B224" s="11"/>
      <c r="E224" s="54"/>
      <c r="F224" s="11"/>
    </row>
    <row r="225" spans="2:6" x14ac:dyDescent="0.2">
      <c r="B225" s="11"/>
      <c r="E225" s="54"/>
      <c r="F225" s="11"/>
    </row>
    <row r="226" spans="2:6" x14ac:dyDescent="0.2">
      <c r="B226" s="11"/>
      <c r="E226" s="54"/>
      <c r="F226" s="11"/>
    </row>
    <row r="227" spans="2:6" x14ac:dyDescent="0.2">
      <c r="B227" s="11"/>
      <c r="E227" s="54"/>
      <c r="F227" s="11"/>
    </row>
    <row r="228" spans="2:6" x14ac:dyDescent="0.2">
      <c r="B228" s="11"/>
      <c r="E228" s="54"/>
      <c r="F228" s="11"/>
    </row>
    <row r="229" spans="2:6" x14ac:dyDescent="0.2">
      <c r="B229" s="11"/>
      <c r="E229" s="54"/>
      <c r="F229" s="11"/>
    </row>
    <row r="230" spans="2:6" x14ac:dyDescent="0.2">
      <c r="B230" s="11"/>
      <c r="E230" s="54"/>
      <c r="F230" s="11"/>
    </row>
    <row r="231" spans="2:6" x14ac:dyDescent="0.2">
      <c r="B231" s="11"/>
      <c r="E231" s="54"/>
      <c r="F231" s="11"/>
    </row>
    <row r="232" spans="2:6" x14ac:dyDescent="0.2">
      <c r="B232" s="11"/>
      <c r="E232" s="54"/>
      <c r="F232" s="11"/>
    </row>
    <row r="233" spans="2:6" x14ac:dyDescent="0.2">
      <c r="B233" s="11"/>
      <c r="E233" s="54"/>
      <c r="F233" s="11"/>
    </row>
    <row r="234" spans="2:6" x14ac:dyDescent="0.2">
      <c r="B234" s="11"/>
      <c r="E234" s="54"/>
      <c r="F234" s="11"/>
    </row>
    <row r="235" spans="2:6" x14ac:dyDescent="0.2">
      <c r="B235" s="11"/>
      <c r="E235" s="54"/>
      <c r="F235" s="11"/>
    </row>
    <row r="236" spans="2:6" x14ac:dyDescent="0.2">
      <c r="B236" s="11"/>
      <c r="E236" s="54"/>
      <c r="F236" s="11"/>
    </row>
    <row r="237" spans="2:6" x14ac:dyDescent="0.2">
      <c r="B237" s="11"/>
      <c r="E237" s="54"/>
      <c r="F237" s="11"/>
    </row>
    <row r="238" spans="2:6" x14ac:dyDescent="0.2">
      <c r="B238" s="11"/>
      <c r="E238" s="54"/>
      <c r="F238" s="11"/>
    </row>
    <row r="239" spans="2:6" x14ac:dyDescent="0.2">
      <c r="B239" s="11"/>
      <c r="E239" s="54"/>
      <c r="F239" s="11"/>
    </row>
    <row r="240" spans="2:6" x14ac:dyDescent="0.2">
      <c r="B240" s="11"/>
      <c r="E240" s="54"/>
      <c r="F240" s="11"/>
    </row>
    <row r="241" spans="2:6" x14ac:dyDescent="0.2">
      <c r="B241" s="11"/>
      <c r="E241" s="54"/>
      <c r="F241" s="11"/>
    </row>
    <row r="242" spans="2:6" x14ac:dyDescent="0.2">
      <c r="B242" s="11"/>
      <c r="E242" s="54"/>
      <c r="F242" s="11"/>
    </row>
    <row r="243" spans="2:6" x14ac:dyDescent="0.2">
      <c r="B243" s="11"/>
      <c r="E243" s="54"/>
      <c r="F243" s="11"/>
    </row>
    <row r="244" spans="2:6" x14ac:dyDescent="0.2">
      <c r="B244" s="11"/>
      <c r="E244" s="54"/>
      <c r="F244" s="11"/>
    </row>
    <row r="245" spans="2:6" x14ac:dyDescent="0.2">
      <c r="B245" s="11"/>
      <c r="E245" s="54"/>
      <c r="F245" s="11"/>
    </row>
    <row r="246" spans="2:6" x14ac:dyDescent="0.2">
      <c r="B246" s="11"/>
      <c r="E246" s="54"/>
      <c r="F246" s="11"/>
    </row>
    <row r="247" spans="2:6" x14ac:dyDescent="0.2">
      <c r="B247" s="11"/>
      <c r="E247" s="54"/>
      <c r="F247" s="11"/>
    </row>
    <row r="248" spans="2:6" x14ac:dyDescent="0.2">
      <c r="B248" s="11"/>
      <c r="E248" s="54"/>
      <c r="F248" s="11"/>
    </row>
    <row r="249" spans="2:6" x14ac:dyDescent="0.2">
      <c r="B249" s="11"/>
      <c r="E249" s="54"/>
      <c r="F249" s="11"/>
    </row>
    <row r="250" spans="2:6" x14ac:dyDescent="0.2">
      <c r="B250" s="11"/>
      <c r="E250" s="54"/>
      <c r="F250" s="11"/>
    </row>
    <row r="251" spans="2:6" x14ac:dyDescent="0.2">
      <c r="B251" s="11"/>
      <c r="E251" s="54"/>
      <c r="F251" s="11"/>
    </row>
    <row r="252" spans="2:6" x14ac:dyDescent="0.2">
      <c r="B252" s="11"/>
      <c r="E252" s="54"/>
      <c r="F252" s="11"/>
    </row>
    <row r="253" spans="2:6" x14ac:dyDescent="0.2">
      <c r="B253" s="11"/>
      <c r="E253" s="54"/>
      <c r="F253" s="11"/>
    </row>
    <row r="254" spans="2:6" x14ac:dyDescent="0.2">
      <c r="B254" s="11"/>
      <c r="E254" s="54"/>
      <c r="F254" s="11"/>
    </row>
    <row r="255" spans="2:6" x14ac:dyDescent="0.2">
      <c r="B255" s="11"/>
      <c r="E255" s="54"/>
      <c r="F255" s="11"/>
    </row>
    <row r="256" spans="2:6" x14ac:dyDescent="0.2">
      <c r="B256" s="11"/>
      <c r="E256" s="54"/>
      <c r="F256" s="11"/>
    </row>
    <row r="257" spans="2:6" x14ac:dyDescent="0.2">
      <c r="B257" s="11"/>
      <c r="E257" s="54"/>
      <c r="F257" s="11"/>
    </row>
    <row r="258" spans="2:6" x14ac:dyDescent="0.2">
      <c r="B258" s="11"/>
      <c r="E258" s="54"/>
      <c r="F258" s="11"/>
    </row>
    <row r="259" spans="2:6" x14ac:dyDescent="0.2">
      <c r="B259" s="11"/>
      <c r="E259" s="54"/>
      <c r="F259" s="11"/>
    </row>
    <row r="260" spans="2:6" x14ac:dyDescent="0.2">
      <c r="B260" s="11"/>
      <c r="E260" s="54"/>
      <c r="F260" s="11"/>
    </row>
    <row r="261" spans="2:6" x14ac:dyDescent="0.2">
      <c r="B261" s="11"/>
      <c r="E261" s="54"/>
      <c r="F261" s="11"/>
    </row>
    <row r="262" spans="2:6" x14ac:dyDescent="0.2">
      <c r="B262" s="11"/>
      <c r="E262" s="54"/>
      <c r="F262" s="11"/>
    </row>
    <row r="263" spans="2:6" x14ac:dyDescent="0.2">
      <c r="B263" s="11"/>
      <c r="E263" s="54"/>
      <c r="F263" s="11"/>
    </row>
    <row r="264" spans="2:6" x14ac:dyDescent="0.2">
      <c r="B264" s="11"/>
      <c r="E264" s="54"/>
      <c r="F264" s="11"/>
    </row>
    <row r="265" spans="2:6" x14ac:dyDescent="0.2">
      <c r="B265" s="11"/>
      <c r="E265" s="54"/>
      <c r="F265" s="11"/>
    </row>
    <row r="266" spans="2:6" x14ac:dyDescent="0.2">
      <c r="B266" s="11"/>
      <c r="E266" s="54"/>
      <c r="F266" s="11"/>
    </row>
    <row r="267" spans="2:6" x14ac:dyDescent="0.2">
      <c r="B267" s="11"/>
      <c r="E267" s="54"/>
      <c r="F267" s="11"/>
    </row>
    <row r="268" spans="2:6" x14ac:dyDescent="0.2">
      <c r="B268" s="11"/>
      <c r="E268" s="54"/>
      <c r="F268" s="11"/>
    </row>
    <row r="269" spans="2:6" x14ac:dyDescent="0.2">
      <c r="B269" s="11"/>
      <c r="E269" s="54"/>
      <c r="F269" s="11"/>
    </row>
    <row r="270" spans="2:6" x14ac:dyDescent="0.2">
      <c r="B270" s="11"/>
      <c r="E270" s="54"/>
      <c r="F270" s="11"/>
    </row>
    <row r="271" spans="2:6" x14ac:dyDescent="0.2">
      <c r="B271" s="11"/>
      <c r="E271" s="54"/>
      <c r="F271" s="11"/>
    </row>
    <row r="272" spans="2:6" x14ac:dyDescent="0.2">
      <c r="B272" s="11"/>
      <c r="E272" s="54"/>
      <c r="F272" s="11"/>
    </row>
    <row r="273" spans="2:6" x14ac:dyDescent="0.2">
      <c r="B273" s="11"/>
      <c r="E273" s="54"/>
      <c r="F273" s="11"/>
    </row>
    <row r="274" spans="2:6" x14ac:dyDescent="0.2">
      <c r="B274" s="11"/>
      <c r="E274" s="54"/>
      <c r="F274" s="11"/>
    </row>
    <row r="275" spans="2:6" x14ac:dyDescent="0.2">
      <c r="B275" s="11"/>
      <c r="E275" s="54"/>
      <c r="F275" s="11"/>
    </row>
    <row r="276" spans="2:6" x14ac:dyDescent="0.2">
      <c r="B276" s="11"/>
      <c r="E276" s="54"/>
      <c r="F276" s="11"/>
    </row>
    <row r="277" spans="2:6" x14ac:dyDescent="0.2">
      <c r="B277" s="11"/>
      <c r="E277" s="54"/>
      <c r="F277" s="11"/>
    </row>
    <row r="278" spans="2:6" x14ac:dyDescent="0.2">
      <c r="B278" s="11"/>
      <c r="E278" s="54"/>
      <c r="F278" s="11"/>
    </row>
    <row r="279" spans="2:6" x14ac:dyDescent="0.2">
      <c r="B279" s="11"/>
      <c r="E279" s="54"/>
      <c r="F279" s="11"/>
    </row>
    <row r="280" spans="2:6" x14ac:dyDescent="0.2">
      <c r="B280" s="11"/>
      <c r="E280" s="54"/>
      <c r="F280" s="11"/>
    </row>
    <row r="281" spans="2:6" x14ac:dyDescent="0.2">
      <c r="B281" s="11"/>
      <c r="E281" s="54"/>
      <c r="F281" s="11"/>
    </row>
    <row r="282" spans="2:6" x14ac:dyDescent="0.2">
      <c r="B282" s="11"/>
      <c r="E282" s="54"/>
      <c r="F282" s="11"/>
    </row>
    <row r="283" spans="2:6" x14ac:dyDescent="0.2">
      <c r="B283" s="11"/>
      <c r="E283" s="54"/>
      <c r="F283" s="11"/>
    </row>
    <row r="284" spans="2:6" x14ac:dyDescent="0.2">
      <c r="B284" s="11"/>
      <c r="E284" s="54"/>
      <c r="F284" s="11"/>
    </row>
    <row r="285" spans="2:6" x14ac:dyDescent="0.2">
      <c r="B285" s="11"/>
      <c r="E285" s="54"/>
      <c r="F285" s="11"/>
    </row>
    <row r="286" spans="2:6" x14ac:dyDescent="0.2">
      <c r="B286" s="11"/>
      <c r="E286" s="54"/>
      <c r="F286" s="11"/>
    </row>
    <row r="287" spans="2:6" x14ac:dyDescent="0.2">
      <c r="B287" s="11"/>
      <c r="E287" s="54"/>
      <c r="F287" s="11"/>
    </row>
    <row r="288" spans="2:6" x14ac:dyDescent="0.2">
      <c r="B288" s="11"/>
      <c r="E288" s="54"/>
      <c r="F288" s="11"/>
    </row>
    <row r="289" spans="2:6" x14ac:dyDescent="0.2">
      <c r="B289" s="11"/>
      <c r="E289" s="54"/>
      <c r="F289" s="11"/>
    </row>
    <row r="290" spans="2:6" x14ac:dyDescent="0.2">
      <c r="B290" s="11"/>
      <c r="E290" s="54"/>
      <c r="F290" s="11"/>
    </row>
    <row r="291" spans="2:6" x14ac:dyDescent="0.2">
      <c r="B291" s="11"/>
      <c r="E291" s="54"/>
      <c r="F291" s="11"/>
    </row>
    <row r="292" spans="2:6" x14ac:dyDescent="0.2">
      <c r="B292" s="11"/>
      <c r="E292" s="54"/>
      <c r="F292" s="11"/>
    </row>
    <row r="293" spans="2:6" x14ac:dyDescent="0.2">
      <c r="B293" s="11"/>
      <c r="E293" s="54"/>
      <c r="F293" s="11"/>
    </row>
    <row r="294" spans="2:6" x14ac:dyDescent="0.2">
      <c r="B294" s="11"/>
      <c r="E294" s="54"/>
      <c r="F294" s="11"/>
    </row>
    <row r="295" spans="2:6" x14ac:dyDescent="0.2">
      <c r="B295" s="11"/>
      <c r="E295" s="54"/>
      <c r="F295" s="11"/>
    </row>
    <row r="296" spans="2:6" x14ac:dyDescent="0.2">
      <c r="B296" s="11"/>
      <c r="E296" s="54"/>
      <c r="F296" s="11"/>
    </row>
    <row r="297" spans="2:6" x14ac:dyDescent="0.2">
      <c r="B297" s="11"/>
      <c r="E297" s="54"/>
      <c r="F297" s="11"/>
    </row>
    <row r="298" spans="2:6" x14ac:dyDescent="0.2">
      <c r="B298" s="11"/>
      <c r="E298" s="54"/>
      <c r="F298" s="11"/>
    </row>
    <row r="299" spans="2:6" x14ac:dyDescent="0.2">
      <c r="B299" s="11"/>
      <c r="E299" s="54"/>
      <c r="F299" s="11"/>
    </row>
    <row r="300" spans="2:6" x14ac:dyDescent="0.2">
      <c r="B300" s="11"/>
      <c r="E300" s="54"/>
      <c r="F300" s="11"/>
    </row>
    <row r="301" spans="2:6" x14ac:dyDescent="0.2">
      <c r="B301" s="11"/>
      <c r="E301" s="54"/>
      <c r="F301" s="11"/>
    </row>
    <row r="302" spans="2:6" x14ac:dyDescent="0.2">
      <c r="B302" s="11"/>
      <c r="E302" s="54"/>
      <c r="F302" s="11"/>
    </row>
    <row r="303" spans="2:6" x14ac:dyDescent="0.2">
      <c r="B303" s="11"/>
      <c r="E303" s="54"/>
      <c r="F303" s="11"/>
    </row>
    <row r="304" spans="2:6" x14ac:dyDescent="0.2">
      <c r="B304" s="11"/>
      <c r="E304" s="54"/>
      <c r="F304" s="11"/>
    </row>
    <row r="305" spans="2:6" x14ac:dyDescent="0.2">
      <c r="B305" s="11"/>
      <c r="E305" s="54"/>
      <c r="F305" s="11"/>
    </row>
    <row r="306" spans="2:6" x14ac:dyDescent="0.2">
      <c r="B306" s="11"/>
      <c r="E306" s="54"/>
      <c r="F306" s="11"/>
    </row>
    <row r="307" spans="2:6" x14ac:dyDescent="0.2">
      <c r="B307" s="11"/>
      <c r="E307" s="54"/>
      <c r="F307" s="11"/>
    </row>
    <row r="308" spans="2:6" x14ac:dyDescent="0.2">
      <c r="B308" s="11"/>
      <c r="E308" s="54"/>
      <c r="F308" s="11"/>
    </row>
    <row r="309" spans="2:6" x14ac:dyDescent="0.2">
      <c r="B309" s="11"/>
      <c r="E309" s="54"/>
      <c r="F309" s="11"/>
    </row>
    <row r="310" spans="2:6" x14ac:dyDescent="0.2">
      <c r="B310" s="11"/>
      <c r="E310" s="54"/>
      <c r="F310" s="11"/>
    </row>
    <row r="311" spans="2:6" x14ac:dyDescent="0.2">
      <c r="B311" s="11"/>
      <c r="E311" s="54"/>
      <c r="F311" s="11"/>
    </row>
    <row r="312" spans="2:6" x14ac:dyDescent="0.2">
      <c r="B312" s="11"/>
      <c r="E312" s="54"/>
      <c r="F312" s="11"/>
    </row>
    <row r="313" spans="2:6" x14ac:dyDescent="0.2">
      <c r="B313" s="11"/>
      <c r="E313" s="54"/>
      <c r="F313" s="11"/>
    </row>
    <row r="314" spans="2:6" x14ac:dyDescent="0.2">
      <c r="B314" s="11"/>
      <c r="E314" s="54"/>
      <c r="F314" s="11"/>
    </row>
    <row r="315" spans="2:6" x14ac:dyDescent="0.2">
      <c r="B315" s="11"/>
      <c r="E315" s="54"/>
      <c r="F315" s="11"/>
    </row>
    <row r="316" spans="2:6" x14ac:dyDescent="0.2">
      <c r="B316" s="11"/>
      <c r="E316" s="54"/>
      <c r="F316" s="11"/>
    </row>
    <row r="317" spans="2:6" x14ac:dyDescent="0.2">
      <c r="B317" s="11"/>
      <c r="E317" s="54"/>
      <c r="F317" s="11"/>
    </row>
    <row r="318" spans="2:6" x14ac:dyDescent="0.2">
      <c r="B318" s="11"/>
      <c r="E318" s="54"/>
      <c r="F318" s="11"/>
    </row>
    <row r="319" spans="2:6" x14ac:dyDescent="0.2">
      <c r="B319" s="11"/>
      <c r="E319" s="54"/>
      <c r="F319" s="11"/>
    </row>
    <row r="320" spans="2:6" x14ac:dyDescent="0.2">
      <c r="B320" s="11"/>
      <c r="E320" s="54"/>
      <c r="F320" s="11"/>
    </row>
    <row r="321" spans="2:6" x14ac:dyDescent="0.2">
      <c r="B321" s="11"/>
      <c r="E321" s="54"/>
      <c r="F321" s="11"/>
    </row>
    <row r="322" spans="2:6" x14ac:dyDescent="0.2">
      <c r="B322" s="11"/>
      <c r="E322" s="54"/>
      <c r="F322" s="11"/>
    </row>
    <row r="323" spans="2:6" x14ac:dyDescent="0.2">
      <c r="B323" s="11"/>
      <c r="E323" s="54"/>
      <c r="F323" s="11"/>
    </row>
    <row r="324" spans="2:6" x14ac:dyDescent="0.2">
      <c r="B324" s="11"/>
      <c r="E324" s="54"/>
      <c r="F324" s="11"/>
    </row>
    <row r="325" spans="2:6" x14ac:dyDescent="0.2">
      <c r="B325" s="11"/>
      <c r="E325" s="54"/>
      <c r="F325" s="11"/>
    </row>
    <row r="326" spans="2:6" x14ac:dyDescent="0.2">
      <c r="B326" s="11"/>
      <c r="F326" s="11"/>
    </row>
    <row r="327" spans="2:6" x14ac:dyDescent="0.2">
      <c r="B327" s="11"/>
      <c r="F327" s="11"/>
    </row>
    <row r="328" spans="2:6" x14ac:dyDescent="0.2">
      <c r="B328" s="11"/>
      <c r="F328" s="11"/>
    </row>
    <row r="329" spans="2:6" x14ac:dyDescent="0.2">
      <c r="B329" s="11"/>
      <c r="F329" s="11"/>
    </row>
    <row r="330" spans="2:6" x14ac:dyDescent="0.2">
      <c r="B330" s="11"/>
      <c r="F330" s="11"/>
    </row>
    <row r="331" spans="2:6" x14ac:dyDescent="0.2">
      <c r="B331" s="11"/>
      <c r="F331" s="11"/>
    </row>
    <row r="332" spans="2:6" x14ac:dyDescent="0.2">
      <c r="B332" s="11"/>
      <c r="F332" s="11"/>
    </row>
    <row r="333" spans="2:6" x14ac:dyDescent="0.2">
      <c r="B333" s="11"/>
      <c r="F333" s="11"/>
    </row>
    <row r="334" spans="2:6" x14ac:dyDescent="0.2">
      <c r="B334" s="11"/>
      <c r="F334" s="11"/>
    </row>
    <row r="335" spans="2:6" x14ac:dyDescent="0.2">
      <c r="B335" s="11"/>
      <c r="F335" s="11"/>
    </row>
    <row r="336" spans="2:6" x14ac:dyDescent="0.2">
      <c r="B336" s="11"/>
      <c r="F336" s="11"/>
    </row>
    <row r="337" spans="2:6" x14ac:dyDescent="0.2">
      <c r="B337" s="11"/>
      <c r="F337" s="11"/>
    </row>
    <row r="338" spans="2:6" x14ac:dyDescent="0.2">
      <c r="B338" s="11"/>
      <c r="F338" s="11"/>
    </row>
    <row r="339" spans="2:6" x14ac:dyDescent="0.2">
      <c r="B339" s="11"/>
      <c r="F339" s="11"/>
    </row>
    <row r="340" spans="2:6" x14ac:dyDescent="0.2">
      <c r="B340" s="11"/>
      <c r="F340" s="11"/>
    </row>
    <row r="341" spans="2:6" x14ac:dyDescent="0.2">
      <c r="B341" s="11"/>
      <c r="F341" s="11"/>
    </row>
    <row r="342" spans="2:6" x14ac:dyDescent="0.2">
      <c r="B342" s="11"/>
      <c r="F342" s="11"/>
    </row>
    <row r="343" spans="2:6" x14ac:dyDescent="0.2">
      <c r="B343" s="11"/>
      <c r="F343" s="11"/>
    </row>
    <row r="344" spans="2:6" x14ac:dyDescent="0.2">
      <c r="B344" s="11"/>
      <c r="F344" s="11"/>
    </row>
    <row r="345" spans="2:6" x14ac:dyDescent="0.2">
      <c r="B345" s="11"/>
      <c r="F345" s="11"/>
    </row>
    <row r="346" spans="2:6" x14ac:dyDescent="0.2">
      <c r="B346" s="11"/>
      <c r="F346" s="11"/>
    </row>
    <row r="347" spans="2:6" x14ac:dyDescent="0.2">
      <c r="B347" s="11"/>
      <c r="F347" s="11"/>
    </row>
    <row r="348" spans="2:6" x14ac:dyDescent="0.2">
      <c r="B348" s="11"/>
      <c r="F348" s="11"/>
    </row>
    <row r="349" spans="2:6" x14ac:dyDescent="0.2">
      <c r="B349" s="11"/>
      <c r="F349" s="11"/>
    </row>
    <row r="350" spans="2:6" x14ac:dyDescent="0.2">
      <c r="B350" s="11"/>
      <c r="F350" s="11"/>
    </row>
    <row r="351" spans="2:6" x14ac:dyDescent="0.2">
      <c r="B351" s="11"/>
      <c r="F351" s="11"/>
    </row>
    <row r="352" spans="2:6" x14ac:dyDescent="0.2">
      <c r="B352" s="11"/>
      <c r="F352" s="11"/>
    </row>
    <row r="353" spans="2:6" x14ac:dyDescent="0.2">
      <c r="B353" s="11"/>
      <c r="F353" s="11"/>
    </row>
    <row r="354" spans="2:6" x14ac:dyDescent="0.2">
      <c r="B354" s="11"/>
      <c r="F354" s="11"/>
    </row>
    <row r="355" spans="2:6" x14ac:dyDescent="0.2">
      <c r="B355" s="11"/>
      <c r="F355" s="11"/>
    </row>
    <row r="356" spans="2:6" x14ac:dyDescent="0.2">
      <c r="B356" s="11"/>
      <c r="F356" s="11"/>
    </row>
    <row r="357" spans="2:6" x14ac:dyDescent="0.2">
      <c r="B357" s="11"/>
      <c r="F357" s="11"/>
    </row>
    <row r="358" spans="2:6" x14ac:dyDescent="0.2">
      <c r="B358" s="11"/>
      <c r="F358" s="11"/>
    </row>
    <row r="359" spans="2:6" x14ac:dyDescent="0.2">
      <c r="B359" s="11"/>
      <c r="F359" s="11"/>
    </row>
    <row r="360" spans="2:6" x14ac:dyDescent="0.2">
      <c r="B360" s="11"/>
      <c r="F360" s="11"/>
    </row>
    <row r="361" spans="2:6" x14ac:dyDescent="0.2">
      <c r="B361" s="11"/>
      <c r="F361" s="11"/>
    </row>
    <row r="362" spans="2:6" x14ac:dyDescent="0.2">
      <c r="B362" s="11"/>
      <c r="F362" s="11"/>
    </row>
    <row r="363" spans="2:6" x14ac:dyDescent="0.2">
      <c r="B363" s="11"/>
      <c r="F363" s="11"/>
    </row>
    <row r="364" spans="2:6" x14ac:dyDescent="0.2">
      <c r="B364" s="11"/>
      <c r="F364" s="11"/>
    </row>
    <row r="365" spans="2:6" x14ac:dyDescent="0.2">
      <c r="B365" s="11"/>
      <c r="F365" s="11"/>
    </row>
    <row r="366" spans="2:6" x14ac:dyDescent="0.2">
      <c r="B366" s="11"/>
      <c r="F366" s="11"/>
    </row>
    <row r="367" spans="2:6" x14ac:dyDescent="0.2">
      <c r="B367" s="11"/>
      <c r="F367" s="11"/>
    </row>
    <row r="368" spans="2:6" x14ac:dyDescent="0.2">
      <c r="B368" s="11"/>
      <c r="F368" s="11"/>
    </row>
    <row r="369" spans="2:6" x14ac:dyDescent="0.2">
      <c r="B369" s="11"/>
      <c r="F369" s="11"/>
    </row>
    <row r="370" spans="2:6" x14ac:dyDescent="0.2">
      <c r="B370" s="11"/>
      <c r="F370" s="11"/>
    </row>
    <row r="371" spans="2:6" x14ac:dyDescent="0.2">
      <c r="B371" s="11"/>
      <c r="F371" s="11"/>
    </row>
    <row r="372" spans="2:6" x14ac:dyDescent="0.2">
      <c r="B372" s="11"/>
      <c r="F372" s="11"/>
    </row>
    <row r="373" spans="2:6" x14ac:dyDescent="0.2">
      <c r="B373" s="11"/>
      <c r="F373" s="11"/>
    </row>
    <row r="374" spans="2:6" x14ac:dyDescent="0.2">
      <c r="B374" s="11"/>
      <c r="F374" s="11"/>
    </row>
    <row r="375" spans="2:6" x14ac:dyDescent="0.2">
      <c r="B375" s="11"/>
      <c r="F375" s="11"/>
    </row>
    <row r="376" spans="2:6" x14ac:dyDescent="0.2">
      <c r="B376" s="11"/>
      <c r="F376" s="11"/>
    </row>
    <row r="377" spans="2:6" x14ac:dyDescent="0.2">
      <c r="B377" s="11"/>
      <c r="F377" s="11"/>
    </row>
    <row r="378" spans="2:6" x14ac:dyDescent="0.2">
      <c r="B378" s="11"/>
      <c r="F378" s="11"/>
    </row>
    <row r="379" spans="2:6" x14ac:dyDescent="0.2">
      <c r="B379" s="11"/>
      <c r="F379" s="11"/>
    </row>
    <row r="380" spans="2:6" x14ac:dyDescent="0.2">
      <c r="B380" s="11"/>
      <c r="F380" s="11"/>
    </row>
    <row r="381" spans="2:6" x14ac:dyDescent="0.2">
      <c r="B381" s="11"/>
      <c r="F381" s="11"/>
    </row>
    <row r="382" spans="2:6" x14ac:dyDescent="0.2">
      <c r="B382" s="11"/>
      <c r="F382" s="11"/>
    </row>
    <row r="383" spans="2:6" x14ac:dyDescent="0.2">
      <c r="B383" s="11"/>
      <c r="F383" s="11"/>
    </row>
    <row r="384" spans="2:6" x14ac:dyDescent="0.2">
      <c r="B384" s="11"/>
      <c r="F384" s="11"/>
    </row>
    <row r="385" spans="2:6" x14ac:dyDescent="0.2">
      <c r="B385" s="11"/>
      <c r="F385" s="11"/>
    </row>
    <row r="386" spans="2:6" x14ac:dyDescent="0.2">
      <c r="B386" s="11"/>
      <c r="F386" s="11"/>
    </row>
    <row r="387" spans="2:6" x14ac:dyDescent="0.2">
      <c r="B387" s="11"/>
      <c r="F387" s="11"/>
    </row>
    <row r="388" spans="2:6" x14ac:dyDescent="0.2">
      <c r="B388" s="11"/>
      <c r="F388" s="11"/>
    </row>
    <row r="389" spans="2:6" x14ac:dyDescent="0.2">
      <c r="B389" s="11"/>
      <c r="F389" s="11"/>
    </row>
    <row r="390" spans="2:6" x14ac:dyDescent="0.2">
      <c r="B390" s="11"/>
      <c r="F390" s="11"/>
    </row>
    <row r="391" spans="2:6" x14ac:dyDescent="0.2">
      <c r="B391" s="11"/>
      <c r="F391" s="11"/>
    </row>
    <row r="392" spans="2:6" x14ac:dyDescent="0.2">
      <c r="B392" s="11"/>
      <c r="F392" s="11"/>
    </row>
    <row r="393" spans="2:6" x14ac:dyDescent="0.2">
      <c r="B393" s="11"/>
      <c r="F393" s="11"/>
    </row>
    <row r="394" spans="2:6" x14ac:dyDescent="0.2">
      <c r="B394" s="11"/>
      <c r="F394" s="11"/>
    </row>
    <row r="395" spans="2:6" x14ac:dyDescent="0.2">
      <c r="B395" s="11"/>
      <c r="F395" s="11"/>
    </row>
    <row r="396" spans="2:6" x14ac:dyDescent="0.2">
      <c r="B396" s="11"/>
      <c r="F396" s="11"/>
    </row>
    <row r="397" spans="2:6" x14ac:dyDescent="0.2">
      <c r="B397" s="11"/>
      <c r="F397" s="11"/>
    </row>
    <row r="398" spans="2:6" x14ac:dyDescent="0.2">
      <c r="B398" s="11"/>
      <c r="F398" s="11"/>
    </row>
    <row r="399" spans="2:6" x14ac:dyDescent="0.2">
      <c r="B399" s="11"/>
      <c r="F399" s="11"/>
    </row>
    <row r="400" spans="2:6" x14ac:dyDescent="0.2">
      <c r="B400" s="11"/>
      <c r="F400" s="11"/>
    </row>
    <row r="401" spans="2:6" x14ac:dyDescent="0.2">
      <c r="B401" s="11"/>
      <c r="F401" s="11"/>
    </row>
    <row r="402" spans="2:6" x14ac:dyDescent="0.2">
      <c r="B402" s="11"/>
      <c r="F402" s="11"/>
    </row>
    <row r="403" spans="2:6" x14ac:dyDescent="0.2">
      <c r="B403" s="11"/>
      <c r="F403" s="11"/>
    </row>
    <row r="404" spans="2:6" x14ac:dyDescent="0.2">
      <c r="B404" s="11"/>
      <c r="F404" s="11"/>
    </row>
    <row r="405" spans="2:6" x14ac:dyDescent="0.2">
      <c r="B405" s="11"/>
      <c r="F405" s="11"/>
    </row>
    <row r="406" spans="2:6" x14ac:dyDescent="0.2">
      <c r="B406" s="11"/>
      <c r="F406" s="11"/>
    </row>
    <row r="407" spans="2:6" x14ac:dyDescent="0.2">
      <c r="B407" s="11"/>
      <c r="F407" s="11"/>
    </row>
    <row r="408" spans="2:6" x14ac:dyDescent="0.2">
      <c r="B408" s="11"/>
      <c r="F408" s="11"/>
    </row>
    <row r="409" spans="2:6" x14ac:dyDescent="0.2">
      <c r="B409" s="11"/>
      <c r="F409" s="11"/>
    </row>
    <row r="410" spans="2:6" x14ac:dyDescent="0.2">
      <c r="B410" s="11"/>
      <c r="F410" s="11"/>
    </row>
    <row r="411" spans="2:6" x14ac:dyDescent="0.2">
      <c r="B411" s="11"/>
      <c r="F411" s="11"/>
    </row>
    <row r="412" spans="2:6" x14ac:dyDescent="0.2">
      <c r="B412" s="11"/>
      <c r="F412" s="11"/>
    </row>
    <row r="413" spans="2:6" x14ac:dyDescent="0.2">
      <c r="B413" s="11"/>
      <c r="F413" s="11"/>
    </row>
    <row r="414" spans="2:6" x14ac:dyDescent="0.2">
      <c r="B414" s="11"/>
      <c r="F414" s="11"/>
    </row>
    <row r="415" spans="2:6" x14ac:dyDescent="0.2">
      <c r="B415" s="11"/>
      <c r="F415" s="11"/>
    </row>
    <row r="416" spans="2:6" x14ac:dyDescent="0.2">
      <c r="B416" s="11"/>
      <c r="F416" s="11"/>
    </row>
    <row r="417" spans="2:6" x14ac:dyDescent="0.2">
      <c r="B417" s="11"/>
      <c r="F417" s="11"/>
    </row>
    <row r="418" spans="2:6" x14ac:dyDescent="0.2">
      <c r="B418" s="11"/>
      <c r="F418" s="11"/>
    </row>
    <row r="419" spans="2:6" x14ac:dyDescent="0.2">
      <c r="B419" s="11"/>
      <c r="F419" s="11"/>
    </row>
    <row r="420" spans="2:6" x14ac:dyDescent="0.2">
      <c r="B420" s="11"/>
      <c r="F420" s="11"/>
    </row>
    <row r="421" spans="2:6" x14ac:dyDescent="0.2">
      <c r="B421" s="11"/>
      <c r="F421" s="11"/>
    </row>
    <row r="422" spans="2:6" x14ac:dyDescent="0.2">
      <c r="B422" s="11"/>
      <c r="F422" s="11"/>
    </row>
    <row r="423" spans="2:6" x14ac:dyDescent="0.2">
      <c r="B423" s="11"/>
      <c r="F423" s="11"/>
    </row>
    <row r="424" spans="2:6" x14ac:dyDescent="0.2">
      <c r="B424" s="11"/>
      <c r="F424" s="11"/>
    </row>
    <row r="425" spans="2:6" x14ac:dyDescent="0.2">
      <c r="B425" s="11"/>
      <c r="F425" s="11"/>
    </row>
    <row r="426" spans="2:6" x14ac:dyDescent="0.2">
      <c r="B426" s="11"/>
      <c r="F426" s="11"/>
    </row>
    <row r="427" spans="2:6" x14ac:dyDescent="0.2">
      <c r="B427" s="11"/>
      <c r="F427" s="11"/>
    </row>
    <row r="428" spans="2:6" x14ac:dyDescent="0.2">
      <c r="B428" s="11"/>
      <c r="F428" s="11"/>
    </row>
    <row r="429" spans="2:6" x14ac:dyDescent="0.2">
      <c r="B429" s="11"/>
      <c r="F429" s="11"/>
    </row>
    <row r="430" spans="2:6" x14ac:dyDescent="0.2">
      <c r="B430" s="11"/>
      <c r="F430" s="11"/>
    </row>
    <row r="431" spans="2:6" x14ac:dyDescent="0.2">
      <c r="B431" s="11"/>
      <c r="F431" s="11"/>
    </row>
    <row r="432" spans="2:6" x14ac:dyDescent="0.2">
      <c r="B432" s="11"/>
      <c r="F432" s="11"/>
    </row>
    <row r="433" spans="2:6" x14ac:dyDescent="0.2">
      <c r="B433" s="11"/>
      <c r="F433" s="11"/>
    </row>
    <row r="434" spans="2:6" x14ac:dyDescent="0.2">
      <c r="B434" s="11"/>
      <c r="F434" s="11"/>
    </row>
    <row r="435" spans="2:6" x14ac:dyDescent="0.2">
      <c r="B435" s="11"/>
      <c r="F435" s="11"/>
    </row>
    <row r="436" spans="2:6" x14ac:dyDescent="0.2">
      <c r="B436" s="11"/>
      <c r="F436" s="11"/>
    </row>
    <row r="437" spans="2:6" x14ac:dyDescent="0.2">
      <c r="B437" s="11"/>
      <c r="F437" s="11"/>
    </row>
    <row r="438" spans="2:6" x14ac:dyDescent="0.2">
      <c r="B438" s="11"/>
      <c r="F438" s="11"/>
    </row>
    <row r="439" spans="2:6" x14ac:dyDescent="0.2">
      <c r="B439" s="11"/>
      <c r="F439" s="11"/>
    </row>
    <row r="440" spans="2:6" x14ac:dyDescent="0.2">
      <c r="B440" s="11"/>
      <c r="F440" s="11"/>
    </row>
    <row r="441" spans="2:6" x14ac:dyDescent="0.2">
      <c r="B441" s="11"/>
      <c r="F441" s="11"/>
    </row>
    <row r="442" spans="2:6" x14ac:dyDescent="0.2">
      <c r="B442" s="11"/>
      <c r="F442" s="11"/>
    </row>
    <row r="443" spans="2:6" x14ac:dyDescent="0.2">
      <c r="B443" s="11"/>
      <c r="F443" s="11"/>
    </row>
    <row r="444" spans="2:6" x14ac:dyDescent="0.2">
      <c r="B444" s="11"/>
      <c r="F444" s="11"/>
    </row>
    <row r="445" spans="2:6" x14ac:dyDescent="0.2">
      <c r="B445" s="11"/>
      <c r="F445" s="11"/>
    </row>
    <row r="446" spans="2:6" x14ac:dyDescent="0.2">
      <c r="B446" s="11"/>
      <c r="F446" s="11"/>
    </row>
    <row r="447" spans="2:6" x14ac:dyDescent="0.2">
      <c r="B447" s="11"/>
      <c r="F447" s="11"/>
    </row>
    <row r="448" spans="2:6" x14ac:dyDescent="0.2">
      <c r="B448" s="11"/>
      <c r="F448" s="11"/>
    </row>
    <row r="449" spans="2:6" x14ac:dyDescent="0.2">
      <c r="B449" s="11"/>
      <c r="F449" s="11"/>
    </row>
    <row r="450" spans="2:6" x14ac:dyDescent="0.2">
      <c r="B450" s="11"/>
      <c r="F450" s="11"/>
    </row>
    <row r="451" spans="2:6" x14ac:dyDescent="0.2">
      <c r="B451" s="11"/>
      <c r="F451" s="11"/>
    </row>
    <row r="452" spans="2:6" x14ac:dyDescent="0.2">
      <c r="B452" s="11"/>
      <c r="F452" s="11"/>
    </row>
    <row r="453" spans="2:6" x14ac:dyDescent="0.2">
      <c r="B453" s="11"/>
      <c r="F453" s="11"/>
    </row>
    <row r="454" spans="2:6" x14ac:dyDescent="0.2">
      <c r="B454" s="11"/>
      <c r="F454" s="11"/>
    </row>
    <row r="455" spans="2:6" x14ac:dyDescent="0.2">
      <c r="B455" s="11"/>
      <c r="F455" s="11"/>
    </row>
    <row r="456" spans="2:6" x14ac:dyDescent="0.2">
      <c r="B456" s="11"/>
      <c r="F456" s="11"/>
    </row>
    <row r="457" spans="2:6" x14ac:dyDescent="0.2">
      <c r="B457" s="11"/>
      <c r="F457" s="11"/>
    </row>
    <row r="458" spans="2:6" x14ac:dyDescent="0.2">
      <c r="B458" s="11"/>
      <c r="F458" s="11"/>
    </row>
    <row r="459" spans="2:6" x14ac:dyDescent="0.2">
      <c r="B459" s="11"/>
      <c r="F459" s="11"/>
    </row>
    <row r="460" spans="2:6" x14ac:dyDescent="0.2">
      <c r="B460" s="11"/>
      <c r="F460" s="11"/>
    </row>
    <row r="461" spans="2:6" x14ac:dyDescent="0.2">
      <c r="B461" s="11"/>
      <c r="F461" s="11"/>
    </row>
    <row r="462" spans="2:6" x14ac:dyDescent="0.2">
      <c r="B462" s="11"/>
      <c r="F462" s="11"/>
    </row>
    <row r="463" spans="2:6" x14ac:dyDescent="0.2">
      <c r="B463" s="11"/>
      <c r="F463" s="11"/>
    </row>
    <row r="464" spans="2:6" x14ac:dyDescent="0.2">
      <c r="B464" s="11"/>
      <c r="F464" s="11"/>
    </row>
    <row r="465" spans="2:6" x14ac:dyDescent="0.2">
      <c r="B465" s="11"/>
      <c r="F465" s="11"/>
    </row>
    <row r="466" spans="2:6" x14ac:dyDescent="0.2">
      <c r="B466" s="11"/>
      <c r="F466" s="11"/>
    </row>
    <row r="467" spans="2:6" x14ac:dyDescent="0.2">
      <c r="B467" s="11"/>
      <c r="F467" s="11"/>
    </row>
    <row r="468" spans="2:6" x14ac:dyDescent="0.2">
      <c r="B468" s="11"/>
      <c r="F468" s="11"/>
    </row>
    <row r="469" spans="2:6" x14ac:dyDescent="0.2">
      <c r="B469" s="11"/>
      <c r="F469" s="11"/>
    </row>
    <row r="470" spans="2:6" x14ac:dyDescent="0.2">
      <c r="B470" s="11"/>
      <c r="F470" s="11"/>
    </row>
    <row r="471" spans="2:6" x14ac:dyDescent="0.2">
      <c r="B471" s="11"/>
      <c r="F471" s="11"/>
    </row>
    <row r="472" spans="2:6" x14ac:dyDescent="0.2">
      <c r="B472" s="11"/>
      <c r="F472" s="11"/>
    </row>
    <row r="473" spans="2:6" x14ac:dyDescent="0.2">
      <c r="B473" s="11"/>
      <c r="F473" s="11"/>
    </row>
    <row r="474" spans="2:6" x14ac:dyDescent="0.2">
      <c r="B474" s="11"/>
      <c r="F474" s="11"/>
    </row>
    <row r="475" spans="2:6" x14ac:dyDescent="0.2">
      <c r="B475" s="11"/>
      <c r="F475" s="11"/>
    </row>
    <row r="476" spans="2:6" x14ac:dyDescent="0.2">
      <c r="B476" s="11"/>
      <c r="F476" s="11"/>
    </row>
    <row r="477" spans="2:6" x14ac:dyDescent="0.2">
      <c r="B477" s="11"/>
      <c r="F477" s="11"/>
    </row>
    <row r="478" spans="2:6" x14ac:dyDescent="0.2">
      <c r="B478" s="11"/>
      <c r="F478" s="11"/>
    </row>
    <row r="479" spans="2:6" x14ac:dyDescent="0.2">
      <c r="B479" s="11"/>
      <c r="F479" s="11"/>
    </row>
    <row r="480" spans="2:6" x14ac:dyDescent="0.2">
      <c r="B480" s="11"/>
      <c r="F480" s="11"/>
    </row>
    <row r="481" spans="2:6" x14ac:dyDescent="0.2">
      <c r="B481" s="11"/>
      <c r="F481" s="11"/>
    </row>
    <row r="482" spans="2:6" x14ac:dyDescent="0.2">
      <c r="B482" s="11"/>
      <c r="F482" s="11"/>
    </row>
    <row r="483" spans="2:6" x14ac:dyDescent="0.2">
      <c r="B483" s="11"/>
      <c r="F483" s="11"/>
    </row>
    <row r="484" spans="2:6" x14ac:dyDescent="0.2">
      <c r="B484" s="11"/>
      <c r="F484" s="11"/>
    </row>
    <row r="485" spans="2:6" x14ac:dyDescent="0.2">
      <c r="B485" s="11"/>
      <c r="F485" s="11"/>
    </row>
    <row r="486" spans="2:6" x14ac:dyDescent="0.2">
      <c r="B486" s="11"/>
      <c r="F486" s="11"/>
    </row>
    <row r="487" spans="2:6" x14ac:dyDescent="0.2">
      <c r="B487" s="11"/>
      <c r="F487" s="11"/>
    </row>
    <row r="488" spans="2:6" x14ac:dyDescent="0.2">
      <c r="B488" s="11"/>
      <c r="F488" s="11"/>
    </row>
    <row r="489" spans="2:6" x14ac:dyDescent="0.2">
      <c r="B489" s="11"/>
      <c r="F489" s="11"/>
    </row>
    <row r="490" spans="2:6" x14ac:dyDescent="0.2">
      <c r="B490" s="11"/>
      <c r="F490" s="11"/>
    </row>
    <row r="491" spans="2:6" x14ac:dyDescent="0.2">
      <c r="B491" s="11"/>
      <c r="F491" s="11"/>
    </row>
    <row r="492" spans="2:6" x14ac:dyDescent="0.2">
      <c r="B492" s="11"/>
      <c r="F492" s="11"/>
    </row>
    <row r="493" spans="2:6" x14ac:dyDescent="0.2">
      <c r="B493" s="11"/>
      <c r="F493" s="11"/>
    </row>
    <row r="494" spans="2:6" x14ac:dyDescent="0.2">
      <c r="B494" s="11"/>
      <c r="F494" s="11"/>
    </row>
    <row r="495" spans="2:6" x14ac:dyDescent="0.2">
      <c r="B495" s="11"/>
      <c r="F495" s="11"/>
    </row>
    <row r="496" spans="2:6" x14ac:dyDescent="0.2">
      <c r="B496" s="11"/>
      <c r="F496" s="11"/>
    </row>
    <row r="497" spans="2:6" x14ac:dyDescent="0.2">
      <c r="B497" s="11"/>
      <c r="F497" s="11"/>
    </row>
    <row r="498" spans="2:6" x14ac:dyDescent="0.2">
      <c r="B498" s="11"/>
      <c r="F498" s="11"/>
    </row>
    <row r="499" spans="2:6" x14ac:dyDescent="0.2">
      <c r="B499" s="11"/>
      <c r="F499" s="11"/>
    </row>
    <row r="500" spans="2:6" x14ac:dyDescent="0.2">
      <c r="B500" s="11"/>
      <c r="F500" s="11"/>
    </row>
    <row r="501" spans="2:6" x14ac:dyDescent="0.2">
      <c r="B501" s="11"/>
      <c r="F501" s="11"/>
    </row>
    <row r="502" spans="2:6" x14ac:dyDescent="0.2">
      <c r="B502" s="11"/>
      <c r="F502" s="11"/>
    </row>
    <row r="503" spans="2:6" x14ac:dyDescent="0.2">
      <c r="B503" s="11"/>
      <c r="F503" s="11"/>
    </row>
    <row r="504" spans="2:6" x14ac:dyDescent="0.2">
      <c r="B504" s="11"/>
      <c r="F504" s="11"/>
    </row>
    <row r="505" spans="2:6" x14ac:dyDescent="0.2">
      <c r="B505" s="11"/>
      <c r="F505" s="11"/>
    </row>
    <row r="506" spans="2:6" x14ac:dyDescent="0.2">
      <c r="B506" s="11"/>
      <c r="F506" s="11"/>
    </row>
    <row r="507" spans="2:6" x14ac:dyDescent="0.2">
      <c r="B507" s="11"/>
      <c r="F507" s="11"/>
    </row>
    <row r="508" spans="2:6" x14ac:dyDescent="0.2">
      <c r="B508" s="11"/>
      <c r="F508" s="11"/>
    </row>
    <row r="509" spans="2:6" x14ac:dyDescent="0.2">
      <c r="B509" s="11"/>
      <c r="F509" s="11"/>
    </row>
    <row r="510" spans="2:6" x14ac:dyDescent="0.2">
      <c r="B510" s="11"/>
      <c r="F510" s="11"/>
    </row>
    <row r="511" spans="2:6" x14ac:dyDescent="0.2">
      <c r="B511" s="11"/>
      <c r="F511" s="11"/>
    </row>
    <row r="512" spans="2:6" x14ac:dyDescent="0.2">
      <c r="B512" s="11"/>
      <c r="F512" s="11"/>
    </row>
    <row r="513" spans="2:6" x14ac:dyDescent="0.2">
      <c r="B513" s="11"/>
      <c r="F513" s="11"/>
    </row>
    <row r="514" spans="2:6" x14ac:dyDescent="0.2">
      <c r="B514" s="11"/>
      <c r="F514" s="11"/>
    </row>
    <row r="515" spans="2:6" x14ac:dyDescent="0.2">
      <c r="B515" s="11"/>
      <c r="F515" s="11"/>
    </row>
    <row r="516" spans="2:6" x14ac:dyDescent="0.2">
      <c r="B516" s="11"/>
      <c r="F516" s="11"/>
    </row>
    <row r="517" spans="2:6" x14ac:dyDescent="0.2">
      <c r="B517" s="11"/>
      <c r="F517" s="11"/>
    </row>
    <row r="518" spans="2:6" x14ac:dyDescent="0.2">
      <c r="B518" s="11"/>
      <c r="F518" s="11"/>
    </row>
    <row r="519" spans="2:6" x14ac:dyDescent="0.2">
      <c r="B519" s="11"/>
      <c r="F519" s="11"/>
    </row>
    <row r="520" spans="2:6" x14ac:dyDescent="0.2">
      <c r="B520" s="11"/>
      <c r="F520" s="11"/>
    </row>
    <row r="521" spans="2:6" x14ac:dyDescent="0.2">
      <c r="B521" s="11"/>
      <c r="F521" s="11"/>
    </row>
    <row r="522" spans="2:6" x14ac:dyDescent="0.2">
      <c r="B522" s="11"/>
      <c r="F522" s="11"/>
    </row>
    <row r="523" spans="2:6" x14ac:dyDescent="0.2">
      <c r="B523" s="11"/>
      <c r="F523" s="11"/>
    </row>
    <row r="524" spans="2:6" x14ac:dyDescent="0.2">
      <c r="B524" s="11"/>
      <c r="F524" s="11"/>
    </row>
    <row r="525" spans="2:6" x14ac:dyDescent="0.2">
      <c r="B525" s="11"/>
      <c r="F525" s="11"/>
    </row>
    <row r="526" spans="2:6" x14ac:dyDescent="0.2">
      <c r="B526" s="11"/>
      <c r="F526" s="11"/>
    </row>
    <row r="527" spans="2:6" x14ac:dyDescent="0.2">
      <c r="B527" s="11"/>
      <c r="F527" s="11"/>
    </row>
    <row r="528" spans="2:6" x14ac:dyDescent="0.2">
      <c r="B528" s="11"/>
      <c r="F528" s="11"/>
    </row>
    <row r="529" spans="2:6" x14ac:dyDescent="0.2">
      <c r="B529" s="11"/>
      <c r="F529" s="11"/>
    </row>
    <row r="530" spans="2:6" x14ac:dyDescent="0.2">
      <c r="B530" s="11"/>
      <c r="F530" s="11"/>
    </row>
    <row r="531" spans="2:6" x14ac:dyDescent="0.2">
      <c r="B531" s="11"/>
      <c r="F531" s="11"/>
    </row>
    <row r="532" spans="2:6" x14ac:dyDescent="0.2">
      <c r="B532" s="11"/>
      <c r="F532" s="11"/>
    </row>
    <row r="533" spans="2:6" x14ac:dyDescent="0.2">
      <c r="B533" s="11"/>
      <c r="F533" s="11"/>
    </row>
    <row r="534" spans="2:6" x14ac:dyDescent="0.2">
      <c r="B534" s="11"/>
      <c r="F534" s="11"/>
    </row>
    <row r="535" spans="2:6" x14ac:dyDescent="0.2">
      <c r="B535" s="11"/>
      <c r="F535" s="11"/>
    </row>
    <row r="536" spans="2:6" x14ac:dyDescent="0.2">
      <c r="B536" s="11"/>
      <c r="F536" s="11"/>
    </row>
    <row r="537" spans="2:6" x14ac:dyDescent="0.2">
      <c r="B537" s="11"/>
      <c r="F537" s="11"/>
    </row>
    <row r="538" spans="2:6" x14ac:dyDescent="0.2">
      <c r="B538" s="11"/>
      <c r="F538" s="11"/>
    </row>
    <row r="539" spans="2:6" x14ac:dyDescent="0.2">
      <c r="B539" s="11"/>
      <c r="F539" s="11"/>
    </row>
    <row r="540" spans="2:6" x14ac:dyDescent="0.2">
      <c r="B540" s="11"/>
      <c r="F540" s="11"/>
    </row>
    <row r="541" spans="2:6" x14ac:dyDescent="0.2">
      <c r="B541" s="11"/>
      <c r="F541" s="11"/>
    </row>
    <row r="542" spans="2:6" x14ac:dyDescent="0.2">
      <c r="B542" s="11"/>
      <c r="F542" s="11"/>
    </row>
    <row r="543" spans="2:6" x14ac:dyDescent="0.2">
      <c r="B543" s="11"/>
      <c r="F543" s="11"/>
    </row>
    <row r="544" spans="2:6" x14ac:dyDescent="0.2">
      <c r="B544" s="11"/>
      <c r="F544" s="11"/>
    </row>
    <row r="545" spans="2:6" x14ac:dyDescent="0.2">
      <c r="B545" s="11"/>
      <c r="F545" s="11"/>
    </row>
    <row r="546" spans="2:6" x14ac:dyDescent="0.2">
      <c r="B546" s="11"/>
      <c r="F546" s="11"/>
    </row>
    <row r="547" spans="2:6" x14ac:dyDescent="0.2">
      <c r="B547" s="11"/>
      <c r="F547" s="11"/>
    </row>
    <row r="548" spans="2:6" x14ac:dyDescent="0.2">
      <c r="B548" s="11"/>
      <c r="F548" s="11"/>
    </row>
    <row r="549" spans="2:6" x14ac:dyDescent="0.2">
      <c r="B549" s="11"/>
      <c r="F549" s="11"/>
    </row>
    <row r="550" spans="2:6" x14ac:dyDescent="0.2">
      <c r="B550" s="11"/>
      <c r="F550" s="11"/>
    </row>
    <row r="551" spans="2:6" x14ac:dyDescent="0.2">
      <c r="B551" s="11"/>
      <c r="F551" s="11"/>
    </row>
    <row r="552" spans="2:6" x14ac:dyDescent="0.2">
      <c r="B552" s="11"/>
      <c r="F552" s="11"/>
    </row>
    <row r="553" spans="2:6" x14ac:dyDescent="0.2">
      <c r="B553" s="11"/>
      <c r="F553" s="11"/>
    </row>
    <row r="554" spans="2:6" x14ac:dyDescent="0.2">
      <c r="B554" s="11"/>
      <c r="F554" s="11"/>
    </row>
    <row r="555" spans="2:6" x14ac:dyDescent="0.2">
      <c r="B555" s="11"/>
      <c r="F555" s="11"/>
    </row>
    <row r="556" spans="2:6" x14ac:dyDescent="0.2">
      <c r="B556" s="11"/>
      <c r="F556" s="11"/>
    </row>
    <row r="557" spans="2:6" x14ac:dyDescent="0.2">
      <c r="B557" s="11"/>
      <c r="F557" s="11"/>
    </row>
    <row r="558" spans="2:6" x14ac:dyDescent="0.2">
      <c r="B558" s="11"/>
      <c r="F558" s="11"/>
    </row>
    <row r="559" spans="2:6" x14ac:dyDescent="0.2">
      <c r="B559" s="11"/>
      <c r="F559" s="11"/>
    </row>
    <row r="560" spans="2:6" x14ac:dyDescent="0.2">
      <c r="B560" s="11"/>
      <c r="F560" s="11"/>
    </row>
    <row r="561" spans="2:6" x14ac:dyDescent="0.2">
      <c r="B561" s="11"/>
      <c r="F561" s="11"/>
    </row>
    <row r="562" spans="2:6" x14ac:dyDescent="0.2">
      <c r="B562" s="11"/>
      <c r="F562" s="11"/>
    </row>
    <row r="563" spans="2:6" x14ac:dyDescent="0.2">
      <c r="B563" s="11"/>
      <c r="F563" s="11"/>
    </row>
    <row r="564" spans="2:6" x14ac:dyDescent="0.2">
      <c r="B564" s="11"/>
      <c r="F564" s="11"/>
    </row>
    <row r="565" spans="2:6" x14ac:dyDescent="0.2">
      <c r="B565" s="11"/>
      <c r="F565" s="11"/>
    </row>
    <row r="566" spans="2:6" x14ac:dyDescent="0.2">
      <c r="B566" s="11"/>
      <c r="F566" s="11"/>
    </row>
    <row r="567" spans="2:6" x14ac:dyDescent="0.2">
      <c r="B567" s="11"/>
      <c r="F567" s="11"/>
    </row>
    <row r="568" spans="2:6" x14ac:dyDescent="0.2">
      <c r="B568" s="11"/>
      <c r="F568" s="11"/>
    </row>
    <row r="569" spans="2:6" x14ac:dyDescent="0.2">
      <c r="B569" s="11"/>
      <c r="F569" s="11"/>
    </row>
    <row r="570" spans="2:6" x14ac:dyDescent="0.2">
      <c r="B570" s="11"/>
      <c r="F570" s="11"/>
    </row>
    <row r="571" spans="2:6" x14ac:dyDescent="0.2">
      <c r="B571" s="11"/>
      <c r="F571" s="11"/>
    </row>
    <row r="572" spans="2:6" x14ac:dyDescent="0.2">
      <c r="B572" s="11"/>
      <c r="F572" s="11"/>
    </row>
    <row r="573" spans="2:6" x14ac:dyDescent="0.2">
      <c r="B573" s="11"/>
      <c r="F573" s="11"/>
    </row>
    <row r="574" spans="2:6" x14ac:dyDescent="0.2">
      <c r="B574" s="11"/>
      <c r="F574" s="11"/>
    </row>
    <row r="575" spans="2:6" x14ac:dyDescent="0.2">
      <c r="B575" s="11"/>
      <c r="F575" s="11"/>
    </row>
    <row r="576" spans="2:6" x14ac:dyDescent="0.2">
      <c r="B576" s="11"/>
      <c r="F576" s="11"/>
    </row>
    <row r="577" spans="2:6" x14ac:dyDescent="0.2">
      <c r="B577" s="11"/>
      <c r="F577" s="11"/>
    </row>
    <row r="578" spans="2:6" x14ac:dyDescent="0.2">
      <c r="B578" s="11"/>
      <c r="F578" s="11"/>
    </row>
    <row r="579" spans="2:6" x14ac:dyDescent="0.2">
      <c r="B579" s="11"/>
      <c r="F579" s="11"/>
    </row>
    <row r="580" spans="2:6" x14ac:dyDescent="0.2">
      <c r="B580" s="11"/>
      <c r="F580" s="11"/>
    </row>
    <row r="581" spans="2:6" x14ac:dyDescent="0.2">
      <c r="B581" s="11"/>
      <c r="F581" s="11"/>
    </row>
    <row r="582" spans="2:6" x14ac:dyDescent="0.2">
      <c r="B582" s="11"/>
      <c r="F582" s="11"/>
    </row>
    <row r="583" spans="2:6" x14ac:dyDescent="0.2">
      <c r="B583" s="11"/>
      <c r="F583" s="11"/>
    </row>
    <row r="584" spans="2:6" x14ac:dyDescent="0.2">
      <c r="B584" s="11"/>
      <c r="F584" s="11"/>
    </row>
    <row r="585" spans="2:6" x14ac:dyDescent="0.2">
      <c r="B585" s="11"/>
      <c r="F585" s="11"/>
    </row>
    <row r="586" spans="2:6" x14ac:dyDescent="0.2">
      <c r="B586" s="11"/>
      <c r="F586" s="11"/>
    </row>
    <row r="587" spans="2:6" x14ac:dyDescent="0.2">
      <c r="B587" s="11"/>
      <c r="F587" s="11"/>
    </row>
    <row r="588" spans="2:6" x14ac:dyDescent="0.2">
      <c r="B588" s="11"/>
      <c r="F588" s="11"/>
    </row>
    <row r="589" spans="2:6" x14ac:dyDescent="0.2">
      <c r="B589" s="11"/>
      <c r="F589" s="11"/>
    </row>
    <row r="590" spans="2:6" x14ac:dyDescent="0.2">
      <c r="B590" s="11"/>
      <c r="F590" s="11"/>
    </row>
    <row r="591" spans="2:6" x14ac:dyDescent="0.2">
      <c r="B591" s="11"/>
      <c r="F591" s="11"/>
    </row>
    <row r="592" spans="2:6" x14ac:dyDescent="0.2">
      <c r="B592" s="11"/>
      <c r="F592" s="11"/>
    </row>
    <row r="593" spans="2:6" x14ac:dyDescent="0.2">
      <c r="B593" s="11"/>
      <c r="F593" s="11"/>
    </row>
    <row r="594" spans="2:6" x14ac:dyDescent="0.2">
      <c r="B594" s="11"/>
      <c r="F594" s="11"/>
    </row>
    <row r="595" spans="2:6" x14ac:dyDescent="0.2">
      <c r="B595" s="11"/>
      <c r="F595" s="11"/>
    </row>
    <row r="596" spans="2:6" x14ac:dyDescent="0.2">
      <c r="B596" s="11"/>
      <c r="F596" s="11"/>
    </row>
    <row r="597" spans="2:6" x14ac:dyDescent="0.2">
      <c r="B597" s="11"/>
      <c r="F597" s="11"/>
    </row>
    <row r="598" spans="2:6" x14ac:dyDescent="0.2">
      <c r="B598" s="11"/>
      <c r="F598" s="11"/>
    </row>
    <row r="599" spans="2:6" x14ac:dyDescent="0.2">
      <c r="B599" s="11"/>
      <c r="F599" s="11"/>
    </row>
    <row r="600" spans="2:6" x14ac:dyDescent="0.2">
      <c r="B600" s="11"/>
      <c r="F600" s="11"/>
    </row>
    <row r="601" spans="2:6" x14ac:dyDescent="0.2">
      <c r="B601" s="11"/>
      <c r="F601" s="11"/>
    </row>
    <row r="602" spans="2:6" x14ac:dyDescent="0.2">
      <c r="B602" s="11"/>
      <c r="F602" s="11"/>
    </row>
    <row r="603" spans="2:6" x14ac:dyDescent="0.2">
      <c r="B603" s="11"/>
      <c r="F603" s="11"/>
    </row>
    <row r="604" spans="2:6" x14ac:dyDescent="0.2">
      <c r="B604" s="11"/>
      <c r="F604" s="11"/>
    </row>
    <row r="605" spans="2:6" x14ac:dyDescent="0.2">
      <c r="B605" s="11"/>
      <c r="F605" s="11"/>
    </row>
    <row r="606" spans="2:6" x14ac:dyDescent="0.2">
      <c r="B606" s="11"/>
      <c r="F606" s="11"/>
    </row>
    <row r="607" spans="2:6" x14ac:dyDescent="0.2">
      <c r="B607" s="11"/>
      <c r="F607" s="11"/>
    </row>
    <row r="608" spans="2:6" x14ac:dyDescent="0.2">
      <c r="B608" s="11"/>
      <c r="F608" s="11"/>
    </row>
    <row r="609" spans="2:6" x14ac:dyDescent="0.2">
      <c r="B609" s="11"/>
      <c r="F609" s="11"/>
    </row>
    <row r="610" spans="2:6" x14ac:dyDescent="0.2">
      <c r="B610" s="11"/>
      <c r="F610" s="11"/>
    </row>
    <row r="611" spans="2:6" x14ac:dyDescent="0.2">
      <c r="B611" s="11"/>
      <c r="F611" s="11"/>
    </row>
    <row r="612" spans="2:6" x14ac:dyDescent="0.2">
      <c r="B612" s="11"/>
      <c r="F612" s="11"/>
    </row>
    <row r="613" spans="2:6" x14ac:dyDescent="0.2">
      <c r="B613" s="11"/>
      <c r="F613" s="11"/>
    </row>
    <row r="614" spans="2:6" x14ac:dyDescent="0.2">
      <c r="B614" s="11"/>
      <c r="F614" s="11"/>
    </row>
    <row r="615" spans="2:6" x14ac:dyDescent="0.2">
      <c r="B615" s="11"/>
      <c r="F615" s="11"/>
    </row>
    <row r="616" spans="2:6" x14ac:dyDescent="0.2">
      <c r="B616" s="11"/>
      <c r="F616" s="11"/>
    </row>
    <row r="617" spans="2:6" x14ac:dyDescent="0.2">
      <c r="B617" s="11"/>
      <c r="F617" s="11"/>
    </row>
    <row r="618" spans="2:6" x14ac:dyDescent="0.2">
      <c r="B618" s="11"/>
      <c r="F618" s="11"/>
    </row>
    <row r="619" spans="2:6" x14ac:dyDescent="0.2">
      <c r="B619" s="11"/>
      <c r="F619" s="11"/>
    </row>
    <row r="620" spans="2:6" x14ac:dyDescent="0.2">
      <c r="B620" s="11"/>
      <c r="F620" s="11"/>
    </row>
    <row r="621" spans="2:6" x14ac:dyDescent="0.2">
      <c r="B621" s="11"/>
      <c r="F621" s="11"/>
    </row>
    <row r="622" spans="2:6" x14ac:dyDescent="0.2">
      <c r="B622" s="11"/>
      <c r="F622" s="11"/>
    </row>
    <row r="623" spans="2:6" x14ac:dyDescent="0.2">
      <c r="B623" s="11"/>
      <c r="F623" s="11"/>
    </row>
    <row r="624" spans="2:6" x14ac:dyDescent="0.2">
      <c r="B624" s="11"/>
      <c r="F624" s="11"/>
    </row>
    <row r="625" spans="2:6" x14ac:dyDescent="0.2">
      <c r="B625" s="11"/>
      <c r="F625" s="11"/>
    </row>
    <row r="626" spans="2:6" x14ac:dyDescent="0.2">
      <c r="B626" s="11"/>
      <c r="F626" s="11"/>
    </row>
    <row r="627" spans="2:6" x14ac:dyDescent="0.2">
      <c r="B627" s="11"/>
      <c r="F627" s="11"/>
    </row>
    <row r="628" spans="2:6" x14ac:dyDescent="0.2">
      <c r="B628" s="11"/>
      <c r="F628" s="11"/>
    </row>
    <row r="629" spans="2:6" x14ac:dyDescent="0.2">
      <c r="B629" s="11"/>
      <c r="F629" s="11"/>
    </row>
    <row r="630" spans="2:6" x14ac:dyDescent="0.2">
      <c r="B630" s="11"/>
      <c r="F630" s="11"/>
    </row>
    <row r="631" spans="2:6" x14ac:dyDescent="0.2">
      <c r="B631" s="11"/>
      <c r="F631" s="11"/>
    </row>
    <row r="632" spans="2:6" x14ac:dyDescent="0.2">
      <c r="B632" s="11"/>
      <c r="F632" s="11"/>
    </row>
    <row r="633" spans="2:6" x14ac:dyDescent="0.2">
      <c r="B633" s="11"/>
      <c r="F633" s="11"/>
    </row>
    <row r="634" spans="2:6" x14ac:dyDescent="0.2">
      <c r="B634" s="11"/>
      <c r="F634" s="11"/>
    </row>
    <row r="635" spans="2:6" x14ac:dyDescent="0.2">
      <c r="B635" s="11"/>
      <c r="F635" s="11"/>
    </row>
    <row r="636" spans="2:6" x14ac:dyDescent="0.2">
      <c r="B636" s="11"/>
      <c r="F636" s="11"/>
    </row>
    <row r="637" spans="2:6" x14ac:dyDescent="0.2">
      <c r="B637" s="11"/>
      <c r="F637" s="11"/>
    </row>
    <row r="638" spans="2:6" x14ac:dyDescent="0.2">
      <c r="B638" s="11"/>
      <c r="F638" s="11"/>
    </row>
    <row r="639" spans="2:6" x14ac:dyDescent="0.2">
      <c r="B639" s="11"/>
      <c r="F639" s="11"/>
    </row>
    <row r="640" spans="2:6" x14ac:dyDescent="0.2">
      <c r="B640" s="11"/>
      <c r="F640" s="11"/>
    </row>
    <row r="641" spans="2:6" x14ac:dyDescent="0.2">
      <c r="B641" s="11"/>
      <c r="F641" s="11"/>
    </row>
    <row r="642" spans="2:6" x14ac:dyDescent="0.2">
      <c r="B642" s="11"/>
      <c r="F642" s="11"/>
    </row>
    <row r="643" spans="2:6" x14ac:dyDescent="0.2">
      <c r="B643" s="11"/>
      <c r="F643" s="11"/>
    </row>
    <row r="644" spans="2:6" x14ac:dyDescent="0.2">
      <c r="B644" s="11"/>
      <c r="F644" s="11"/>
    </row>
    <row r="645" spans="2:6" x14ac:dyDescent="0.2">
      <c r="B645" s="11"/>
      <c r="F645" s="11"/>
    </row>
    <row r="646" spans="2:6" x14ac:dyDescent="0.2">
      <c r="B646" s="11"/>
      <c r="F646" s="11"/>
    </row>
    <row r="647" spans="2:6" x14ac:dyDescent="0.2">
      <c r="B647" s="11"/>
      <c r="F647" s="11"/>
    </row>
    <row r="648" spans="2:6" x14ac:dyDescent="0.2">
      <c r="B648" s="11"/>
      <c r="F648" s="11"/>
    </row>
    <row r="649" spans="2:6" x14ac:dyDescent="0.2">
      <c r="B649" s="11"/>
      <c r="F649" s="11"/>
    </row>
    <row r="650" spans="2:6" x14ac:dyDescent="0.2">
      <c r="B650" s="11"/>
      <c r="F650" s="11"/>
    </row>
    <row r="651" spans="2:6" x14ac:dyDescent="0.2">
      <c r="B651" s="11"/>
      <c r="F651" s="11"/>
    </row>
    <row r="652" spans="2:6" x14ac:dyDescent="0.2">
      <c r="B652" s="11"/>
      <c r="F652" s="11"/>
    </row>
    <row r="653" spans="2:6" x14ac:dyDescent="0.2">
      <c r="B653" s="11"/>
      <c r="F653" s="11"/>
    </row>
    <row r="654" spans="2:6" x14ac:dyDescent="0.2">
      <c r="B654" s="11"/>
      <c r="F654" s="11"/>
    </row>
    <row r="655" spans="2:6" x14ac:dyDescent="0.2">
      <c r="B655" s="11"/>
      <c r="F655" s="11"/>
    </row>
    <row r="656" spans="2:6" x14ac:dyDescent="0.2">
      <c r="B656" s="11"/>
      <c r="F656" s="11"/>
    </row>
    <row r="657" spans="2:6" x14ac:dyDescent="0.2">
      <c r="B657" s="11"/>
      <c r="F657" s="11"/>
    </row>
    <row r="658" spans="2:6" x14ac:dyDescent="0.2">
      <c r="B658" s="11"/>
      <c r="F658" s="11"/>
    </row>
    <row r="659" spans="2:6" x14ac:dyDescent="0.2">
      <c r="B659" s="11"/>
      <c r="F659" s="11"/>
    </row>
    <row r="660" spans="2:6" x14ac:dyDescent="0.2">
      <c r="B660" s="11"/>
      <c r="F660" s="11"/>
    </row>
    <row r="661" spans="2:6" x14ac:dyDescent="0.2">
      <c r="B661" s="11"/>
      <c r="F661" s="11"/>
    </row>
    <row r="662" spans="2:6" x14ac:dyDescent="0.2">
      <c r="B662" s="11"/>
      <c r="F662" s="11"/>
    </row>
    <row r="663" spans="2:6" x14ac:dyDescent="0.2">
      <c r="B663" s="11"/>
      <c r="F663" s="11"/>
    </row>
    <row r="664" spans="2:6" x14ac:dyDescent="0.2">
      <c r="B664" s="11"/>
      <c r="F664" s="11"/>
    </row>
    <row r="665" spans="2:6" x14ac:dyDescent="0.2">
      <c r="B665" s="11"/>
      <c r="F665" s="11"/>
    </row>
    <row r="666" spans="2:6" x14ac:dyDescent="0.2">
      <c r="B666" s="11"/>
      <c r="F666" s="11"/>
    </row>
    <row r="667" spans="2:6" x14ac:dyDescent="0.2">
      <c r="B667" s="11"/>
      <c r="F667" s="11"/>
    </row>
    <row r="668" spans="2:6" x14ac:dyDescent="0.2">
      <c r="B668" s="11"/>
      <c r="F668" s="11"/>
    </row>
    <row r="669" spans="2:6" x14ac:dyDescent="0.2">
      <c r="B669" s="11"/>
      <c r="F669" s="11"/>
    </row>
    <row r="670" spans="2:6" x14ac:dyDescent="0.2">
      <c r="B670" s="11"/>
      <c r="F670" s="11"/>
    </row>
    <row r="671" spans="2:6" x14ac:dyDescent="0.2">
      <c r="B671" s="11"/>
      <c r="F671" s="11"/>
    </row>
    <row r="672" spans="2:6" x14ac:dyDescent="0.2">
      <c r="B672" s="11"/>
      <c r="F672" s="11"/>
    </row>
    <row r="673" spans="2:6" x14ac:dyDescent="0.2">
      <c r="B673" s="11"/>
      <c r="F673" s="11"/>
    </row>
    <row r="674" spans="2:6" x14ac:dyDescent="0.2">
      <c r="B674" s="11"/>
      <c r="F674" s="11"/>
    </row>
    <row r="675" spans="2:6" x14ac:dyDescent="0.2">
      <c r="B675" s="11"/>
      <c r="F675" s="11"/>
    </row>
    <row r="676" spans="2:6" x14ac:dyDescent="0.2">
      <c r="B676" s="11"/>
      <c r="F676" s="11"/>
    </row>
    <row r="677" spans="2:6" x14ac:dyDescent="0.2">
      <c r="B677" s="11"/>
      <c r="F677" s="11"/>
    </row>
    <row r="678" spans="2:6" x14ac:dyDescent="0.2">
      <c r="B678" s="11"/>
      <c r="F678" s="11"/>
    </row>
    <row r="679" spans="2:6" x14ac:dyDescent="0.2">
      <c r="B679" s="11"/>
      <c r="F679" s="11"/>
    </row>
    <row r="680" spans="2:6" x14ac:dyDescent="0.2">
      <c r="B680" s="11"/>
      <c r="F680" s="11"/>
    </row>
    <row r="681" spans="2:6" x14ac:dyDescent="0.2">
      <c r="B681" s="11"/>
      <c r="F681" s="11"/>
    </row>
    <row r="682" spans="2:6" x14ac:dyDescent="0.2">
      <c r="B682" s="11"/>
      <c r="F682" s="11"/>
    </row>
    <row r="683" spans="2:6" x14ac:dyDescent="0.2">
      <c r="B683" s="11"/>
      <c r="F683" s="11"/>
    </row>
    <row r="684" spans="2:6" x14ac:dyDescent="0.2">
      <c r="B684" s="11"/>
      <c r="F684" s="11"/>
    </row>
    <row r="685" spans="2:6" x14ac:dyDescent="0.2">
      <c r="B685" s="11"/>
      <c r="F685" s="11"/>
    </row>
    <row r="686" spans="2:6" x14ac:dyDescent="0.2">
      <c r="B686" s="11"/>
      <c r="F686" s="11"/>
    </row>
    <row r="687" spans="2:6" x14ac:dyDescent="0.2">
      <c r="B687" s="11"/>
      <c r="F687" s="11"/>
    </row>
    <row r="688" spans="2:6" x14ac:dyDescent="0.2">
      <c r="B688" s="11"/>
      <c r="F688" s="11"/>
    </row>
    <row r="689" spans="2:6" x14ac:dyDescent="0.2">
      <c r="B689" s="11"/>
      <c r="F689" s="11"/>
    </row>
    <row r="690" spans="2:6" x14ac:dyDescent="0.2">
      <c r="B690" s="11"/>
      <c r="F690" s="11"/>
    </row>
    <row r="691" spans="2:6" x14ac:dyDescent="0.2">
      <c r="B691" s="11"/>
      <c r="F691" s="11"/>
    </row>
    <row r="692" spans="2:6" x14ac:dyDescent="0.2">
      <c r="B692" s="11"/>
      <c r="F692" s="11"/>
    </row>
    <row r="693" spans="2:6" x14ac:dyDescent="0.2">
      <c r="B693" s="11"/>
      <c r="F693" s="11"/>
    </row>
    <row r="694" spans="2:6" x14ac:dyDescent="0.2">
      <c r="B694" s="11"/>
      <c r="F694" s="11"/>
    </row>
    <row r="695" spans="2:6" x14ac:dyDescent="0.2">
      <c r="B695" s="11"/>
      <c r="F695" s="11"/>
    </row>
    <row r="696" spans="2:6" x14ac:dyDescent="0.2">
      <c r="B696" s="11"/>
      <c r="F696" s="11"/>
    </row>
    <row r="697" spans="2:6" x14ac:dyDescent="0.2">
      <c r="B697" s="11"/>
      <c r="F697" s="11"/>
    </row>
    <row r="698" spans="2:6" x14ac:dyDescent="0.2">
      <c r="B698" s="11"/>
      <c r="F698" s="11"/>
    </row>
    <row r="699" spans="2:6" x14ac:dyDescent="0.2">
      <c r="B699" s="11"/>
      <c r="F699" s="11"/>
    </row>
    <row r="700" spans="2:6" x14ac:dyDescent="0.2">
      <c r="B700" s="11"/>
      <c r="F700" s="11"/>
    </row>
    <row r="701" spans="2:6" x14ac:dyDescent="0.2">
      <c r="B701" s="11"/>
      <c r="F701" s="11"/>
    </row>
    <row r="702" spans="2:6" x14ac:dyDescent="0.2">
      <c r="B702" s="11"/>
      <c r="F702" s="11"/>
    </row>
    <row r="703" spans="2:6" x14ac:dyDescent="0.2">
      <c r="B703" s="11"/>
      <c r="F703" s="11"/>
    </row>
    <row r="704" spans="2:6" x14ac:dyDescent="0.2">
      <c r="B704" s="11"/>
      <c r="F704" s="11"/>
    </row>
    <row r="705" spans="2:6" x14ac:dyDescent="0.2">
      <c r="B705" s="11"/>
      <c r="F705" s="11"/>
    </row>
    <row r="706" spans="2:6" x14ac:dyDescent="0.2">
      <c r="B706" s="11"/>
      <c r="F706" s="11"/>
    </row>
    <row r="707" spans="2:6" x14ac:dyDescent="0.2">
      <c r="B707" s="11"/>
      <c r="F707" s="11"/>
    </row>
    <row r="708" spans="2:6" x14ac:dyDescent="0.2">
      <c r="B708" s="11"/>
      <c r="F708" s="11"/>
    </row>
    <row r="709" spans="2:6" x14ac:dyDescent="0.2">
      <c r="B709" s="11"/>
      <c r="F709" s="11"/>
    </row>
    <row r="710" spans="2:6" x14ac:dyDescent="0.2">
      <c r="B710" s="11"/>
      <c r="F710" s="11"/>
    </row>
    <row r="711" spans="2:6" x14ac:dyDescent="0.2">
      <c r="B711" s="11"/>
      <c r="F711" s="11"/>
    </row>
    <row r="712" spans="2:6" x14ac:dyDescent="0.2">
      <c r="B712" s="11"/>
      <c r="F712" s="11"/>
    </row>
    <row r="713" spans="2:6" x14ac:dyDescent="0.2">
      <c r="B713" s="11"/>
      <c r="F713" s="11"/>
    </row>
    <row r="714" spans="2:6" x14ac:dyDescent="0.2">
      <c r="B714" s="11"/>
      <c r="F714" s="11"/>
    </row>
    <row r="715" spans="2:6" x14ac:dyDescent="0.2">
      <c r="B715" s="11"/>
      <c r="F715" s="11"/>
    </row>
    <row r="716" spans="2:6" x14ac:dyDescent="0.2">
      <c r="B716" s="11"/>
      <c r="F716" s="11"/>
    </row>
    <row r="717" spans="2:6" x14ac:dyDescent="0.2">
      <c r="B717" s="11"/>
      <c r="F717" s="11"/>
    </row>
    <row r="718" spans="2:6" x14ac:dyDescent="0.2">
      <c r="B718" s="11"/>
      <c r="F718" s="11"/>
    </row>
    <row r="719" spans="2:6" x14ac:dyDescent="0.2">
      <c r="B719" s="11"/>
      <c r="F719" s="11"/>
    </row>
    <row r="720" spans="2:6" x14ac:dyDescent="0.2">
      <c r="B720" s="11"/>
      <c r="F720" s="11"/>
    </row>
    <row r="721" spans="2:6" x14ac:dyDescent="0.2">
      <c r="B721" s="11"/>
      <c r="F721" s="11"/>
    </row>
    <row r="722" spans="2:6" x14ac:dyDescent="0.2">
      <c r="B722" s="11"/>
      <c r="F722" s="11"/>
    </row>
    <row r="723" spans="2:6" x14ac:dyDescent="0.2">
      <c r="B723" s="11"/>
      <c r="F723" s="11"/>
    </row>
    <row r="724" spans="2:6" x14ac:dyDescent="0.2">
      <c r="B724" s="11"/>
      <c r="F724" s="11"/>
    </row>
    <row r="725" spans="2:6" x14ac:dyDescent="0.2">
      <c r="B725" s="11"/>
      <c r="F725" s="11"/>
    </row>
    <row r="726" spans="2:6" x14ac:dyDescent="0.2">
      <c r="B726" s="11"/>
      <c r="F726" s="11"/>
    </row>
    <row r="727" spans="2:6" x14ac:dyDescent="0.2">
      <c r="B727" s="11"/>
      <c r="F727" s="11"/>
    </row>
    <row r="728" spans="2:6" x14ac:dyDescent="0.2">
      <c r="B728" s="11"/>
      <c r="F728" s="11"/>
    </row>
    <row r="729" spans="2:6" x14ac:dyDescent="0.2">
      <c r="B729" s="11"/>
      <c r="F729" s="11"/>
    </row>
    <row r="730" spans="2:6" x14ac:dyDescent="0.2">
      <c r="B730" s="11"/>
      <c r="F730" s="11"/>
    </row>
    <row r="731" spans="2:6" x14ac:dyDescent="0.2">
      <c r="B731" s="11"/>
      <c r="F731" s="11"/>
    </row>
    <row r="732" spans="2:6" x14ac:dyDescent="0.2">
      <c r="B732" s="11"/>
      <c r="F732" s="11"/>
    </row>
    <row r="733" spans="2:6" x14ac:dyDescent="0.2">
      <c r="B733" s="11"/>
      <c r="F733" s="11"/>
    </row>
    <row r="734" spans="2:6" x14ac:dyDescent="0.2">
      <c r="B734" s="11"/>
      <c r="F734" s="11"/>
    </row>
    <row r="735" spans="2:6" x14ac:dyDescent="0.2">
      <c r="B735" s="11"/>
      <c r="F735" s="11"/>
    </row>
    <row r="736" spans="2:6" x14ac:dyDescent="0.2">
      <c r="B736" s="11"/>
      <c r="F736" s="11"/>
    </row>
    <row r="737" spans="2:6" x14ac:dyDescent="0.2">
      <c r="B737" s="11"/>
      <c r="F737" s="11"/>
    </row>
    <row r="738" spans="2:6" x14ac:dyDescent="0.2">
      <c r="B738" s="11"/>
      <c r="F738" s="11"/>
    </row>
    <row r="739" spans="2:6" x14ac:dyDescent="0.2">
      <c r="B739" s="11"/>
      <c r="F739" s="11"/>
    </row>
    <row r="740" spans="2:6" x14ac:dyDescent="0.2">
      <c r="B740" s="11"/>
      <c r="F740" s="11"/>
    </row>
    <row r="741" spans="2:6" x14ac:dyDescent="0.2">
      <c r="B741" s="11"/>
      <c r="F741" s="11"/>
    </row>
    <row r="742" spans="2:6" x14ac:dyDescent="0.2">
      <c r="B742" s="11"/>
      <c r="F742" s="11"/>
    </row>
    <row r="743" spans="2:6" x14ac:dyDescent="0.2">
      <c r="B743" s="11"/>
      <c r="F743" s="11"/>
    </row>
    <row r="744" spans="2:6" x14ac:dyDescent="0.2">
      <c r="B744" s="11"/>
      <c r="F744" s="11"/>
    </row>
    <row r="745" spans="2:6" x14ac:dyDescent="0.2">
      <c r="B745" s="11"/>
      <c r="F745" s="11"/>
    </row>
    <row r="746" spans="2:6" x14ac:dyDescent="0.2">
      <c r="B746" s="11"/>
      <c r="F746" s="11"/>
    </row>
    <row r="747" spans="2:6" x14ac:dyDescent="0.2">
      <c r="B747" s="11"/>
      <c r="F747" s="11"/>
    </row>
    <row r="748" spans="2:6" x14ac:dyDescent="0.2">
      <c r="B748" s="11"/>
      <c r="F748" s="11"/>
    </row>
    <row r="749" spans="2:6" x14ac:dyDescent="0.2">
      <c r="B749" s="11"/>
      <c r="F749" s="11"/>
    </row>
    <row r="750" spans="2:6" x14ac:dyDescent="0.2">
      <c r="B750" s="11"/>
      <c r="F750" s="11"/>
    </row>
    <row r="751" spans="2:6" x14ac:dyDescent="0.2">
      <c r="B751" s="11"/>
      <c r="F751" s="11"/>
    </row>
    <row r="752" spans="2:6" x14ac:dyDescent="0.2">
      <c r="B752" s="11"/>
      <c r="F752" s="11"/>
    </row>
    <row r="753" spans="2:6" x14ac:dyDescent="0.2">
      <c r="B753" s="11"/>
      <c r="F753" s="11"/>
    </row>
    <row r="754" spans="2:6" x14ac:dyDescent="0.2">
      <c r="B754" s="11"/>
      <c r="F754" s="11"/>
    </row>
    <row r="755" spans="2:6" x14ac:dyDescent="0.2">
      <c r="B755" s="11"/>
      <c r="F755" s="11"/>
    </row>
    <row r="756" spans="2:6" x14ac:dyDescent="0.2">
      <c r="B756" s="11"/>
      <c r="F756" s="11"/>
    </row>
    <row r="757" spans="2:6" x14ac:dyDescent="0.2">
      <c r="B757" s="11"/>
      <c r="F757" s="11"/>
    </row>
    <row r="758" spans="2:6" x14ac:dyDescent="0.2">
      <c r="B758" s="11"/>
      <c r="F758" s="11"/>
    </row>
    <row r="759" spans="2:6" x14ac:dyDescent="0.2">
      <c r="B759" s="11"/>
      <c r="F759" s="11"/>
    </row>
    <row r="760" spans="2:6" x14ac:dyDescent="0.2">
      <c r="B760" s="11"/>
      <c r="F760" s="11"/>
    </row>
    <row r="761" spans="2:6" x14ac:dyDescent="0.2">
      <c r="B761" s="11"/>
      <c r="F761" s="11"/>
    </row>
    <row r="762" spans="2:6" x14ac:dyDescent="0.2">
      <c r="B762" s="11"/>
      <c r="F762" s="11"/>
    </row>
    <row r="763" spans="2:6" x14ac:dyDescent="0.2">
      <c r="B763" s="11"/>
      <c r="F763" s="11"/>
    </row>
    <row r="764" spans="2:6" x14ac:dyDescent="0.2">
      <c r="B764" s="11"/>
      <c r="F764" s="11"/>
    </row>
    <row r="765" spans="2:6" x14ac:dyDescent="0.2">
      <c r="B765" s="11"/>
      <c r="F765" s="11"/>
    </row>
    <row r="766" spans="2:6" x14ac:dyDescent="0.2">
      <c r="B766" s="11"/>
      <c r="F766" s="11"/>
    </row>
    <row r="767" spans="2:6" x14ac:dyDescent="0.2">
      <c r="B767" s="11"/>
      <c r="F767" s="11"/>
    </row>
    <row r="768" spans="2:6" x14ac:dyDescent="0.2">
      <c r="B768" s="11"/>
      <c r="F768" s="11"/>
    </row>
    <row r="769" spans="2:6" x14ac:dyDescent="0.2">
      <c r="B769" s="11"/>
      <c r="F769" s="11"/>
    </row>
    <row r="770" spans="2:6" x14ac:dyDescent="0.2">
      <c r="B770" s="11"/>
      <c r="F770" s="11"/>
    </row>
    <row r="771" spans="2:6" x14ac:dyDescent="0.2">
      <c r="B771" s="11"/>
      <c r="F771" s="11"/>
    </row>
    <row r="772" spans="2:6" x14ac:dyDescent="0.2">
      <c r="B772" s="11"/>
      <c r="F772" s="11"/>
    </row>
    <row r="773" spans="2:6" x14ac:dyDescent="0.2">
      <c r="B773" s="11"/>
      <c r="F773" s="11"/>
    </row>
    <row r="774" spans="2:6" x14ac:dyDescent="0.2">
      <c r="B774" s="11"/>
      <c r="F774" s="11"/>
    </row>
    <row r="775" spans="2:6" x14ac:dyDescent="0.2">
      <c r="B775" s="11"/>
      <c r="F775" s="11"/>
    </row>
    <row r="776" spans="2:6" x14ac:dyDescent="0.2">
      <c r="B776" s="11"/>
      <c r="F776" s="11"/>
    </row>
    <row r="777" spans="2:6" x14ac:dyDescent="0.2">
      <c r="B777" s="11"/>
      <c r="F777" s="11"/>
    </row>
    <row r="778" spans="2:6" x14ac:dyDescent="0.2">
      <c r="B778" s="11"/>
      <c r="F778" s="11"/>
    </row>
    <row r="779" spans="2:6" x14ac:dyDescent="0.2">
      <c r="B779" s="11"/>
      <c r="F779" s="11"/>
    </row>
    <row r="780" spans="2:6" x14ac:dyDescent="0.2">
      <c r="B780" s="11"/>
      <c r="F780" s="11"/>
    </row>
    <row r="781" spans="2:6" x14ac:dyDescent="0.2">
      <c r="B781" s="11"/>
      <c r="F781" s="11"/>
    </row>
    <row r="782" spans="2:6" x14ac:dyDescent="0.2">
      <c r="B782" s="11"/>
      <c r="F782" s="11"/>
    </row>
    <row r="783" spans="2:6" x14ac:dyDescent="0.2">
      <c r="B783" s="11"/>
      <c r="F783" s="11"/>
    </row>
    <row r="784" spans="2:6" x14ac:dyDescent="0.2">
      <c r="B784" s="11"/>
      <c r="F784" s="11"/>
    </row>
    <row r="785" spans="2:6" x14ac:dyDescent="0.2">
      <c r="B785" s="11"/>
      <c r="F785" s="11"/>
    </row>
    <row r="786" spans="2:6" x14ac:dyDescent="0.2">
      <c r="B786" s="11"/>
      <c r="F786" s="11"/>
    </row>
    <row r="787" spans="2:6" x14ac:dyDescent="0.2">
      <c r="B787" s="11"/>
      <c r="F787" s="11"/>
    </row>
    <row r="788" spans="2:6" x14ac:dyDescent="0.2">
      <c r="B788" s="11"/>
      <c r="F788" s="11"/>
    </row>
    <row r="789" spans="2:6" x14ac:dyDescent="0.2">
      <c r="B789" s="11"/>
      <c r="F789" s="11"/>
    </row>
    <row r="790" spans="2:6" x14ac:dyDescent="0.2">
      <c r="B790" s="11"/>
      <c r="F790" s="11"/>
    </row>
    <row r="791" spans="2:6" x14ac:dyDescent="0.2">
      <c r="B791" s="11"/>
      <c r="F791" s="11"/>
    </row>
    <row r="792" spans="2:6" x14ac:dyDescent="0.2">
      <c r="B792" s="11"/>
      <c r="F792" s="11"/>
    </row>
    <row r="793" spans="2:6" x14ac:dyDescent="0.2">
      <c r="B793" s="11"/>
      <c r="F793" s="11"/>
    </row>
    <row r="794" spans="2:6" x14ac:dyDescent="0.2">
      <c r="B794" s="11"/>
      <c r="F794" s="11"/>
    </row>
    <row r="795" spans="2:6" x14ac:dyDescent="0.2">
      <c r="B795" s="11"/>
      <c r="F795" s="11"/>
    </row>
    <row r="796" spans="2:6" x14ac:dyDescent="0.2">
      <c r="B796" s="11"/>
      <c r="F796" s="11"/>
    </row>
    <row r="797" spans="2:6" x14ac:dyDescent="0.2">
      <c r="B797" s="11"/>
      <c r="F797" s="11"/>
    </row>
    <row r="798" spans="2:6" x14ac:dyDescent="0.2">
      <c r="B798" s="11"/>
      <c r="F798" s="11"/>
    </row>
    <row r="799" spans="2:6" x14ac:dyDescent="0.2">
      <c r="B799" s="11"/>
      <c r="F799" s="11"/>
    </row>
    <row r="800" spans="2:6" x14ac:dyDescent="0.2">
      <c r="B800" s="11"/>
      <c r="F800" s="11"/>
    </row>
    <row r="801" spans="2:6" x14ac:dyDescent="0.2">
      <c r="B801" s="11"/>
      <c r="F801" s="11"/>
    </row>
    <row r="802" spans="2:6" x14ac:dyDescent="0.2">
      <c r="B802" s="11"/>
      <c r="F802" s="11"/>
    </row>
    <row r="803" spans="2:6" x14ac:dyDescent="0.2">
      <c r="B803" s="11"/>
      <c r="F803" s="11"/>
    </row>
    <row r="804" spans="2:6" x14ac:dyDescent="0.2">
      <c r="B804" s="11"/>
      <c r="F804" s="11"/>
    </row>
    <row r="805" spans="2:6" x14ac:dyDescent="0.2">
      <c r="B805" s="11"/>
      <c r="F805" s="11"/>
    </row>
    <row r="806" spans="2:6" x14ac:dyDescent="0.2">
      <c r="B806" s="11"/>
      <c r="F806" s="11"/>
    </row>
    <row r="807" spans="2:6" x14ac:dyDescent="0.2">
      <c r="B807" s="11"/>
      <c r="F807" s="11"/>
    </row>
    <row r="808" spans="2:6" x14ac:dyDescent="0.2">
      <c r="B808" s="11"/>
      <c r="F808" s="11"/>
    </row>
    <row r="809" spans="2:6" x14ac:dyDescent="0.2">
      <c r="B809" s="11"/>
      <c r="F809" s="11"/>
    </row>
    <row r="810" spans="2:6" x14ac:dyDescent="0.2">
      <c r="B810" s="11"/>
      <c r="F810" s="11"/>
    </row>
    <row r="811" spans="2:6" x14ac:dyDescent="0.2">
      <c r="B811" s="11"/>
      <c r="F811" s="11"/>
    </row>
    <row r="812" spans="2:6" x14ac:dyDescent="0.2">
      <c r="B812" s="11"/>
      <c r="F812" s="11"/>
    </row>
    <row r="813" spans="2:6" x14ac:dyDescent="0.2">
      <c r="B813" s="11"/>
      <c r="F813" s="11"/>
    </row>
    <row r="814" spans="2:6" x14ac:dyDescent="0.2">
      <c r="B814" s="11"/>
      <c r="F814" s="11"/>
    </row>
    <row r="815" spans="2:6" x14ac:dyDescent="0.2">
      <c r="B815" s="11"/>
      <c r="F815" s="11"/>
    </row>
    <row r="816" spans="2:6" x14ac:dyDescent="0.2">
      <c r="B816" s="11"/>
      <c r="F816" s="11"/>
    </row>
    <row r="817" spans="2:6" x14ac:dyDescent="0.2">
      <c r="B817" s="11"/>
      <c r="F817" s="11"/>
    </row>
    <row r="818" spans="2:6" x14ac:dyDescent="0.2">
      <c r="B818" s="11"/>
      <c r="F818" s="11"/>
    </row>
    <row r="819" spans="2:6" x14ac:dyDescent="0.2">
      <c r="B819" s="11"/>
      <c r="F819" s="11"/>
    </row>
    <row r="820" spans="2:6" x14ac:dyDescent="0.2">
      <c r="B820" s="11"/>
      <c r="F820" s="11"/>
    </row>
    <row r="821" spans="2:6" x14ac:dyDescent="0.2">
      <c r="B821" s="11"/>
      <c r="F821" s="11"/>
    </row>
    <row r="822" spans="2:6" x14ac:dyDescent="0.2">
      <c r="B822" s="11"/>
      <c r="F822" s="11"/>
    </row>
    <row r="823" spans="2:6" x14ac:dyDescent="0.2">
      <c r="B823" s="11"/>
      <c r="F823" s="11"/>
    </row>
    <row r="824" spans="2:6" x14ac:dyDescent="0.2">
      <c r="B824" s="11"/>
      <c r="F824" s="11"/>
    </row>
    <row r="825" spans="2:6" x14ac:dyDescent="0.2">
      <c r="B825" s="11"/>
      <c r="F825" s="11"/>
    </row>
    <row r="826" spans="2:6" x14ac:dyDescent="0.2">
      <c r="B826" s="11"/>
      <c r="F826" s="11"/>
    </row>
    <row r="827" spans="2:6" x14ac:dyDescent="0.2">
      <c r="B827" s="11"/>
      <c r="F827" s="11"/>
    </row>
    <row r="828" spans="2:6" x14ac:dyDescent="0.2">
      <c r="B828" s="11"/>
      <c r="F828" s="11"/>
    </row>
    <row r="829" spans="2:6" x14ac:dyDescent="0.2">
      <c r="B829" s="11"/>
      <c r="F829" s="11"/>
    </row>
    <row r="830" spans="2:6" x14ac:dyDescent="0.2">
      <c r="B830" s="11"/>
      <c r="F830" s="11"/>
    </row>
    <row r="831" spans="2:6" x14ac:dyDescent="0.2">
      <c r="B831" s="11"/>
      <c r="F831" s="11"/>
    </row>
    <row r="832" spans="2:6" x14ac:dyDescent="0.2">
      <c r="B832" s="11"/>
      <c r="F832" s="11"/>
    </row>
    <row r="833" spans="2:6" x14ac:dyDescent="0.2">
      <c r="B833" s="11"/>
      <c r="F833" s="11"/>
    </row>
    <row r="834" spans="2:6" x14ac:dyDescent="0.2">
      <c r="B834" s="11"/>
      <c r="F834" s="11"/>
    </row>
    <row r="835" spans="2:6" x14ac:dyDescent="0.2">
      <c r="B835" s="11"/>
      <c r="F835" s="11"/>
    </row>
    <row r="836" spans="2:6" x14ac:dyDescent="0.2">
      <c r="B836" s="11"/>
      <c r="F836" s="11"/>
    </row>
    <row r="837" spans="2:6" x14ac:dyDescent="0.2">
      <c r="B837" s="11"/>
      <c r="F837" s="11"/>
    </row>
    <row r="838" spans="2:6" x14ac:dyDescent="0.2">
      <c r="B838" s="11"/>
      <c r="F838" s="11"/>
    </row>
    <row r="839" spans="2:6" x14ac:dyDescent="0.2">
      <c r="B839" s="11"/>
      <c r="F839" s="11"/>
    </row>
    <row r="840" spans="2:6" x14ac:dyDescent="0.2">
      <c r="B840" s="11"/>
      <c r="F840" s="11"/>
    </row>
    <row r="841" spans="2:6" x14ac:dyDescent="0.2">
      <c r="B841" s="11"/>
      <c r="F841" s="11"/>
    </row>
    <row r="842" spans="2:6" x14ac:dyDescent="0.2">
      <c r="B842" s="11"/>
      <c r="F842" s="11"/>
    </row>
    <row r="843" spans="2:6" x14ac:dyDescent="0.2">
      <c r="B843" s="11"/>
      <c r="F843" s="11"/>
    </row>
    <row r="844" spans="2:6" x14ac:dyDescent="0.2">
      <c r="B844" s="11"/>
      <c r="F844" s="11"/>
    </row>
    <row r="845" spans="2:6" x14ac:dyDescent="0.2">
      <c r="B845" s="11"/>
      <c r="F845" s="11"/>
    </row>
    <row r="846" spans="2:6" x14ac:dyDescent="0.2">
      <c r="B846" s="11"/>
      <c r="F846" s="11"/>
    </row>
    <row r="847" spans="2:6" x14ac:dyDescent="0.2">
      <c r="B847" s="11"/>
      <c r="F847" s="11"/>
    </row>
    <row r="848" spans="2:6" x14ac:dyDescent="0.2">
      <c r="B848" s="11"/>
      <c r="F848" s="11"/>
    </row>
    <row r="849" spans="2:6" x14ac:dyDescent="0.2">
      <c r="B849" s="11"/>
      <c r="F849" s="11"/>
    </row>
    <row r="850" spans="2:6" x14ac:dyDescent="0.2">
      <c r="B850" s="11"/>
      <c r="F850" s="11"/>
    </row>
    <row r="851" spans="2:6" x14ac:dyDescent="0.2">
      <c r="B851" s="11"/>
      <c r="F851" s="11"/>
    </row>
    <row r="852" spans="2:6" x14ac:dyDescent="0.2">
      <c r="B852" s="11"/>
      <c r="F852" s="11"/>
    </row>
    <row r="853" spans="2:6" x14ac:dyDescent="0.2">
      <c r="B853" s="11"/>
      <c r="F853" s="11"/>
    </row>
    <row r="854" spans="2:6" x14ac:dyDescent="0.2">
      <c r="B854" s="11"/>
      <c r="F854" s="11"/>
    </row>
    <row r="855" spans="2:6" x14ac:dyDescent="0.2">
      <c r="B855" s="11"/>
      <c r="F855" s="11"/>
    </row>
    <row r="856" spans="2:6" x14ac:dyDescent="0.2">
      <c r="B856" s="11"/>
      <c r="F856" s="11"/>
    </row>
    <row r="857" spans="2:6" x14ac:dyDescent="0.2">
      <c r="B857" s="11"/>
      <c r="F857" s="11"/>
    </row>
    <row r="858" spans="2:6" x14ac:dyDescent="0.2">
      <c r="B858" s="11"/>
      <c r="F858" s="11"/>
    </row>
    <row r="859" spans="2:6" x14ac:dyDescent="0.2">
      <c r="B859" s="11"/>
      <c r="F859" s="11"/>
    </row>
    <row r="860" spans="2:6" x14ac:dyDescent="0.2">
      <c r="B860" s="11"/>
      <c r="F860" s="11"/>
    </row>
    <row r="861" spans="2:6" x14ac:dyDescent="0.2">
      <c r="B861" s="11"/>
      <c r="F861" s="11"/>
    </row>
    <row r="862" spans="2:6" x14ac:dyDescent="0.2">
      <c r="B862" s="11"/>
      <c r="F862" s="11"/>
    </row>
    <row r="863" spans="2:6" x14ac:dyDescent="0.2">
      <c r="B863" s="11"/>
      <c r="F863" s="11"/>
    </row>
    <row r="864" spans="2:6" x14ac:dyDescent="0.2">
      <c r="B864" s="11"/>
      <c r="F864" s="11"/>
    </row>
    <row r="865" spans="2:6" x14ac:dyDescent="0.2">
      <c r="B865" s="11"/>
      <c r="F865" s="11"/>
    </row>
    <row r="866" spans="2:6" x14ac:dyDescent="0.2">
      <c r="B866" s="11"/>
      <c r="F866" s="11"/>
    </row>
    <row r="867" spans="2:6" x14ac:dyDescent="0.2">
      <c r="B867" s="11"/>
      <c r="F867" s="11"/>
    </row>
    <row r="868" spans="2:6" x14ac:dyDescent="0.2">
      <c r="B868" s="11"/>
      <c r="F868" s="11"/>
    </row>
    <row r="869" spans="2:6" x14ac:dyDescent="0.2">
      <c r="B869" s="11"/>
      <c r="F869" s="11"/>
    </row>
    <row r="870" spans="2:6" x14ac:dyDescent="0.2">
      <c r="B870" s="11"/>
      <c r="F870" s="11"/>
    </row>
    <row r="871" spans="2:6" x14ac:dyDescent="0.2">
      <c r="B871" s="11"/>
      <c r="F871" s="11"/>
    </row>
    <row r="872" spans="2:6" x14ac:dyDescent="0.2">
      <c r="B872" s="11"/>
      <c r="F872" s="11"/>
    </row>
    <row r="873" spans="2:6" x14ac:dyDescent="0.2">
      <c r="B873" s="11"/>
      <c r="F873" s="11"/>
    </row>
    <row r="874" spans="2:6" x14ac:dyDescent="0.2">
      <c r="B874" s="11"/>
      <c r="F874" s="11"/>
    </row>
    <row r="875" spans="2:6" x14ac:dyDescent="0.2">
      <c r="B875" s="11"/>
      <c r="F875" s="11"/>
    </row>
    <row r="876" spans="2:6" x14ac:dyDescent="0.2">
      <c r="B876" s="11"/>
      <c r="F876" s="11"/>
    </row>
    <row r="877" spans="2:6" x14ac:dyDescent="0.2">
      <c r="B877" s="11"/>
      <c r="F877" s="11"/>
    </row>
    <row r="878" spans="2:6" x14ac:dyDescent="0.2">
      <c r="B878" s="11"/>
      <c r="F878" s="11"/>
    </row>
    <row r="879" spans="2:6" x14ac:dyDescent="0.2">
      <c r="B879" s="11"/>
      <c r="F879" s="11"/>
    </row>
    <row r="880" spans="2:6" x14ac:dyDescent="0.2">
      <c r="B880" s="11"/>
      <c r="F880" s="11"/>
    </row>
    <row r="881" spans="2:6" x14ac:dyDescent="0.2">
      <c r="B881" s="11"/>
      <c r="F881" s="11"/>
    </row>
    <row r="882" spans="2:6" x14ac:dyDescent="0.2">
      <c r="B882" s="11"/>
      <c r="F882" s="11"/>
    </row>
    <row r="883" spans="2:6" x14ac:dyDescent="0.2">
      <c r="B883" s="11"/>
      <c r="F883" s="11"/>
    </row>
    <row r="884" spans="2:6" x14ac:dyDescent="0.2">
      <c r="B884" s="11"/>
      <c r="F884" s="11"/>
    </row>
    <row r="885" spans="2:6" x14ac:dyDescent="0.2">
      <c r="B885" s="11"/>
      <c r="F885" s="11"/>
    </row>
    <row r="886" spans="2:6" x14ac:dyDescent="0.2">
      <c r="B886" s="11"/>
      <c r="F886" s="11"/>
    </row>
    <row r="887" spans="2:6" x14ac:dyDescent="0.2">
      <c r="B887" s="11"/>
      <c r="F887" s="11"/>
    </row>
    <row r="888" spans="2:6" x14ac:dyDescent="0.2">
      <c r="B888" s="11"/>
      <c r="F888" s="11"/>
    </row>
    <row r="889" spans="2:6" x14ac:dyDescent="0.2">
      <c r="B889" s="11"/>
      <c r="F889" s="11"/>
    </row>
    <row r="890" spans="2:6" x14ac:dyDescent="0.2">
      <c r="B890" s="11"/>
      <c r="F890" s="11"/>
    </row>
    <row r="891" spans="2:6" x14ac:dyDescent="0.2">
      <c r="B891" s="11"/>
      <c r="F891" s="11"/>
    </row>
    <row r="892" spans="2:6" x14ac:dyDescent="0.2">
      <c r="B892" s="11"/>
      <c r="F892" s="11"/>
    </row>
    <row r="893" spans="2:6" x14ac:dyDescent="0.2">
      <c r="B893" s="11"/>
      <c r="F893" s="11"/>
    </row>
    <row r="894" spans="2:6" x14ac:dyDescent="0.2">
      <c r="B894" s="11"/>
      <c r="F894" s="11"/>
    </row>
    <row r="895" spans="2:6" x14ac:dyDescent="0.2">
      <c r="B895" s="11"/>
      <c r="F895" s="11"/>
    </row>
    <row r="896" spans="2:6" x14ac:dyDescent="0.2">
      <c r="B896" s="11"/>
      <c r="F896" s="11"/>
    </row>
    <row r="897" spans="2:6" x14ac:dyDescent="0.2">
      <c r="B897" s="11"/>
      <c r="F897" s="11"/>
    </row>
    <row r="898" spans="2:6" x14ac:dyDescent="0.2">
      <c r="B898" s="11"/>
      <c r="F898" s="11"/>
    </row>
    <row r="899" spans="2:6" x14ac:dyDescent="0.2">
      <c r="B899" s="11"/>
      <c r="F899" s="11"/>
    </row>
    <row r="900" spans="2:6" x14ac:dyDescent="0.2">
      <c r="B900" s="11"/>
      <c r="F900" s="11"/>
    </row>
    <row r="901" spans="2:6" x14ac:dyDescent="0.2">
      <c r="B901" s="11"/>
      <c r="F901" s="11"/>
    </row>
    <row r="902" spans="2:6" x14ac:dyDescent="0.2">
      <c r="B902" s="11"/>
      <c r="F902" s="11"/>
    </row>
    <row r="903" spans="2:6" x14ac:dyDescent="0.2">
      <c r="B903" s="11"/>
      <c r="F903" s="11"/>
    </row>
    <row r="904" spans="2:6" x14ac:dyDescent="0.2">
      <c r="B904" s="11"/>
      <c r="F904" s="11"/>
    </row>
    <row r="905" spans="2:6" x14ac:dyDescent="0.2">
      <c r="B905" s="11"/>
      <c r="F905" s="11"/>
    </row>
    <row r="906" spans="2:6" x14ac:dyDescent="0.2">
      <c r="B906" s="11"/>
      <c r="F906" s="11"/>
    </row>
    <row r="907" spans="2:6" x14ac:dyDescent="0.2">
      <c r="B907" s="11"/>
      <c r="F907" s="11"/>
    </row>
    <row r="908" spans="2:6" x14ac:dyDescent="0.2">
      <c r="B908" s="11"/>
      <c r="F908" s="11"/>
    </row>
    <row r="909" spans="2:6" x14ac:dyDescent="0.2">
      <c r="B909" s="11"/>
      <c r="F909" s="11"/>
    </row>
    <row r="910" spans="2:6" x14ac:dyDescent="0.2">
      <c r="B910" s="11"/>
      <c r="F910" s="11"/>
    </row>
    <row r="911" spans="2:6" x14ac:dyDescent="0.2">
      <c r="B911" s="11"/>
      <c r="F911" s="11"/>
    </row>
    <row r="912" spans="2:6" x14ac:dyDescent="0.2">
      <c r="B912" s="11"/>
      <c r="F912" s="11"/>
    </row>
    <row r="913" spans="2:6" x14ac:dyDescent="0.2">
      <c r="B913" s="11"/>
      <c r="F913" s="11"/>
    </row>
    <row r="914" spans="2:6" x14ac:dyDescent="0.2">
      <c r="B914" s="11"/>
      <c r="F914" s="11"/>
    </row>
    <row r="915" spans="2:6" x14ac:dyDescent="0.2">
      <c r="B915" s="11"/>
      <c r="F915" s="11"/>
    </row>
    <row r="916" spans="2:6" x14ac:dyDescent="0.2">
      <c r="B916" s="11"/>
      <c r="F916" s="11"/>
    </row>
    <row r="917" spans="2:6" x14ac:dyDescent="0.2">
      <c r="B917" s="11"/>
      <c r="F917" s="11"/>
    </row>
    <row r="918" spans="2:6" x14ac:dyDescent="0.2">
      <c r="B918" s="11"/>
      <c r="F918" s="11"/>
    </row>
    <row r="919" spans="2:6" x14ac:dyDescent="0.2">
      <c r="B919" s="11"/>
      <c r="F919" s="11"/>
    </row>
    <row r="920" spans="2:6" x14ac:dyDescent="0.2">
      <c r="B920" s="11"/>
      <c r="F920" s="11"/>
    </row>
    <row r="921" spans="2:6" x14ac:dyDescent="0.2">
      <c r="B921" s="11"/>
      <c r="F921" s="11"/>
    </row>
    <row r="922" spans="2:6" x14ac:dyDescent="0.2">
      <c r="B922" s="11"/>
      <c r="F922" s="11"/>
    </row>
    <row r="923" spans="2:6" x14ac:dyDescent="0.2">
      <c r="B923" s="11"/>
      <c r="F923" s="11"/>
    </row>
    <row r="924" spans="2:6" x14ac:dyDescent="0.2">
      <c r="B924" s="11"/>
      <c r="F924" s="11"/>
    </row>
    <row r="925" spans="2:6" x14ac:dyDescent="0.2">
      <c r="B925" s="11"/>
      <c r="F925" s="11"/>
    </row>
    <row r="926" spans="2:6" x14ac:dyDescent="0.2">
      <c r="B926" s="11"/>
      <c r="F926" s="11"/>
    </row>
    <row r="927" spans="2:6" x14ac:dyDescent="0.2">
      <c r="B927" s="11"/>
      <c r="F927" s="11"/>
    </row>
    <row r="928" spans="2:6" x14ac:dyDescent="0.2">
      <c r="B928" s="11"/>
      <c r="F928" s="11"/>
    </row>
    <row r="929" spans="2:6" x14ac:dyDescent="0.2">
      <c r="B929" s="11"/>
      <c r="F929" s="11"/>
    </row>
    <row r="930" spans="2:6" x14ac:dyDescent="0.2">
      <c r="B930" s="11"/>
      <c r="F930" s="11"/>
    </row>
    <row r="931" spans="2:6" x14ac:dyDescent="0.2">
      <c r="B931" s="11"/>
      <c r="F931" s="11"/>
    </row>
    <row r="932" spans="2:6" x14ac:dyDescent="0.2">
      <c r="B932" s="11"/>
      <c r="F932" s="11"/>
    </row>
    <row r="933" spans="2:6" x14ac:dyDescent="0.2">
      <c r="B933" s="11"/>
      <c r="F933" s="11"/>
    </row>
    <row r="934" spans="2:6" x14ac:dyDescent="0.2">
      <c r="B934" s="11"/>
      <c r="F934" s="11"/>
    </row>
    <row r="935" spans="2:6" x14ac:dyDescent="0.2">
      <c r="B935" s="11"/>
      <c r="F935" s="11"/>
    </row>
    <row r="936" spans="2:6" x14ac:dyDescent="0.2">
      <c r="B936" s="11"/>
      <c r="F936" s="11"/>
    </row>
    <row r="937" spans="2:6" x14ac:dyDescent="0.2">
      <c r="B937" s="11"/>
      <c r="F937" s="11"/>
    </row>
    <row r="938" spans="2:6" x14ac:dyDescent="0.2">
      <c r="B938" s="11"/>
      <c r="F938" s="11"/>
    </row>
    <row r="939" spans="2:6" x14ac:dyDescent="0.2">
      <c r="B939" s="11"/>
      <c r="F939" s="11"/>
    </row>
    <row r="940" spans="2:6" x14ac:dyDescent="0.2">
      <c r="B940" s="11"/>
      <c r="F940" s="11"/>
    </row>
    <row r="941" spans="2:6" x14ac:dyDescent="0.2">
      <c r="B941" s="11"/>
      <c r="F941" s="11"/>
    </row>
    <row r="942" spans="2:6" x14ac:dyDescent="0.2">
      <c r="B942" s="11"/>
      <c r="F942" s="11"/>
    </row>
    <row r="943" spans="2:6" x14ac:dyDescent="0.2">
      <c r="B943" s="11"/>
      <c r="F943" s="11"/>
    </row>
    <row r="944" spans="2:6" x14ac:dyDescent="0.2">
      <c r="B944" s="11"/>
      <c r="F944" s="11"/>
    </row>
    <row r="945" spans="2:6" x14ac:dyDescent="0.2">
      <c r="B945" s="11"/>
      <c r="F945" s="11"/>
    </row>
    <row r="946" spans="2:6" x14ac:dyDescent="0.2">
      <c r="B946" s="11"/>
      <c r="F946" s="11"/>
    </row>
    <row r="947" spans="2:6" x14ac:dyDescent="0.2">
      <c r="B947" s="11"/>
      <c r="F947" s="11"/>
    </row>
    <row r="948" spans="2:6" x14ac:dyDescent="0.2">
      <c r="B948" s="11"/>
      <c r="F948" s="11"/>
    </row>
    <row r="949" spans="2:6" x14ac:dyDescent="0.2">
      <c r="B949" s="11"/>
      <c r="F949" s="11"/>
    </row>
    <row r="950" spans="2:6" x14ac:dyDescent="0.2">
      <c r="B950" s="11"/>
      <c r="F950" s="11"/>
    </row>
    <row r="951" spans="2:6" x14ac:dyDescent="0.2">
      <c r="B951" s="11"/>
      <c r="F951" s="11"/>
    </row>
    <row r="952" spans="2:6" x14ac:dyDescent="0.2">
      <c r="B952" s="11"/>
      <c r="F952" s="11"/>
    </row>
    <row r="953" spans="2:6" x14ac:dyDescent="0.2">
      <c r="B953" s="11"/>
      <c r="F953" s="11"/>
    </row>
    <row r="954" spans="2:6" x14ac:dyDescent="0.2">
      <c r="B954" s="11"/>
      <c r="F954" s="11"/>
    </row>
    <row r="955" spans="2:6" x14ac:dyDescent="0.2">
      <c r="B955" s="11"/>
      <c r="F955" s="11"/>
    </row>
    <row r="956" spans="2:6" x14ac:dyDescent="0.2">
      <c r="B956" s="11"/>
      <c r="F956" s="11"/>
    </row>
    <row r="957" spans="2:6" x14ac:dyDescent="0.2">
      <c r="B957" s="11"/>
      <c r="F957" s="11"/>
    </row>
    <row r="958" spans="2:6" x14ac:dyDescent="0.2">
      <c r="B958" s="11"/>
      <c r="F958" s="11"/>
    </row>
    <row r="959" spans="2:6" x14ac:dyDescent="0.2">
      <c r="B959" s="11"/>
      <c r="F959" s="11"/>
    </row>
    <row r="960" spans="2:6" x14ac:dyDescent="0.2">
      <c r="B960" s="11"/>
      <c r="F960" s="11"/>
    </row>
    <row r="961" spans="2:6" x14ac:dyDescent="0.2">
      <c r="B961" s="11"/>
      <c r="F961" s="11"/>
    </row>
    <row r="962" spans="2:6" x14ac:dyDescent="0.2">
      <c r="B962" s="11"/>
      <c r="F962" s="11"/>
    </row>
    <row r="963" spans="2:6" x14ac:dyDescent="0.2">
      <c r="B963" s="11"/>
      <c r="F963" s="11"/>
    </row>
    <row r="964" spans="2:6" x14ac:dyDescent="0.2">
      <c r="B964" s="11"/>
      <c r="F964" s="11"/>
    </row>
    <row r="965" spans="2:6" x14ac:dyDescent="0.2">
      <c r="B965" s="11"/>
      <c r="F965" s="11"/>
    </row>
    <row r="966" spans="2:6" x14ac:dyDescent="0.2">
      <c r="B966" s="11"/>
      <c r="F966" s="11"/>
    </row>
    <row r="967" spans="2:6" x14ac:dyDescent="0.2">
      <c r="B967" s="11"/>
      <c r="F967" s="11"/>
    </row>
    <row r="968" spans="2:6" x14ac:dyDescent="0.2">
      <c r="B968" s="11"/>
      <c r="F968" s="11"/>
    </row>
    <row r="969" spans="2:6" x14ac:dyDescent="0.2">
      <c r="B969" s="11"/>
      <c r="F969" s="11"/>
    </row>
    <row r="970" spans="2:6" x14ac:dyDescent="0.2">
      <c r="B970" s="11"/>
      <c r="F970" s="11"/>
    </row>
    <row r="971" spans="2:6" x14ac:dyDescent="0.2">
      <c r="B971" s="11"/>
      <c r="F971" s="11"/>
    </row>
    <row r="972" spans="2:6" x14ac:dyDescent="0.2">
      <c r="B972" s="11"/>
      <c r="F972" s="11"/>
    </row>
    <row r="973" spans="2:6" x14ac:dyDescent="0.2">
      <c r="B973" s="11"/>
      <c r="F973" s="11"/>
    </row>
    <row r="974" spans="2:6" x14ac:dyDescent="0.2">
      <c r="B974" s="11"/>
      <c r="F974" s="11"/>
    </row>
    <row r="975" spans="2:6" x14ac:dyDescent="0.2">
      <c r="B975" s="11"/>
      <c r="F975" s="11"/>
    </row>
    <row r="976" spans="2:6" x14ac:dyDescent="0.2">
      <c r="B976" s="11"/>
      <c r="F976" s="11"/>
    </row>
    <row r="977" spans="2:6" x14ac:dyDescent="0.2">
      <c r="B977" s="11"/>
      <c r="F977" s="11"/>
    </row>
    <row r="978" spans="2:6" x14ac:dyDescent="0.2">
      <c r="B978" s="11"/>
      <c r="F978" s="11"/>
    </row>
    <row r="979" spans="2:6" x14ac:dyDescent="0.2">
      <c r="B979" s="11"/>
      <c r="F979" s="11"/>
    </row>
    <row r="980" spans="2:6" x14ac:dyDescent="0.2">
      <c r="B980" s="11"/>
      <c r="F980" s="11"/>
    </row>
    <row r="981" spans="2:6" x14ac:dyDescent="0.2">
      <c r="B981" s="11"/>
      <c r="F981" s="11"/>
    </row>
    <row r="982" spans="2:6" x14ac:dyDescent="0.2">
      <c r="B982" s="11"/>
      <c r="F982" s="11"/>
    </row>
    <row r="983" spans="2:6" x14ac:dyDescent="0.2">
      <c r="B983" s="11"/>
      <c r="F983" s="11"/>
    </row>
    <row r="984" spans="2:6" x14ac:dyDescent="0.2">
      <c r="B984" s="11"/>
      <c r="F984" s="11"/>
    </row>
    <row r="985" spans="2:6" x14ac:dyDescent="0.2">
      <c r="B985" s="11"/>
      <c r="F985" s="11"/>
    </row>
    <row r="986" spans="2:6" x14ac:dyDescent="0.2">
      <c r="B986" s="11"/>
      <c r="F986" s="11"/>
    </row>
    <row r="987" spans="2:6" x14ac:dyDescent="0.2">
      <c r="B987" s="11"/>
      <c r="F987" s="11"/>
    </row>
    <row r="988" spans="2:6" x14ac:dyDescent="0.2">
      <c r="B988" s="11"/>
      <c r="F988" s="11"/>
    </row>
    <row r="989" spans="2:6" x14ac:dyDescent="0.2">
      <c r="B989" s="11"/>
      <c r="F989" s="11"/>
    </row>
    <row r="990" spans="2:6" x14ac:dyDescent="0.2">
      <c r="B990" s="11"/>
      <c r="F990" s="11"/>
    </row>
    <row r="991" spans="2:6" x14ac:dyDescent="0.2">
      <c r="B991" s="11"/>
      <c r="F991" s="11"/>
    </row>
    <row r="992" spans="2:6" x14ac:dyDescent="0.2">
      <c r="B992" s="11"/>
      <c r="F992" s="11"/>
    </row>
    <row r="993" spans="2:6" x14ac:dyDescent="0.2">
      <c r="B993" s="11"/>
      <c r="F993" s="11"/>
    </row>
    <row r="994" spans="2:6" x14ac:dyDescent="0.2">
      <c r="B994" s="11"/>
      <c r="F994" s="11"/>
    </row>
    <row r="995" spans="2:6" x14ac:dyDescent="0.2">
      <c r="B995" s="11"/>
      <c r="F995" s="11"/>
    </row>
    <row r="996" spans="2:6" x14ac:dyDescent="0.2">
      <c r="B996" s="11"/>
      <c r="F996" s="11"/>
    </row>
    <row r="997" spans="2:6" x14ac:dyDescent="0.2">
      <c r="B997" s="11"/>
      <c r="F997" s="11"/>
    </row>
    <row r="998" spans="2:6" x14ac:dyDescent="0.2">
      <c r="B998" s="11"/>
      <c r="F998" s="11"/>
    </row>
    <row r="999" spans="2:6" x14ac:dyDescent="0.2">
      <c r="B999" s="11"/>
      <c r="F999" s="11"/>
    </row>
    <row r="1000" spans="2:6" x14ac:dyDescent="0.2">
      <c r="B1000" s="11"/>
      <c r="F1000" s="11"/>
    </row>
    <row r="1001" spans="2:6" x14ac:dyDescent="0.2">
      <c r="B1001" s="11"/>
      <c r="F1001" s="11"/>
    </row>
    <row r="1002" spans="2:6" x14ac:dyDescent="0.2">
      <c r="B1002" s="11"/>
      <c r="F1002" s="11"/>
    </row>
    <row r="1003" spans="2:6" x14ac:dyDescent="0.2">
      <c r="B1003" s="11"/>
      <c r="F1003" s="11"/>
    </row>
    <row r="1004" spans="2:6" x14ac:dyDescent="0.2">
      <c r="B1004" s="11"/>
      <c r="F1004" s="11"/>
    </row>
    <row r="1005" spans="2:6" x14ac:dyDescent="0.2">
      <c r="B1005" s="11"/>
      <c r="F1005" s="11"/>
    </row>
    <row r="1006" spans="2:6" x14ac:dyDescent="0.2">
      <c r="B1006" s="11"/>
      <c r="F1006" s="11"/>
    </row>
    <row r="1007" spans="2:6" x14ac:dyDescent="0.2">
      <c r="B1007" s="11"/>
      <c r="F1007" s="11"/>
    </row>
    <row r="1008" spans="2:6" x14ac:dyDescent="0.2">
      <c r="B1008" s="11"/>
      <c r="F1008" s="11"/>
    </row>
    <row r="1009" spans="2:6" x14ac:dyDescent="0.2">
      <c r="B1009" s="11"/>
      <c r="F1009" s="11"/>
    </row>
    <row r="1010" spans="2:6" x14ac:dyDescent="0.2">
      <c r="B1010" s="11"/>
      <c r="F1010" s="11"/>
    </row>
    <row r="1011" spans="2:6" x14ac:dyDescent="0.2">
      <c r="B1011" s="11"/>
      <c r="F1011" s="11"/>
    </row>
    <row r="1012" spans="2:6" x14ac:dyDescent="0.2">
      <c r="B1012" s="11"/>
      <c r="F1012" s="11"/>
    </row>
    <row r="1013" spans="2:6" x14ac:dyDescent="0.2">
      <c r="B1013" s="11"/>
      <c r="F1013" s="11"/>
    </row>
    <row r="1014" spans="2:6" x14ac:dyDescent="0.2">
      <c r="B1014" s="11"/>
      <c r="F1014" s="11"/>
    </row>
    <row r="1015" spans="2:6" x14ac:dyDescent="0.2">
      <c r="B1015" s="11"/>
      <c r="F1015" s="11"/>
    </row>
    <row r="1016" spans="2:6" x14ac:dyDescent="0.2">
      <c r="B1016" s="11"/>
      <c r="F1016" s="11"/>
    </row>
    <row r="1017" spans="2:6" x14ac:dyDescent="0.2">
      <c r="B1017" s="11"/>
      <c r="F1017" s="11"/>
    </row>
    <row r="1018" spans="2:6" x14ac:dyDescent="0.2">
      <c r="B1018" s="11"/>
      <c r="F1018" s="11"/>
    </row>
    <row r="1019" spans="2:6" x14ac:dyDescent="0.2">
      <c r="B1019" s="11"/>
      <c r="F1019" s="11"/>
    </row>
    <row r="1020" spans="2:6" x14ac:dyDescent="0.2">
      <c r="B1020" s="11"/>
      <c r="F1020" s="11"/>
    </row>
    <row r="1021" spans="2:6" x14ac:dyDescent="0.2">
      <c r="B1021" s="11"/>
      <c r="F1021" s="11"/>
    </row>
    <row r="1022" spans="2:6" x14ac:dyDescent="0.2">
      <c r="B1022" s="11"/>
      <c r="F1022" s="11"/>
    </row>
    <row r="1023" spans="2:6" x14ac:dyDescent="0.2">
      <c r="B1023" s="11"/>
      <c r="F1023" s="11"/>
    </row>
    <row r="1024" spans="2:6" x14ac:dyDescent="0.2">
      <c r="B1024" s="11"/>
      <c r="F1024" s="11"/>
    </row>
    <row r="1025" spans="2:6" x14ac:dyDescent="0.2">
      <c r="B1025" s="11"/>
      <c r="F1025" s="11"/>
    </row>
    <row r="1026" spans="2:6" x14ac:dyDescent="0.2">
      <c r="B1026" s="11"/>
      <c r="F1026" s="11"/>
    </row>
    <row r="1027" spans="2:6" x14ac:dyDescent="0.2">
      <c r="B1027" s="11"/>
      <c r="F1027" s="11"/>
    </row>
    <row r="1028" spans="2:6" x14ac:dyDescent="0.2">
      <c r="B1028" s="11"/>
      <c r="F1028" s="11"/>
    </row>
    <row r="1029" spans="2:6" x14ac:dyDescent="0.2">
      <c r="B1029" s="11"/>
      <c r="F1029" s="11"/>
    </row>
    <row r="1030" spans="2:6" x14ac:dyDescent="0.2">
      <c r="B1030" s="11"/>
      <c r="F1030" s="11"/>
    </row>
    <row r="1031" spans="2:6" x14ac:dyDescent="0.2">
      <c r="B1031" s="11"/>
      <c r="F1031" s="11"/>
    </row>
    <row r="1032" spans="2:6" x14ac:dyDescent="0.2">
      <c r="B1032" s="11"/>
      <c r="F1032" s="11"/>
    </row>
    <row r="1033" spans="2:6" x14ac:dyDescent="0.2">
      <c r="B1033" s="11"/>
      <c r="F1033" s="11"/>
    </row>
    <row r="1034" spans="2:6" x14ac:dyDescent="0.2">
      <c r="B1034" s="11"/>
      <c r="F1034" s="11"/>
    </row>
    <row r="1035" spans="2:6" x14ac:dyDescent="0.2">
      <c r="B1035" s="11"/>
      <c r="F1035" s="11"/>
    </row>
    <row r="1036" spans="2:6" x14ac:dyDescent="0.2">
      <c r="B1036" s="11"/>
      <c r="F1036" s="11"/>
    </row>
    <row r="1037" spans="2:6" x14ac:dyDescent="0.2">
      <c r="B1037" s="11"/>
      <c r="F1037" s="11"/>
    </row>
    <row r="1038" spans="2:6" x14ac:dyDescent="0.2">
      <c r="B1038" s="11"/>
      <c r="F1038" s="11"/>
    </row>
    <row r="1039" spans="2:6" x14ac:dyDescent="0.2">
      <c r="B1039" s="11"/>
      <c r="F1039" s="11"/>
    </row>
    <row r="1040" spans="2:6" x14ac:dyDescent="0.2">
      <c r="B1040" s="11"/>
      <c r="F1040" s="11"/>
    </row>
    <row r="1041" spans="2:6" x14ac:dyDescent="0.2">
      <c r="B1041" s="11"/>
      <c r="F1041" s="11"/>
    </row>
    <row r="1042" spans="2:6" x14ac:dyDescent="0.2">
      <c r="B1042" s="11"/>
      <c r="F1042" s="11"/>
    </row>
    <row r="1043" spans="2:6" x14ac:dyDescent="0.2">
      <c r="B1043" s="11"/>
      <c r="F1043" s="11"/>
    </row>
    <row r="1044" spans="2:6" x14ac:dyDescent="0.2">
      <c r="B1044" s="11"/>
      <c r="F1044" s="11"/>
    </row>
    <row r="1045" spans="2:6" x14ac:dyDescent="0.2">
      <c r="B1045" s="11"/>
      <c r="F1045" s="11"/>
    </row>
    <row r="1046" spans="2:6" x14ac:dyDescent="0.2">
      <c r="B1046" s="11"/>
      <c r="F1046" s="11"/>
    </row>
    <row r="1047" spans="2:6" x14ac:dyDescent="0.2">
      <c r="B1047" s="11"/>
      <c r="F1047" s="11"/>
    </row>
    <row r="1048" spans="2:6" x14ac:dyDescent="0.2">
      <c r="B1048" s="11"/>
      <c r="F1048" s="11"/>
    </row>
    <row r="1049" spans="2:6" x14ac:dyDescent="0.2">
      <c r="B1049" s="11"/>
      <c r="F1049" s="11"/>
    </row>
    <row r="1050" spans="2:6" x14ac:dyDescent="0.2">
      <c r="B1050" s="11"/>
      <c r="F1050" s="11"/>
    </row>
    <row r="1051" spans="2:6" x14ac:dyDescent="0.2">
      <c r="B1051" s="11"/>
      <c r="F1051" s="11"/>
    </row>
    <row r="1052" spans="2:6" x14ac:dyDescent="0.2">
      <c r="B1052" s="11"/>
      <c r="F1052" s="11"/>
    </row>
    <row r="1053" spans="2:6" x14ac:dyDescent="0.2">
      <c r="B1053" s="11"/>
      <c r="F1053" s="11"/>
    </row>
    <row r="1054" spans="2:6" x14ac:dyDescent="0.2">
      <c r="B1054" s="11"/>
      <c r="F1054" s="11"/>
    </row>
    <row r="1055" spans="2:6" x14ac:dyDescent="0.2">
      <c r="B1055" s="11"/>
      <c r="F1055" s="11"/>
    </row>
    <row r="1056" spans="2:6" x14ac:dyDescent="0.2">
      <c r="B1056" s="11"/>
      <c r="F1056" s="11"/>
    </row>
    <row r="1057" spans="2:6" x14ac:dyDescent="0.2">
      <c r="B1057" s="11"/>
      <c r="F1057" s="11"/>
    </row>
    <row r="1058" spans="2:6" x14ac:dyDescent="0.2">
      <c r="B1058" s="11"/>
      <c r="F1058" s="11"/>
    </row>
    <row r="1059" spans="2:6" x14ac:dyDescent="0.2">
      <c r="B1059" s="11"/>
      <c r="F1059" s="11"/>
    </row>
    <row r="1060" spans="2:6" x14ac:dyDescent="0.2">
      <c r="B1060" s="11"/>
      <c r="F1060" s="11"/>
    </row>
    <row r="1061" spans="2:6" x14ac:dyDescent="0.2">
      <c r="B1061" s="11"/>
      <c r="F1061" s="11"/>
    </row>
    <row r="1062" spans="2:6" x14ac:dyDescent="0.2">
      <c r="B1062" s="11"/>
      <c r="F1062" s="11"/>
    </row>
    <row r="1063" spans="2:6" x14ac:dyDescent="0.2">
      <c r="B1063" s="11"/>
      <c r="F1063" s="11"/>
    </row>
    <row r="1064" spans="2:6" x14ac:dyDescent="0.2">
      <c r="B1064" s="11"/>
      <c r="F1064" s="11"/>
    </row>
    <row r="1065" spans="2:6" x14ac:dyDescent="0.2">
      <c r="B1065" s="11"/>
      <c r="F1065" s="11"/>
    </row>
    <row r="1066" spans="2:6" x14ac:dyDescent="0.2">
      <c r="B1066" s="11"/>
      <c r="F1066" s="11"/>
    </row>
    <row r="1067" spans="2:6" x14ac:dyDescent="0.2">
      <c r="B1067" s="11"/>
      <c r="F1067" s="11"/>
    </row>
    <row r="1068" spans="2:6" x14ac:dyDescent="0.2">
      <c r="B1068" s="11"/>
      <c r="F1068" s="11"/>
    </row>
    <row r="1069" spans="2:6" x14ac:dyDescent="0.2">
      <c r="B1069" s="11"/>
      <c r="F1069" s="11"/>
    </row>
    <row r="1070" spans="2:6" x14ac:dyDescent="0.2">
      <c r="B1070" s="11"/>
      <c r="F1070" s="11"/>
    </row>
    <row r="1071" spans="2:6" x14ac:dyDescent="0.2">
      <c r="B1071" s="11"/>
      <c r="F1071" s="11"/>
    </row>
    <row r="1072" spans="2:6" x14ac:dyDescent="0.2">
      <c r="B1072" s="11"/>
      <c r="F1072" s="11"/>
    </row>
    <row r="1073" spans="2:6" x14ac:dyDescent="0.2">
      <c r="B1073" s="11"/>
      <c r="F1073" s="11"/>
    </row>
    <row r="1074" spans="2:6" x14ac:dyDescent="0.2">
      <c r="B1074" s="11"/>
      <c r="F1074" s="11"/>
    </row>
    <row r="1075" spans="2:6" x14ac:dyDescent="0.2">
      <c r="B1075" s="11"/>
      <c r="F1075" s="11"/>
    </row>
    <row r="1076" spans="2:6" x14ac:dyDescent="0.2">
      <c r="B1076" s="11"/>
      <c r="F1076" s="11"/>
    </row>
    <row r="1077" spans="2:6" x14ac:dyDescent="0.2">
      <c r="B1077" s="11"/>
      <c r="F1077" s="11"/>
    </row>
    <row r="1078" spans="2:6" x14ac:dyDescent="0.2">
      <c r="B1078" s="11"/>
      <c r="F1078" s="11"/>
    </row>
    <row r="1079" spans="2:6" x14ac:dyDescent="0.2">
      <c r="B1079" s="11"/>
      <c r="F1079" s="11"/>
    </row>
    <row r="1080" spans="2:6" x14ac:dyDescent="0.2">
      <c r="B1080" s="11"/>
      <c r="F1080" s="11"/>
    </row>
    <row r="1081" spans="2:6" x14ac:dyDescent="0.2">
      <c r="B1081" s="11"/>
      <c r="F1081" s="11"/>
    </row>
    <row r="1082" spans="2:6" x14ac:dyDescent="0.2">
      <c r="B1082" s="11"/>
      <c r="F1082" s="11"/>
    </row>
    <row r="1083" spans="2:6" x14ac:dyDescent="0.2">
      <c r="B1083" s="11"/>
      <c r="F1083" s="11"/>
    </row>
    <row r="1084" spans="2:6" x14ac:dyDescent="0.2">
      <c r="B1084" s="11"/>
      <c r="F1084" s="11"/>
    </row>
    <row r="1085" spans="2:6" x14ac:dyDescent="0.2">
      <c r="B1085" s="11"/>
      <c r="F1085" s="11"/>
    </row>
    <row r="1086" spans="2:6" x14ac:dyDescent="0.2">
      <c r="B1086" s="11"/>
      <c r="F1086" s="11"/>
    </row>
    <row r="1087" spans="2:6" x14ac:dyDescent="0.2">
      <c r="B1087" s="11"/>
      <c r="F1087" s="11"/>
    </row>
    <row r="1088" spans="2:6" x14ac:dyDescent="0.2">
      <c r="B1088" s="11"/>
      <c r="F1088" s="11"/>
    </row>
    <row r="1089" spans="2:6" x14ac:dyDescent="0.2">
      <c r="B1089" s="11"/>
      <c r="F1089" s="11"/>
    </row>
    <row r="1090" spans="2:6" x14ac:dyDescent="0.2">
      <c r="B1090" s="11"/>
      <c r="F1090" s="11"/>
    </row>
    <row r="1091" spans="2:6" x14ac:dyDescent="0.2">
      <c r="B1091" s="11"/>
      <c r="F1091" s="11"/>
    </row>
    <row r="1092" spans="2:6" x14ac:dyDescent="0.2">
      <c r="B1092" s="11"/>
      <c r="F1092" s="11"/>
    </row>
    <row r="1093" spans="2:6" x14ac:dyDescent="0.2">
      <c r="B1093" s="11"/>
      <c r="F1093" s="11"/>
    </row>
    <row r="1094" spans="2:6" x14ac:dyDescent="0.2">
      <c r="B1094" s="11"/>
      <c r="F1094" s="11"/>
    </row>
    <row r="1095" spans="2:6" x14ac:dyDescent="0.2">
      <c r="B1095" s="11"/>
      <c r="F1095" s="11"/>
    </row>
    <row r="1096" spans="2:6" x14ac:dyDescent="0.2">
      <c r="B1096" s="11"/>
      <c r="F1096" s="11"/>
    </row>
    <row r="1097" spans="2:6" x14ac:dyDescent="0.2">
      <c r="B1097" s="11"/>
      <c r="F1097" s="11"/>
    </row>
    <row r="1098" spans="2:6" x14ac:dyDescent="0.2">
      <c r="B1098" s="11"/>
      <c r="F1098" s="11"/>
    </row>
    <row r="1099" spans="2:6" x14ac:dyDescent="0.2">
      <c r="B1099" s="11"/>
      <c r="F1099" s="11"/>
    </row>
    <row r="1100" spans="2:6" x14ac:dyDescent="0.2">
      <c r="B1100" s="11"/>
      <c r="F1100" s="11"/>
    </row>
    <row r="1101" spans="2:6" x14ac:dyDescent="0.2">
      <c r="B1101" s="11"/>
      <c r="F1101" s="11"/>
    </row>
    <row r="1102" spans="2:6" x14ac:dyDescent="0.2">
      <c r="B1102" s="11"/>
      <c r="F1102" s="11"/>
    </row>
    <row r="1103" spans="2:6" x14ac:dyDescent="0.2">
      <c r="B1103" s="11"/>
      <c r="F1103" s="11"/>
    </row>
    <row r="1104" spans="2:6" x14ac:dyDescent="0.2">
      <c r="B1104" s="11"/>
      <c r="F1104" s="11"/>
    </row>
    <row r="1105" spans="2:6" x14ac:dyDescent="0.2">
      <c r="B1105" s="11"/>
      <c r="F1105" s="11"/>
    </row>
    <row r="1106" spans="2:6" x14ac:dyDescent="0.2">
      <c r="B1106" s="11"/>
      <c r="F1106" s="11"/>
    </row>
    <row r="1107" spans="2:6" x14ac:dyDescent="0.2">
      <c r="B1107" s="11"/>
      <c r="F1107" s="11"/>
    </row>
    <row r="1108" spans="2:6" x14ac:dyDescent="0.2">
      <c r="B1108" s="11"/>
      <c r="F1108" s="11"/>
    </row>
    <row r="1109" spans="2:6" x14ac:dyDescent="0.2">
      <c r="B1109" s="11"/>
      <c r="F1109" s="11"/>
    </row>
    <row r="1110" spans="2:6" x14ac:dyDescent="0.2">
      <c r="B1110" s="11"/>
      <c r="F1110" s="11"/>
    </row>
    <row r="1111" spans="2:6" x14ac:dyDescent="0.2">
      <c r="B1111" s="11"/>
      <c r="F1111" s="11"/>
    </row>
    <row r="1112" spans="2:6" x14ac:dyDescent="0.2">
      <c r="B1112" s="11"/>
      <c r="F1112" s="11"/>
    </row>
    <row r="1113" spans="2:6" x14ac:dyDescent="0.2">
      <c r="B1113" s="11"/>
      <c r="F1113" s="11"/>
    </row>
  </sheetData>
  <phoneticPr fontId="8" type="noConversion"/>
  <hyperlinks>
    <hyperlink ref="P60" r:id="rId1" display="http://www.bav-astro.de/sfs/BAVM_link.php?BAVMnr=132" xr:uid="{00000000-0004-0000-0100-000000000000}"/>
    <hyperlink ref="P162" r:id="rId2" display="http://var.astro.cz/oejv/issues/oejv0074.pdf" xr:uid="{00000000-0004-0000-0100-000001000000}"/>
    <hyperlink ref="P61" r:id="rId3" display="http://www.konkoly.hu/cgi-bin/IBVS?5364" xr:uid="{00000000-0004-0000-0100-000002000000}"/>
    <hyperlink ref="P62" r:id="rId4" display="http://www.konkoly.hu/cgi-bin/IBVS?5399" xr:uid="{00000000-0004-0000-0100-000003000000}"/>
    <hyperlink ref="P63" r:id="rId5" display="http://www.konkoly.hu/cgi-bin/IBVS?5676" xr:uid="{00000000-0004-0000-0100-000004000000}"/>
    <hyperlink ref="P65" r:id="rId6" display="http://www.bav-astro.de/sfs/BAVM_link.php?BAVMnr=173" xr:uid="{00000000-0004-0000-0100-000005000000}"/>
    <hyperlink ref="P67" r:id="rId7" display="http://var.astro.cz/oejv/issues/oejv0003.pdf" xr:uid="{00000000-0004-0000-0100-000006000000}"/>
    <hyperlink ref="P68" r:id="rId8" display="http://var.astro.cz/oejv/issues/oejv0074.pdf" xr:uid="{00000000-0004-0000-0100-000007000000}"/>
    <hyperlink ref="P69" r:id="rId9" display="http://var.astro.cz/oejv/issues/oejv0003.pdf" xr:uid="{00000000-0004-0000-0100-000008000000}"/>
    <hyperlink ref="P70" r:id="rId10" display="http://www.bav-astro.de/sfs/BAVM_link.php?BAVMnr=183" xr:uid="{00000000-0004-0000-0100-000009000000}"/>
    <hyperlink ref="P71" r:id="rId11" display="http://www.bav-astro.de/sfs/BAVM_link.php?BAVMnr=183" xr:uid="{00000000-0004-0000-0100-00000A000000}"/>
    <hyperlink ref="P72" r:id="rId12" display="http://www.bav-astro.de/sfs/BAVM_link.php?BAVMnr=186" xr:uid="{00000000-0004-0000-0100-00000B000000}"/>
    <hyperlink ref="P73" r:id="rId13" display="http://www.aavso.org/sites/default/files/jaavso/v36n2/171.pdf" xr:uid="{00000000-0004-0000-0100-00000C000000}"/>
    <hyperlink ref="P74" r:id="rId14" display="http://www.aavso.org/sites/default/files/jaavso/v36n2/186.pdf" xr:uid="{00000000-0004-0000-0100-00000D000000}"/>
    <hyperlink ref="P75" r:id="rId15" display="http://www.aavso.org/sites/default/files/jaavso/v36n2/186.pdf" xr:uid="{00000000-0004-0000-0100-00000E000000}"/>
    <hyperlink ref="P77" r:id="rId16" display="http://www.bav-astro.de/sfs/BAVM_link.php?BAVMnr=209" xr:uid="{00000000-0004-0000-0100-00000F000000}"/>
    <hyperlink ref="P81" r:id="rId17" display="http://www.bav-astro.de/sfs/BAVM_link.php?BAVMnr=215" xr:uid="{00000000-0004-0000-0100-000010000000}"/>
    <hyperlink ref="P83" r:id="rId18" display="http://www.konkoly.hu/cgi-bin/IBVS?5960" xr:uid="{00000000-0004-0000-0100-000011000000}"/>
    <hyperlink ref="P84" r:id="rId19" display="http://www.bav-astro.de/sfs/BAVM_link.php?BAVMnr=220" xr:uid="{00000000-0004-0000-0100-000012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2024-01-23T02:45:42Z</dcterms:modified>
</cp:coreProperties>
</file>