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B9812F7-41AE-4AFB-850C-3A53DF08899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G22" i="1"/>
  <c r="I22" i="1"/>
  <c r="C8" i="1"/>
  <c r="E21" i="1"/>
  <c r="F21" i="1"/>
  <c r="G21" i="1"/>
  <c r="I21" i="1"/>
  <c r="E22" i="1"/>
  <c r="F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E69" i="1"/>
  <c r="F69" i="1"/>
  <c r="G69" i="1"/>
  <c r="I69" i="1"/>
  <c r="E70" i="1"/>
  <c r="F70" i="1"/>
  <c r="G70" i="1"/>
  <c r="I70" i="1"/>
  <c r="E71" i="1"/>
  <c r="F71" i="1"/>
  <c r="G71" i="1"/>
  <c r="I71" i="1"/>
  <c r="E72" i="1"/>
  <c r="F72" i="1"/>
  <c r="G72" i="1"/>
  <c r="I72" i="1"/>
  <c r="E73" i="1"/>
  <c r="F73" i="1"/>
  <c r="G73" i="1"/>
  <c r="I73" i="1"/>
  <c r="E74" i="1"/>
  <c r="F74" i="1"/>
  <c r="G74" i="1"/>
  <c r="I74" i="1"/>
  <c r="E75" i="1"/>
  <c r="F75" i="1"/>
  <c r="G75" i="1"/>
  <c r="I75" i="1"/>
  <c r="E76" i="1"/>
  <c r="F76" i="1"/>
  <c r="G76" i="1"/>
  <c r="I76" i="1"/>
  <c r="E77" i="1"/>
  <c r="F77" i="1"/>
  <c r="G77" i="1"/>
  <c r="I77" i="1"/>
  <c r="E78" i="1"/>
  <c r="F78" i="1"/>
  <c r="G78" i="1"/>
  <c r="I78" i="1"/>
  <c r="E79" i="1"/>
  <c r="F79" i="1"/>
  <c r="G79" i="1"/>
  <c r="I79" i="1"/>
  <c r="E80" i="1"/>
  <c r="F80" i="1"/>
  <c r="G80" i="1"/>
  <c r="I80" i="1"/>
  <c r="E81" i="1"/>
  <c r="F81" i="1"/>
  <c r="G81" i="1"/>
  <c r="I81" i="1"/>
  <c r="E82" i="1"/>
  <c r="F82" i="1"/>
  <c r="G82" i="1"/>
  <c r="I82" i="1"/>
  <c r="E83" i="1"/>
  <c r="F83" i="1"/>
  <c r="G83" i="1"/>
  <c r="I83" i="1"/>
  <c r="E84" i="1"/>
  <c r="F84" i="1"/>
  <c r="G84" i="1"/>
  <c r="I84" i="1"/>
  <c r="E85" i="1"/>
  <c r="F85" i="1"/>
  <c r="G85" i="1"/>
  <c r="I85" i="1"/>
  <c r="E86" i="1"/>
  <c r="F86" i="1"/>
  <c r="G86" i="1"/>
  <c r="I86" i="1"/>
  <c r="E87" i="1"/>
  <c r="F87" i="1"/>
  <c r="G87" i="1"/>
  <c r="I87" i="1"/>
  <c r="E88" i="1"/>
  <c r="F88" i="1"/>
  <c r="G88" i="1"/>
  <c r="I88" i="1"/>
  <c r="E89" i="1"/>
  <c r="F89" i="1"/>
  <c r="G89" i="1"/>
  <c r="I89" i="1"/>
  <c r="E90" i="1"/>
  <c r="F90" i="1"/>
  <c r="G90" i="1"/>
  <c r="I90" i="1"/>
  <c r="E91" i="1"/>
  <c r="F91" i="1"/>
  <c r="G91" i="1"/>
  <c r="I91" i="1"/>
  <c r="E92" i="1"/>
  <c r="F92" i="1"/>
  <c r="G92" i="1"/>
  <c r="I92" i="1"/>
  <c r="E93" i="1"/>
  <c r="F93" i="1"/>
  <c r="G93" i="1"/>
  <c r="I93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I99" i="1"/>
  <c r="E100" i="1"/>
  <c r="F100" i="1"/>
  <c r="G100" i="1"/>
  <c r="I100" i="1"/>
  <c r="E101" i="1"/>
  <c r="F101" i="1"/>
  <c r="G101" i="1"/>
  <c r="I101" i="1"/>
  <c r="E102" i="1"/>
  <c r="F102" i="1"/>
  <c r="G102" i="1"/>
  <c r="I102" i="1"/>
  <c r="E103" i="1"/>
  <c r="F103" i="1"/>
  <c r="G103" i="1"/>
  <c r="I103" i="1"/>
  <c r="E109" i="1"/>
  <c r="F109" i="1"/>
  <c r="G109" i="1"/>
  <c r="I109" i="1"/>
  <c r="D9" i="1"/>
  <c r="C9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34" i="1"/>
  <c r="F34" i="1"/>
  <c r="E119" i="1"/>
  <c r="F119" i="1"/>
  <c r="Q109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8" i="2"/>
  <c r="C18" i="2"/>
  <c r="E18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7" i="2"/>
  <c r="C17" i="2"/>
  <c r="E17" i="2"/>
  <c r="G16" i="2"/>
  <c r="C16" i="2"/>
  <c r="E16" i="2"/>
  <c r="G101" i="2"/>
  <c r="C101" i="2"/>
  <c r="E101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H18" i="2"/>
  <c r="B18" i="2"/>
  <c r="D18" i="2"/>
  <c r="A18" i="2"/>
  <c r="H108" i="2"/>
  <c r="D108" i="2"/>
  <c r="B108" i="2"/>
  <c r="A108" i="2"/>
  <c r="H107" i="2"/>
  <c r="B107" i="2"/>
  <c r="D107" i="2"/>
  <c r="A107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17" i="2"/>
  <c r="B17" i="2"/>
  <c r="D17" i="2"/>
  <c r="A17" i="2"/>
  <c r="H16" i="2"/>
  <c r="D16" i="2"/>
  <c r="B16" i="2"/>
  <c r="A16" i="2"/>
  <c r="H101" i="2"/>
  <c r="B101" i="2"/>
  <c r="D101" i="2"/>
  <c r="A10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D95" i="2"/>
  <c r="B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D91" i="2"/>
  <c r="B91" i="2"/>
  <c r="A91" i="2"/>
  <c r="H90" i="2"/>
  <c r="B90" i="2"/>
  <c r="F90" i="2"/>
  <c r="D90" i="2"/>
  <c r="A90" i="2"/>
  <c r="H89" i="2"/>
  <c r="B89" i="2"/>
  <c r="F89" i="2"/>
  <c r="D89" i="2"/>
  <c r="A89" i="2"/>
  <c r="H88" i="2"/>
  <c r="F88" i="2"/>
  <c r="D88" i="2"/>
  <c r="B88" i="2"/>
  <c r="A88" i="2"/>
  <c r="H87" i="2"/>
  <c r="F87" i="2"/>
  <c r="D87" i="2"/>
  <c r="B87" i="2"/>
  <c r="A87" i="2"/>
  <c r="H86" i="2"/>
  <c r="B86" i="2"/>
  <c r="F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K112" i="1"/>
  <c r="Q112" i="1"/>
  <c r="K113" i="1"/>
  <c r="Q113" i="1"/>
  <c r="K114" i="1"/>
  <c r="Q114" i="1"/>
  <c r="K115" i="1"/>
  <c r="Q115" i="1"/>
  <c r="K116" i="1"/>
  <c r="Q116" i="1"/>
  <c r="K117" i="1"/>
  <c r="Q117" i="1"/>
  <c r="Q119" i="1"/>
  <c r="F16" i="1"/>
  <c r="F17" i="1" s="1"/>
  <c r="C17" i="1"/>
  <c r="K118" i="1"/>
  <c r="Q118" i="1"/>
  <c r="K111" i="1"/>
  <c r="Q111" i="1"/>
  <c r="J104" i="1"/>
  <c r="Q104" i="1"/>
  <c r="J105" i="1"/>
  <c r="Q105" i="1"/>
  <c r="J106" i="1"/>
  <c r="Q106" i="1"/>
  <c r="J107" i="1"/>
  <c r="Q107" i="1"/>
  <c r="J108" i="1"/>
  <c r="Q108" i="1"/>
  <c r="J110" i="1"/>
  <c r="Q110" i="1"/>
  <c r="Q34" i="1"/>
  <c r="C12" i="1"/>
  <c r="C11" i="1"/>
  <c r="O100" i="1" l="1"/>
  <c r="C15" i="1"/>
  <c r="F18" i="1" s="1"/>
  <c r="O115" i="1"/>
  <c r="O102" i="1"/>
  <c r="O104" i="1"/>
  <c r="O109" i="1"/>
  <c r="O112" i="1"/>
  <c r="O106" i="1"/>
  <c r="O101" i="1"/>
  <c r="O111" i="1"/>
  <c r="O117" i="1"/>
  <c r="O110" i="1"/>
  <c r="O114" i="1"/>
  <c r="O105" i="1"/>
  <c r="O113" i="1"/>
  <c r="O103" i="1"/>
  <c r="O107" i="1"/>
  <c r="O108" i="1"/>
  <c r="O118" i="1"/>
  <c r="O119" i="1"/>
  <c r="O116" i="1"/>
  <c r="C16" i="1"/>
  <c r="D18" i="1" s="1"/>
  <c r="F19" i="1" l="1"/>
  <c r="C18" i="1"/>
</calcChain>
</file>

<file path=xl/sharedStrings.xml><?xml version="1.0" encoding="utf-8"?>
<sst xmlns="http://schemas.openxmlformats.org/spreadsheetml/2006/main" count="1043" uniqueCount="376">
  <si>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</si>
  <si>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</si>
  <si>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</si>
  <si>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</si>
  <si>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</si>
  <si>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</si>
  <si>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</si>
  <si>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</si>
  <si>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</si>
  <si>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</si>
  <si>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</si>
  <si>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</si>
  <si>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</si>
  <si>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</si>
  <si>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</si>
  <si>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</si>
  <si>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</si>
  <si>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</si>
  <si>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</si>
  <si>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</si>
  <si>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</si>
  <si>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</si>
  <si>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</si>
  <si>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</si>
  <si>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</si>
  <si>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</si>
  <si>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</si>
  <si>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</si>
  <si>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</si>
  <si>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EB</t>
  </si>
  <si>
    <t>IBVS 5731</t>
  </si>
  <si>
    <t>II</t>
  </si>
  <si>
    <t>EO Cep / ??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</si>
  <si>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</si>
  <si>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</si>
  <si>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</si>
  <si>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</si>
  <si>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</si>
  <si>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</si>
  <si>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</t>
  </si>
  <si>
    <t>Start of linear fit &gt;&gt;&gt;&gt;&gt;&gt;&gt;&gt;&gt;&gt;&gt;&gt;&gt;&gt;&gt;&gt;&gt;&gt;&gt;&gt;&gt;</t>
  </si>
  <si>
    <t>OEJV 0107</t>
  </si>
  <si>
    <t>Add cycle</t>
  </si>
  <si>
    <t>Old Cycle</t>
  </si>
  <si>
    <t>OEJV 0094</t>
  </si>
  <si>
    <t>IBVS 6010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</si>
  <si>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</si>
  <si>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</si>
  <si>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</si>
  <si>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</si>
  <si>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</si>
  <si>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</si>
  <si>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</si>
  <si>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</si>
  <si>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</si>
  <si>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</si>
  <si>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</si>
  <si>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</si>
  <si>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2416107.499 </t>
  </si>
  <si>
    <t> 23.12.1902 23:58 </t>
  </si>
  <si>
    <t> 0.010 </t>
  </si>
  <si>
    <t>P </t>
  </si>
  <si>
    <t> H.Bauernfeind </t>
  </si>
  <si>
    <t> VB 7.72 </t>
  </si>
  <si>
    <t>2417552.501 </t>
  </si>
  <si>
    <t> 08.12.1906 00:01 </t>
  </si>
  <si>
    <t> 0.090 </t>
  </si>
  <si>
    <t>2418640.670 </t>
  </si>
  <si>
    <t> 30.11.1909 04:04 </t>
  </si>
  <si>
    <t> -0.017 </t>
  </si>
  <si>
    <t>2419016.491 </t>
  </si>
  <si>
    <t> 10.12.1910 23:47 </t>
  </si>
  <si>
    <t> -0.096 </t>
  </si>
  <si>
    <t>2422607.661 </t>
  </si>
  <si>
    <t> 10.10.1920 03:51 </t>
  </si>
  <si>
    <t> -0.145 </t>
  </si>
  <si>
    <t>2423358.580 </t>
  </si>
  <si>
    <t> 31.10.1922 01:55 </t>
  </si>
  <si>
    <t> -0.109 </t>
  </si>
  <si>
    <t>2423676.706 </t>
  </si>
  <si>
    <t> 14.09.1923 04:56 </t>
  </si>
  <si>
    <t> -0.123 </t>
  </si>
  <si>
    <t>2423985.723 </t>
  </si>
  <si>
    <t> 19.07.1924 05:21 </t>
  </si>
  <si>
    <t> -0.077 </t>
  </si>
  <si>
    <t>2424419.584 </t>
  </si>
  <si>
    <t> 26.09.1925 02:00 </t>
  </si>
  <si>
    <t> 0.124 </t>
  </si>
  <si>
    <t>2425086.701 </t>
  </si>
  <si>
    <t> 25.07.1927 04:49 </t>
  </si>
  <si>
    <t> -0.211 </t>
  </si>
  <si>
    <t>2425178.573 </t>
  </si>
  <si>
    <t> 25.10.1927 01:45 </t>
  </si>
  <si>
    <t> -0.022 </t>
  </si>
  <si>
    <t>2425528.795 </t>
  </si>
  <si>
    <t> 09.10.1928 07:04 </t>
  </si>
  <si>
    <t> -0.028 </t>
  </si>
  <si>
    <t>2426953.686 </t>
  </si>
  <si>
    <t> 03.09.1932 04:27 </t>
  </si>
  <si>
    <t> 0.110 </t>
  </si>
  <si>
    <t>2427364.332 </t>
  </si>
  <si>
    <t> 18.10.1933 19:58 </t>
  </si>
  <si>
    <t> 0.017 </t>
  </si>
  <si>
    <t> W.Strohmeier et al </t>
  </si>
  <si>
    <t> VB 5.17 </t>
  </si>
  <si>
    <t>2427715.555 </t>
  </si>
  <si>
    <t> 05.10.1934 01:19 </t>
  </si>
  <si>
    <t> 0.094 </t>
  </si>
  <si>
    <t>2427745.621 </t>
  </si>
  <si>
    <t> 04.11.1934 02:54 </t>
  </si>
  <si>
    <t> -0.095 </t>
  </si>
  <si>
    <t>2428053.759 </t>
  </si>
  <si>
    <t> 08.09.1935 06:12 </t>
  </si>
  <si>
    <t> -0.011 </t>
  </si>
  <si>
    <t>2428110.523 </t>
  </si>
  <si>
    <t> 04.11.1935 00:33 </t>
  </si>
  <si>
    <t> -0.091 </t>
  </si>
  <si>
    <t>2428110.557 </t>
  </si>
  <si>
    <t> 04.11.1935 01:22 </t>
  </si>
  <si>
    <t> -0.057 </t>
  </si>
  <si>
    <t>2428431.591 </t>
  </si>
  <si>
    <t> 20.09.1936 02:11 </t>
  </si>
  <si>
    <t> 0.087 </t>
  </si>
  <si>
    <t>2428761.713 </t>
  </si>
  <si>
    <t> 16.08.1937 05:06 </t>
  </si>
  <si>
    <t> 0.151 </t>
  </si>
  <si>
    <t>2428807.472 </t>
  </si>
  <si>
    <t> 30.09.1937 23:19 </t>
  </si>
  <si>
    <t> 0.068 </t>
  </si>
  <si>
    <t>2429133.704 </t>
  </si>
  <si>
    <t> 23.08.1938 04:53 </t>
  </si>
  <si>
    <t>2429146.767 </t>
  </si>
  <si>
    <t> 05.09.1938 06:24 </t>
  </si>
  <si>
    <t> 0.136 </t>
  </si>
  <si>
    <t>2429159.474 </t>
  </si>
  <si>
    <t> 17.09.1938 23:22 </t>
  </si>
  <si>
    <t> 0.008 </t>
  </si>
  <si>
    <t>2429194.338 </t>
  </si>
  <si>
    <t> 22.10.1938 20:06 </t>
  </si>
  <si>
    <t> 0.032 </t>
  </si>
  <si>
    <t>2429203.534 </t>
  </si>
  <si>
    <t> 01.11.1938 00:48 </t>
  </si>
  <si>
    <t> 0.060 </t>
  </si>
  <si>
    <t>2429541.795 </t>
  </si>
  <si>
    <t> 05.10.1939 07:04 </t>
  </si>
  <si>
    <t> 0.011 </t>
  </si>
  <si>
    <t>2429610.631 </t>
  </si>
  <si>
    <t> 13.12.1939 03:08 </t>
  </si>
  <si>
    <t> 0.085 </t>
  </si>
  <si>
    <t>2429839.814 </t>
  </si>
  <si>
    <t> 29.07.1940 07:32 </t>
  </si>
  <si>
    <t> 0.061 </t>
  </si>
  <si>
    <t>2429850.758 </t>
  </si>
  <si>
    <t> 09.08.1940 06:11 </t>
  </si>
  <si>
    <t> 0.003 </t>
  </si>
  <si>
    <t>2429927.705 </t>
  </si>
  <si>
    <t> 25.10.1940 04:55 </t>
  </si>
  <si>
    <t> -0.064 </t>
  </si>
  <si>
    <t>2430294.598 </t>
  </si>
  <si>
    <t> 27.10.1941 02:21 </t>
  </si>
  <si>
    <t> 0.098 </t>
  </si>
  <si>
    <t>2430349.492 </t>
  </si>
  <si>
    <t> 20.12.1941 23:48 </t>
  </si>
  <si>
    <t> -0.018 </t>
  </si>
  <si>
    <t>2430373.484 </t>
  </si>
  <si>
    <t> 13.01.1942 23:36 </t>
  </si>
  <si>
    <t>2430644.644 </t>
  </si>
  <si>
    <t> 12.10.1942 03:27 </t>
  </si>
  <si>
    <t> -0.085 </t>
  </si>
  <si>
    <t>2430644.728 </t>
  </si>
  <si>
    <t> 12.10.1942 05:28 </t>
  </si>
  <si>
    <t> -0.001 </t>
  </si>
  <si>
    <t>2430667.629 </t>
  </si>
  <si>
    <t> 04.11.1942 03:05 </t>
  </si>
  <si>
    <t> -0.021 </t>
  </si>
  <si>
    <t>2430962.706 </t>
  </si>
  <si>
    <t> 26.08.1943 04:56 </t>
  </si>
  <si>
    <t> -0.163 </t>
  </si>
  <si>
    <t>2431064.496 </t>
  </si>
  <si>
    <t> 05.12.1943 23:54 </t>
  </si>
  <si>
    <t> -0.141 </t>
  </si>
  <si>
    <t>2431075.576 </t>
  </si>
  <si>
    <t> 17.12.1943 01:49 </t>
  </si>
  <si>
    <t> -0.063 </t>
  </si>
  <si>
    <t>2431229.796 </t>
  </si>
  <si>
    <t> 19.05.1944 07:06 </t>
  </si>
  <si>
    <t> 0.130 </t>
  </si>
  <si>
    <t>2431350.646 </t>
  </si>
  <si>
    <t> 17.09.1944 03:30 </t>
  </si>
  <si>
    <t> -0.041 </t>
  </si>
  <si>
    <t>2431350.768 </t>
  </si>
  <si>
    <t> 17.09.1944 06:25 </t>
  </si>
  <si>
    <t> 0.081 </t>
  </si>
  <si>
    <t>2431679.750 </t>
  </si>
  <si>
    <t> 12.08.1945 06:00 </t>
  </si>
  <si>
    <t> -0.079 </t>
  </si>
  <si>
    <t>2431701.843 </t>
  </si>
  <si>
    <t> 03.09.1945 08:13 </t>
  </si>
  <si>
    <t>2431737.593 </t>
  </si>
  <si>
    <t> 09.10.1945 02:13 </t>
  </si>
  <si>
    <t> 0.004 </t>
  </si>
  <si>
    <t>2432030.783 </t>
  </si>
  <si>
    <t> 29.07.1946 06:47 </t>
  </si>
  <si>
    <t> -0.192 </t>
  </si>
  <si>
    <t>2432090.548 </t>
  </si>
  <si>
    <t> 27.09.1946 01:09 </t>
  </si>
  <si>
    <t> -0.020 </t>
  </si>
  <si>
    <t>2432144.545 </t>
  </si>
  <si>
    <t> 20.11.1946 01:04 </t>
  </si>
  <si>
    <t> -0.116 </t>
  </si>
  <si>
    <t>2432737.772 </t>
  </si>
  <si>
    <t> 05.07.1948 06:31 </t>
  </si>
  <si>
    <t> -0.078 </t>
  </si>
  <si>
    <t>2432793.785 </t>
  </si>
  <si>
    <t> 30.08.1948 06:50 </t>
  </si>
  <si>
    <t> 0.009 </t>
  </si>
  <si>
    <t>2432883.574 </t>
  </si>
  <si>
    <t> 28.11.1948 01:46 </t>
  </si>
  <si>
    <t> -0.052 </t>
  </si>
  <si>
    <t>2433180.720 </t>
  </si>
  <si>
    <t> 21.09.1949 05:16 </t>
  </si>
  <si>
    <t> 0.042 </t>
  </si>
  <si>
    <t>2433509.724 </t>
  </si>
  <si>
    <t> 16.08.1950 05:22 </t>
  </si>
  <si>
    <t>2433543.680 </t>
  </si>
  <si>
    <t> 19.09.1950 04:19 </t>
  </si>
  <si>
    <t> -0.062 </t>
  </si>
  <si>
    <t>2433599.526 </t>
  </si>
  <si>
    <t> 14.11.1950 00:37 </t>
  </si>
  <si>
    <t> -0.143 </t>
  </si>
  <si>
    <t>2433865.703 </t>
  </si>
  <si>
    <t> 07.08.1951 04:52 </t>
  </si>
  <si>
    <t> 0.154 </t>
  </si>
  <si>
    <t>2433897.664 </t>
  </si>
  <si>
    <t> 08.09.1951 03:56 </t>
  </si>
  <si>
    <t> 0.026 </t>
  </si>
  <si>
    <t>2436457.450 </t>
  </si>
  <si>
    <t> 10.09.1958 22:48 </t>
  </si>
  <si>
    <t> 0.025 </t>
  </si>
  <si>
    <t>2436490.363 </t>
  </si>
  <si>
    <t> 13.10.1958 20:42 </t>
  </si>
  <si>
    <t> -0.068 </t>
  </si>
  <si>
    <t>2437559.380 </t>
  </si>
  <si>
    <t> 16.09.1961 21:07 </t>
  </si>
  <si>
    <t> -0.073 </t>
  </si>
  <si>
    <t>2437559.431 </t>
  </si>
  <si>
    <t> 16.09.1961 22:20 </t>
  </si>
  <si>
    <t>2437559.481 </t>
  </si>
  <si>
    <t> 16.09.1961 23:32 </t>
  </si>
  <si>
    <t> 0.028 </t>
  </si>
  <si>
    <t>2437559.533 </t>
  </si>
  <si>
    <t> 17.09.1961 00:47 </t>
  </si>
  <si>
    <t> 0.080 </t>
  </si>
  <si>
    <t>2437579.535 </t>
  </si>
  <si>
    <t> 07.10.1961 00:50 </t>
  </si>
  <si>
    <t> -0.089 </t>
  </si>
  <si>
    <t>2437583.343 </t>
  </si>
  <si>
    <t> 10.10.1961 20:13 </t>
  </si>
  <si>
    <t> 0.052 </t>
  </si>
  <si>
    <t>2437933.467 </t>
  </si>
  <si>
    <t> 25.09.1962 23:12 </t>
  </si>
  <si>
    <t> -0.053 </t>
  </si>
  <si>
    <t>2437933.516 </t>
  </si>
  <si>
    <t> 26.09.1962 00:23 </t>
  </si>
  <si>
    <t> -0.004 </t>
  </si>
  <si>
    <t>2437933.565 </t>
  </si>
  <si>
    <t> 26.09.1962 01:33 </t>
  </si>
  <si>
    <t> 0.045 </t>
  </si>
  <si>
    <t>2437957.285 </t>
  </si>
  <si>
    <t> 19.10.1962 18:50 </t>
  </si>
  <si>
    <t> -0.072 </t>
  </si>
  <si>
    <t>2437957.334 </t>
  </si>
  <si>
    <t> 19.10.1962 20:00 </t>
  </si>
  <si>
    <t> -0.023 </t>
  </si>
  <si>
    <t>2438001.310 </t>
  </si>
  <si>
    <t> 02.12.1962 19:26 </t>
  </si>
  <si>
    <t> -0.055 </t>
  </si>
  <si>
    <t>2438001.359 </t>
  </si>
  <si>
    <t> 02.12.1962 20:36 </t>
  </si>
  <si>
    <t> -0.006 </t>
  </si>
  <si>
    <t>2438001.406 </t>
  </si>
  <si>
    <t> 02.12.1962 21:44 </t>
  </si>
  <si>
    <t> 0.041 </t>
  </si>
  <si>
    <t>2447646.566 </t>
  </si>
  <si>
    <t> 30.04.1989 01:35 </t>
  </si>
  <si>
    <t> 0.160 </t>
  </si>
  <si>
    <t> Moschner&amp;Kleikamp </t>
  </si>
  <si>
    <t>BAVM 52 </t>
  </si>
  <si>
    <t>2447714.433 </t>
  </si>
  <si>
    <t> 06.07.1989 22:23 </t>
  </si>
  <si>
    <t> 0.182 </t>
  </si>
  <si>
    <t>BAVM 56 </t>
  </si>
  <si>
    <t>2447758.422 </t>
  </si>
  <si>
    <t> 19.08.1989 22:07 </t>
  </si>
  <si>
    <t> 0.163 </t>
  </si>
  <si>
    <t>2447846.443 </t>
  </si>
  <si>
    <t> 15.11.1989 22:37 </t>
  </si>
  <si>
    <t> 0.168 </t>
  </si>
  <si>
    <t>2447848.263 </t>
  </si>
  <si>
    <t> 17.11.1989 18:18 </t>
  </si>
  <si>
    <t>2448176.508 </t>
  </si>
  <si>
    <t> 12.10.1990 00:11 </t>
  </si>
  <si>
    <t> 0.175 </t>
  </si>
  <si>
    <t>BAVM 59 </t>
  </si>
  <si>
    <t>2448233.341 </t>
  </si>
  <si>
    <t> 07.12.1990 20:11 </t>
  </si>
  <si>
    <t> 0.164 </t>
  </si>
  <si>
    <t>2449939.5599 </t>
  </si>
  <si>
    <t> 10.08.1995 01:26 </t>
  </si>
  <si>
    <t> 0.1644 </t>
  </si>
  <si>
    <t>C </t>
  </si>
  <si>
    <t>o</t>
  </si>
  <si>
    <t> W.Moschner </t>
  </si>
  <si>
    <t>BAVM 178 </t>
  </si>
  <si>
    <t>2449940.4658 </t>
  </si>
  <si>
    <t> 10.08.1995 23:10 </t>
  </si>
  <si>
    <t> 0.1535 </t>
  </si>
  <si>
    <t>2450048.6562 </t>
  </si>
  <si>
    <t> 27.11.1995 03:44 </t>
  </si>
  <si>
    <t> 0.1581 </t>
  </si>
  <si>
    <t>2450314.5272 </t>
  </si>
  <si>
    <t> 19.08.1996 00:39 </t>
  </si>
  <si>
    <t> 0.1487 </t>
  </si>
  <si>
    <t>2450679.4204 </t>
  </si>
  <si>
    <t> 18.08.1997 22:05 </t>
  </si>
  <si>
    <t> 0.1439 </t>
  </si>
  <si>
    <t>2452133.492 </t>
  </si>
  <si>
    <t> 11.08.2001 23:48 </t>
  </si>
  <si>
    <t> 0.125 </t>
  </si>
  <si>
    <t>E </t>
  </si>
  <si>
    <t>?</t>
  </si>
  <si>
    <t> R.Diethelm </t>
  </si>
  <si>
    <t> BBS 126 </t>
  </si>
  <si>
    <t>2453257.5076 </t>
  </si>
  <si>
    <t> 09.09.2004 00:10 </t>
  </si>
  <si>
    <t> 0.1080 </t>
  </si>
  <si>
    <t> Moschner &amp; Frank </t>
  </si>
  <si>
    <t>2454097.2971 </t>
  </si>
  <si>
    <t> 27.12.2006 19:07 </t>
  </si>
  <si>
    <t> 0.0821 </t>
  </si>
  <si>
    <t> BBS 133 (=IBVS 5781) </t>
  </si>
  <si>
    <t>2454568.5465 </t>
  </si>
  <si>
    <t> 12.04.2008 01:06 </t>
  </si>
  <si>
    <t> 0.0814 </t>
  </si>
  <si>
    <t> H.Kucáková </t>
  </si>
  <si>
    <t>OEJV 0094 </t>
  </si>
  <si>
    <t>2454568.5468 </t>
  </si>
  <si>
    <t> 12.04.2008 01:07 </t>
  </si>
  <si>
    <t> 0.0817 </t>
  </si>
  <si>
    <t>R</t>
  </si>
  <si>
    <t>2454568.5474 </t>
  </si>
  <si>
    <t> 12.04.2008 01:08 </t>
  </si>
  <si>
    <t> 0.0823 </t>
  </si>
  <si>
    <t>2454569.4528 </t>
  </si>
  <si>
    <t> 12.04.2008 22:52 </t>
  </si>
  <si>
    <t> 0.0709 </t>
  </si>
  <si>
    <t>2454569.4630 </t>
  </si>
  <si>
    <t> 12.04.2008 23:06 </t>
  </si>
  <si>
    <t> 0.0811 </t>
  </si>
  <si>
    <t>2454569.4670 </t>
  </si>
  <si>
    <t> 12.04.2008 23:12 </t>
  </si>
  <si>
    <t> 0.0851 </t>
  </si>
  <si>
    <t>2454788.5909 </t>
  </si>
  <si>
    <t> 18.11.2008 02:10 </t>
  </si>
  <si>
    <t> 0.0869 </t>
  </si>
  <si>
    <t> J.Trnka </t>
  </si>
  <si>
    <t>OEJV 0107 </t>
  </si>
  <si>
    <t>2455483.5782 </t>
  </si>
  <si>
    <t> 14.10.2010 01:52 </t>
  </si>
  <si>
    <t> 0.1178 </t>
  </si>
  <si>
    <t>-I</t>
  </si>
  <si>
    <t> M.&amp; K.Rätz </t>
  </si>
  <si>
    <t>BAVM 220 </t>
  </si>
  <si>
    <t>BAD?</t>
  </si>
  <si>
    <t>CCD?</t>
  </si>
  <si>
    <t>vis / 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</si>
</sst>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8" fillId="0" borderId="0" xfId="0" applyFont="1" applyAlignment="1"/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5" fillId="2" borderId="11" xfId="0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2" xfId="0" applyFont="1" applyBorder="1" applyAlignment="1">
      <alignment horizontal="center"/>
    </xf>
    <xf numFmtId="0" fontId="15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EO Cep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CD-44C1-9EA6-1A3D02E793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1.0462000002007699E-2</c:v>
                </c:pt>
                <c:pt idx="1">
                  <c:v>8.9958000000478933E-2</c:v>
                </c:pt>
                <c:pt idx="2">
                  <c:v>-1.7065000000002328E-2</c:v>
                </c:pt>
                <c:pt idx="3">
                  <c:v>-9.5954999997047707E-2</c:v>
                </c:pt>
                <c:pt idx="4">
                  <c:v>-0.14514799999960815</c:v>
                </c:pt>
                <c:pt idx="5">
                  <c:v>-0.1090989999975136</c:v>
                </c:pt>
                <c:pt idx="6">
                  <c:v>-0.12276199999905657</c:v>
                </c:pt>
                <c:pt idx="7">
                  <c:v>-7.7134999995905673E-2</c:v>
                </c:pt>
                <c:pt idx="8">
                  <c:v>0.12374800000179675</c:v>
                </c:pt>
                <c:pt idx="9">
                  <c:v>-0.21076399999583373</c:v>
                </c:pt>
                <c:pt idx="10">
                  <c:v>-2.166399999987334E-2</c:v>
                </c:pt>
                <c:pt idx="11">
                  <c:v>-2.8342000001430279E-2</c:v>
                </c:pt>
                <c:pt idx="12">
                  <c:v>0.11039200000232086</c:v>
                </c:pt>
                <c:pt idx="14">
                  <c:v>1.6999999999825377E-2</c:v>
                </c:pt>
                <c:pt idx="15">
                  <c:v>9.4493000000511529E-2</c:v>
                </c:pt>
                <c:pt idx="16">
                  <c:v>-9.4863999998779036E-2</c:v>
                </c:pt>
                <c:pt idx="17">
                  <c:v>-1.1408000002120389E-2</c:v>
                </c:pt>
                <c:pt idx="18">
                  <c:v>-9.0805999996518949E-2</c:v>
                </c:pt>
                <c:pt idx="19">
                  <c:v>-5.6805999996868195E-2</c:v>
                </c:pt>
                <c:pt idx="20">
                  <c:v>8.7043999999877997E-2</c:v>
                </c:pt>
                <c:pt idx="21">
                  <c:v>0.15060400000220397</c:v>
                </c:pt>
                <c:pt idx="22">
                  <c:v>6.815400000414229E-2</c:v>
                </c:pt>
                <c:pt idx="23">
                  <c:v>-9.0969999997469131E-2</c:v>
                </c:pt>
                <c:pt idx="24">
                  <c:v>0.136424000000261</c:v>
                </c:pt>
                <c:pt idx="25">
                  <c:v>7.8179999982239679E-3</c:v>
                </c:pt>
                <c:pt idx="26">
                  <c:v>3.2316000000719214E-2</c:v>
                </c:pt>
                <c:pt idx="27">
                  <c:v>6.0025999999197666E-2</c:v>
                </c:pt>
                <c:pt idx="28">
                  <c:v>1.1125000000902219E-2</c:v>
                </c:pt>
                <c:pt idx="29">
                  <c:v>8.495000000402797E-2</c:v>
                </c:pt>
                <c:pt idx="30">
                  <c:v>6.0700000001816079E-2</c:v>
                </c:pt>
                <c:pt idx="31">
                  <c:v>2.7520000039658044E-3</c:v>
                </c:pt>
                <c:pt idx="32">
                  <c:v>-6.3883999995596241E-2</c:v>
                </c:pt>
                <c:pt idx="33">
                  <c:v>9.7516000001633074E-2</c:v>
                </c:pt>
                <c:pt idx="34">
                  <c:v>-1.8223999999463558E-2</c:v>
                </c:pt>
                <c:pt idx="35">
                  <c:v>0.13622200000099838</c:v>
                </c:pt>
                <c:pt idx="36">
                  <c:v>-8.5161999999399995E-2</c:v>
                </c:pt>
                <c:pt idx="37">
                  <c:v>-1.1620000004768372E-3</c:v>
                </c:pt>
                <c:pt idx="38">
                  <c:v>-2.0886999998765532E-2</c:v>
                </c:pt>
                <c:pt idx="39">
                  <c:v>-0.16282499999942956</c:v>
                </c:pt>
                <c:pt idx="40">
                  <c:v>-0.14084400000137975</c:v>
                </c:pt>
                <c:pt idx="41">
                  <c:v>-6.2791999996989034E-2</c:v>
                </c:pt>
                <c:pt idx="42">
                  <c:v>0.12993600000118022</c:v>
                </c:pt>
                <c:pt idx="43">
                  <c:v>-4.149199999665143E-2</c:v>
                </c:pt>
                <c:pt idx="44">
                  <c:v>8.050800000273739E-2</c:v>
                </c:pt>
                <c:pt idx="45">
                  <c:v>-7.9103000000031898E-2</c:v>
                </c:pt>
                <c:pt idx="46">
                  <c:v>1.0001000002375804E-2</c:v>
                </c:pt>
                <c:pt idx="47">
                  <c:v>3.6700000018754508E-3</c:v>
                </c:pt>
                <c:pt idx="48">
                  <c:v>-0.19160999999803607</c:v>
                </c:pt>
                <c:pt idx="49">
                  <c:v>-2.0495000000664731E-2</c:v>
                </c:pt>
                <c:pt idx="50">
                  <c:v>-0.11640600000100676</c:v>
                </c:pt>
                <c:pt idx="51">
                  <c:v>-7.7768999999534572E-2</c:v>
                </c:pt>
                <c:pt idx="52">
                  <c:v>8.6620000074617565E-3</c:v>
                </c:pt>
                <c:pt idx="53">
                  <c:v>-5.1579999999376014E-2</c:v>
                </c:pt>
                <c:pt idx="54">
                  <c:v>4.1823999999905936E-2</c:v>
                </c:pt>
                <c:pt idx="55">
                  <c:v>-9.5786999998381361E-2</c:v>
                </c:pt>
                <c:pt idx="56">
                  <c:v>-6.2460000001010485E-2</c:v>
                </c:pt>
                <c:pt idx="57">
                  <c:v>-0.1430289999989327</c:v>
                </c:pt>
                <c:pt idx="58">
                  <c:v>0.15356100000644801</c:v>
                </c:pt>
                <c:pt idx="59">
                  <c:v>2.5545999997120816E-2</c:v>
                </c:pt>
                <c:pt idx="60">
                  <c:v>2.4978000001283363E-2</c:v>
                </c:pt>
                <c:pt idx="61">
                  <c:v>-6.7865999997593462E-2</c:v>
                </c:pt>
                <c:pt idx="62">
                  <c:v>-7.3479999999108259E-2</c:v>
                </c:pt>
                <c:pt idx="63">
                  <c:v>-2.2479999999632128E-2</c:v>
                </c:pt>
                <c:pt idx="64">
                  <c:v>2.7520000003278255E-2</c:v>
                </c:pt>
                <c:pt idx="65">
                  <c:v>7.9520000006596092E-2</c:v>
                </c:pt>
                <c:pt idx="66">
                  <c:v>-8.8717999999062158E-2</c:v>
                </c:pt>
                <c:pt idx="67">
                  <c:v>5.1966000006359536E-2</c:v>
                </c:pt>
                <c:pt idx="68">
                  <c:v>-5.2712000004248694E-2</c:v>
                </c:pt>
                <c:pt idx="69">
                  <c:v>-3.7119999979040585E-3</c:v>
                </c:pt>
                <c:pt idx="70">
                  <c:v>4.5288000001164619E-2</c:v>
                </c:pt>
                <c:pt idx="71">
                  <c:v>-7.2265999995579477E-2</c:v>
                </c:pt>
                <c:pt idx="72">
                  <c:v>-2.32659999965108E-2</c:v>
                </c:pt>
                <c:pt idx="73">
                  <c:v>-5.5057999998098239E-2</c:v>
                </c:pt>
                <c:pt idx="74">
                  <c:v>-6.0579999990295619E-3</c:v>
                </c:pt>
                <c:pt idx="75">
                  <c:v>4.094200000690762E-2</c:v>
                </c:pt>
                <c:pt idx="76">
                  <c:v>0.15986200000043027</c:v>
                </c:pt>
                <c:pt idx="77">
                  <c:v>0.18151599999691825</c:v>
                </c:pt>
                <c:pt idx="78">
                  <c:v>0.16272400000161724</c:v>
                </c:pt>
                <c:pt idx="79">
                  <c:v>0.16814000000158558</c:v>
                </c:pt>
                <c:pt idx="80">
                  <c:v>0.15448200000537327</c:v>
                </c:pt>
                <c:pt idx="81">
                  <c:v>0.17470000000321306</c:v>
                </c:pt>
                <c:pt idx="82">
                  <c:v>0.16430200000468176</c:v>
                </c:pt>
                <c:pt idx="88">
                  <c:v>0.12473599999793805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CD-44C1-9EA6-1A3D02E793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83">
                  <c:v>0.1644330000053742</c:v>
                </c:pt>
                <c:pt idx="84">
                  <c:v>0.15350399999442743</c:v>
                </c:pt>
                <c:pt idx="85">
                  <c:v>0.15808199999446515</c:v>
                </c:pt>
                <c:pt idx="86">
                  <c:v>0.14867199999571312</c:v>
                </c:pt>
                <c:pt idx="87">
                  <c:v>0.14393000000563916</c:v>
                </c:pt>
                <c:pt idx="89">
                  <c:v>0.10798200000135694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CD-44C1-9EA6-1A3D02E793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90">
                  <c:v>8.2118000005721115E-2</c:v>
                </c:pt>
                <c:pt idx="91">
                  <c:v>8.1482000001415145E-2</c:v>
                </c:pt>
                <c:pt idx="92">
                  <c:v>8.1792000004497822E-2</c:v>
                </c:pt>
                <c:pt idx="93">
                  <c:v>8.2382000000507105E-2</c:v>
                </c:pt>
                <c:pt idx="94">
                  <c:v>7.0953000002191402E-2</c:v>
                </c:pt>
                <c:pt idx="95">
                  <c:v>8.111300000018673E-2</c:v>
                </c:pt>
                <c:pt idx="96">
                  <c:v>8.5152999999991152E-2</c:v>
                </c:pt>
                <c:pt idx="97">
                  <c:v>8.6881999995966908E-2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CD-44C1-9EA6-1A3D02E793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CD-44C1-9EA6-1A3D02E793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CD-44C1-9EA6-1A3D02E793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CD-44C1-9EA6-1A3D02E793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79">
                  <c:v>0.19284603778000425</c:v>
                </c:pt>
                <c:pt idx="80">
                  <c:v>0.19281570083488603</c:v>
                </c:pt>
                <c:pt idx="81">
                  <c:v>0.18738538765872659</c:v>
                </c:pt>
                <c:pt idx="82">
                  <c:v>0.18644494236006209</c:v>
                </c:pt>
                <c:pt idx="83">
                  <c:v>0.15821641492756844</c:v>
                </c:pt>
                <c:pt idx="84">
                  <c:v>0.15820124645500938</c:v>
                </c:pt>
                <c:pt idx="85">
                  <c:v>0.15641136669303501</c:v>
                </c:pt>
                <c:pt idx="86">
                  <c:v>0.15201250965089469</c:v>
                </c:pt>
                <c:pt idx="87">
                  <c:v>0.14597545757237107</c:v>
                </c:pt>
                <c:pt idx="88">
                  <c:v>0.12191826009363121</c:v>
                </c:pt>
                <c:pt idx="89">
                  <c:v>0.10332171273616897</c:v>
                </c:pt>
                <c:pt idx="90">
                  <c:v>8.9427391872029194E-2</c:v>
                </c:pt>
                <c:pt idx="91">
                  <c:v>8.1630796976649433E-2</c:v>
                </c:pt>
                <c:pt idx="92">
                  <c:v>8.1630796976649433E-2</c:v>
                </c:pt>
                <c:pt idx="93">
                  <c:v>8.1630796976649433E-2</c:v>
                </c:pt>
                <c:pt idx="94">
                  <c:v>8.1615628504090321E-2</c:v>
                </c:pt>
                <c:pt idx="95">
                  <c:v>8.1615628504090321E-2</c:v>
                </c:pt>
                <c:pt idx="96">
                  <c:v>8.1615628504090321E-2</c:v>
                </c:pt>
                <c:pt idx="97">
                  <c:v>7.7990363562464304E-2</c:v>
                </c:pt>
                <c:pt idx="98">
                  <c:v>6.6492661362663019E-2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CD-44C1-9EA6-1A3D02E793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98">
                  <c:v>0.1177700000043842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CD-44C1-9EA6-1A3D02E79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08848"/>
        <c:axId val="1"/>
      </c:scatterChart>
      <c:valAx>
        <c:axId val="651408848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408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24411144891216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EO Cep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645161290322576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C3-4C8E-BD28-D006F79B51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1.0462000002007699E-2</c:v>
                </c:pt>
                <c:pt idx="1">
                  <c:v>8.9958000000478933E-2</c:v>
                </c:pt>
                <c:pt idx="2">
                  <c:v>-1.7065000000002328E-2</c:v>
                </c:pt>
                <c:pt idx="3">
                  <c:v>-9.5954999997047707E-2</c:v>
                </c:pt>
                <c:pt idx="4">
                  <c:v>-0.14514799999960815</c:v>
                </c:pt>
                <c:pt idx="5">
                  <c:v>-0.1090989999975136</c:v>
                </c:pt>
                <c:pt idx="6">
                  <c:v>-0.12276199999905657</c:v>
                </c:pt>
                <c:pt idx="7">
                  <c:v>-7.7134999995905673E-2</c:v>
                </c:pt>
                <c:pt idx="8">
                  <c:v>0.12374800000179675</c:v>
                </c:pt>
                <c:pt idx="9">
                  <c:v>-0.21076399999583373</c:v>
                </c:pt>
                <c:pt idx="10">
                  <c:v>-2.166399999987334E-2</c:v>
                </c:pt>
                <c:pt idx="11">
                  <c:v>-2.8342000001430279E-2</c:v>
                </c:pt>
                <c:pt idx="12">
                  <c:v>0.11039200000232086</c:v>
                </c:pt>
                <c:pt idx="14">
                  <c:v>1.6999999999825377E-2</c:v>
                </c:pt>
                <c:pt idx="15">
                  <c:v>9.4493000000511529E-2</c:v>
                </c:pt>
                <c:pt idx="16">
                  <c:v>-9.4863999998779036E-2</c:v>
                </c:pt>
                <c:pt idx="17">
                  <c:v>-1.1408000002120389E-2</c:v>
                </c:pt>
                <c:pt idx="18">
                  <c:v>-9.0805999996518949E-2</c:v>
                </c:pt>
                <c:pt idx="19">
                  <c:v>-5.6805999996868195E-2</c:v>
                </c:pt>
                <c:pt idx="20">
                  <c:v>8.7043999999877997E-2</c:v>
                </c:pt>
                <c:pt idx="21">
                  <c:v>0.15060400000220397</c:v>
                </c:pt>
                <c:pt idx="22">
                  <c:v>6.815400000414229E-2</c:v>
                </c:pt>
                <c:pt idx="23">
                  <c:v>-9.0969999997469131E-2</c:v>
                </c:pt>
                <c:pt idx="24">
                  <c:v>0.136424000000261</c:v>
                </c:pt>
                <c:pt idx="25">
                  <c:v>7.8179999982239679E-3</c:v>
                </c:pt>
                <c:pt idx="26">
                  <c:v>3.2316000000719214E-2</c:v>
                </c:pt>
                <c:pt idx="27">
                  <c:v>6.0025999999197666E-2</c:v>
                </c:pt>
                <c:pt idx="28">
                  <c:v>1.1125000000902219E-2</c:v>
                </c:pt>
                <c:pt idx="29">
                  <c:v>8.495000000402797E-2</c:v>
                </c:pt>
                <c:pt idx="30">
                  <c:v>6.0700000001816079E-2</c:v>
                </c:pt>
                <c:pt idx="31">
                  <c:v>2.7520000039658044E-3</c:v>
                </c:pt>
                <c:pt idx="32">
                  <c:v>-6.3883999995596241E-2</c:v>
                </c:pt>
                <c:pt idx="33">
                  <c:v>9.7516000001633074E-2</c:v>
                </c:pt>
                <c:pt idx="34">
                  <c:v>-1.8223999999463558E-2</c:v>
                </c:pt>
                <c:pt idx="35">
                  <c:v>0.13622200000099838</c:v>
                </c:pt>
                <c:pt idx="36">
                  <c:v>-8.5161999999399995E-2</c:v>
                </c:pt>
                <c:pt idx="37">
                  <c:v>-1.1620000004768372E-3</c:v>
                </c:pt>
                <c:pt idx="38">
                  <c:v>-2.0886999998765532E-2</c:v>
                </c:pt>
                <c:pt idx="39">
                  <c:v>-0.16282499999942956</c:v>
                </c:pt>
                <c:pt idx="40">
                  <c:v>-0.14084400000137975</c:v>
                </c:pt>
                <c:pt idx="41">
                  <c:v>-6.2791999996989034E-2</c:v>
                </c:pt>
                <c:pt idx="42">
                  <c:v>0.12993600000118022</c:v>
                </c:pt>
                <c:pt idx="43">
                  <c:v>-4.149199999665143E-2</c:v>
                </c:pt>
                <c:pt idx="44">
                  <c:v>8.050800000273739E-2</c:v>
                </c:pt>
                <c:pt idx="45">
                  <c:v>-7.9103000000031898E-2</c:v>
                </c:pt>
                <c:pt idx="46">
                  <c:v>1.0001000002375804E-2</c:v>
                </c:pt>
                <c:pt idx="47">
                  <c:v>3.6700000018754508E-3</c:v>
                </c:pt>
                <c:pt idx="48">
                  <c:v>-0.19160999999803607</c:v>
                </c:pt>
                <c:pt idx="49">
                  <c:v>-2.0495000000664731E-2</c:v>
                </c:pt>
                <c:pt idx="50">
                  <c:v>-0.11640600000100676</c:v>
                </c:pt>
                <c:pt idx="51">
                  <c:v>-7.7768999999534572E-2</c:v>
                </c:pt>
                <c:pt idx="52">
                  <c:v>8.6620000074617565E-3</c:v>
                </c:pt>
                <c:pt idx="53">
                  <c:v>-5.1579999999376014E-2</c:v>
                </c:pt>
                <c:pt idx="54">
                  <c:v>4.1823999999905936E-2</c:v>
                </c:pt>
                <c:pt idx="55">
                  <c:v>-9.5786999998381361E-2</c:v>
                </c:pt>
                <c:pt idx="56">
                  <c:v>-6.2460000001010485E-2</c:v>
                </c:pt>
                <c:pt idx="57">
                  <c:v>-0.1430289999989327</c:v>
                </c:pt>
                <c:pt idx="58">
                  <c:v>0.15356100000644801</c:v>
                </c:pt>
                <c:pt idx="59">
                  <c:v>2.5545999997120816E-2</c:v>
                </c:pt>
                <c:pt idx="60">
                  <c:v>2.4978000001283363E-2</c:v>
                </c:pt>
                <c:pt idx="61">
                  <c:v>-6.7865999997593462E-2</c:v>
                </c:pt>
                <c:pt idx="62">
                  <c:v>-7.3479999999108259E-2</c:v>
                </c:pt>
                <c:pt idx="63">
                  <c:v>-2.2479999999632128E-2</c:v>
                </c:pt>
                <c:pt idx="64">
                  <c:v>2.7520000003278255E-2</c:v>
                </c:pt>
                <c:pt idx="65">
                  <c:v>7.9520000006596092E-2</c:v>
                </c:pt>
                <c:pt idx="66">
                  <c:v>-8.8717999999062158E-2</c:v>
                </c:pt>
                <c:pt idx="67">
                  <c:v>5.1966000006359536E-2</c:v>
                </c:pt>
                <c:pt idx="68">
                  <c:v>-5.2712000004248694E-2</c:v>
                </c:pt>
                <c:pt idx="69">
                  <c:v>-3.7119999979040585E-3</c:v>
                </c:pt>
                <c:pt idx="70">
                  <c:v>4.5288000001164619E-2</c:v>
                </c:pt>
                <c:pt idx="71">
                  <c:v>-7.2265999995579477E-2</c:v>
                </c:pt>
                <c:pt idx="72">
                  <c:v>-2.32659999965108E-2</c:v>
                </c:pt>
                <c:pt idx="73">
                  <c:v>-5.5057999998098239E-2</c:v>
                </c:pt>
                <c:pt idx="74">
                  <c:v>-6.0579999990295619E-3</c:v>
                </c:pt>
                <c:pt idx="75">
                  <c:v>4.094200000690762E-2</c:v>
                </c:pt>
                <c:pt idx="76">
                  <c:v>0.15986200000043027</c:v>
                </c:pt>
                <c:pt idx="77">
                  <c:v>0.18151599999691825</c:v>
                </c:pt>
                <c:pt idx="78">
                  <c:v>0.16272400000161724</c:v>
                </c:pt>
                <c:pt idx="79">
                  <c:v>0.16814000000158558</c:v>
                </c:pt>
                <c:pt idx="80">
                  <c:v>0.15448200000537327</c:v>
                </c:pt>
                <c:pt idx="81">
                  <c:v>0.17470000000321306</c:v>
                </c:pt>
                <c:pt idx="82">
                  <c:v>0.16430200000468176</c:v>
                </c:pt>
                <c:pt idx="88">
                  <c:v>0.12473599999793805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C3-4C8E-BD28-D006F79B51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83">
                  <c:v>0.1644330000053742</c:v>
                </c:pt>
                <c:pt idx="84">
                  <c:v>0.15350399999442743</c:v>
                </c:pt>
                <c:pt idx="85">
                  <c:v>0.15808199999446515</c:v>
                </c:pt>
                <c:pt idx="86">
                  <c:v>0.14867199999571312</c:v>
                </c:pt>
                <c:pt idx="87">
                  <c:v>0.14393000000563916</c:v>
                </c:pt>
                <c:pt idx="89">
                  <c:v>0.10798200000135694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C3-4C8E-BD28-D006F79B51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90">
                  <c:v>8.2118000005721115E-2</c:v>
                </c:pt>
                <c:pt idx="91">
                  <c:v>8.1482000001415145E-2</c:v>
                </c:pt>
                <c:pt idx="92">
                  <c:v>8.1792000004497822E-2</c:v>
                </c:pt>
                <c:pt idx="93">
                  <c:v>8.2382000000507105E-2</c:v>
                </c:pt>
                <c:pt idx="94">
                  <c:v>7.0953000002191402E-2</c:v>
                </c:pt>
                <c:pt idx="95">
                  <c:v>8.111300000018673E-2</c:v>
                </c:pt>
                <c:pt idx="96">
                  <c:v>8.5152999999991152E-2</c:v>
                </c:pt>
                <c:pt idx="97">
                  <c:v>8.6881999995966908E-2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C3-4C8E-BD28-D006F79B51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C3-4C8E-BD28-D006F79B51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C3-4C8E-BD28-D006F79B51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8.0000000000000004E-4</c:v>
                  </c:pt>
                  <c:pt idx="84">
                    <c:v>5.9999999999999995E-4</c:v>
                  </c:pt>
                  <c:pt idx="85">
                    <c:v>6.9999999999999999E-4</c:v>
                  </c:pt>
                  <c:pt idx="86">
                    <c:v>4.0000000000000002E-4</c:v>
                  </c:pt>
                  <c:pt idx="87">
                    <c:v>8.9999999999999998E-4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6.9999999999999999E-4</c:v>
                  </c:pt>
                  <c:pt idx="91">
                    <c:v>2E-3</c:v>
                  </c:pt>
                  <c:pt idx="92">
                    <c:v>1.1000000000000001E-3</c:v>
                  </c:pt>
                  <c:pt idx="93">
                    <c:v>1.1000000000000001E-3</c:v>
                  </c:pt>
                  <c:pt idx="94">
                    <c:v>4.0000000000000001E-3</c:v>
                  </c:pt>
                  <c:pt idx="95">
                    <c:v>1.6000000000000001E-3</c:v>
                  </c:pt>
                  <c:pt idx="96">
                    <c:v>2E-3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C3-4C8E-BD28-D006F79B51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-6139</c:v>
                </c:pt>
                <c:pt idx="1">
                  <c:v>-5351</c:v>
                </c:pt>
                <c:pt idx="2">
                  <c:v>-4757.5</c:v>
                </c:pt>
                <c:pt idx="3">
                  <c:v>-4552.5</c:v>
                </c:pt>
                <c:pt idx="4">
                  <c:v>-2594</c:v>
                </c:pt>
                <c:pt idx="5">
                  <c:v>-2184.5</c:v>
                </c:pt>
                <c:pt idx="6">
                  <c:v>-2011</c:v>
                </c:pt>
                <c:pt idx="7">
                  <c:v>-1842.5</c:v>
                </c:pt>
                <c:pt idx="8">
                  <c:v>-1606</c:v>
                </c:pt>
                <c:pt idx="9">
                  <c:v>-1242</c:v>
                </c:pt>
                <c:pt idx="10">
                  <c:v>-1192</c:v>
                </c:pt>
                <c:pt idx="11">
                  <c:v>-1001</c:v>
                </c:pt>
                <c:pt idx="12">
                  <c:v>-224</c:v>
                </c:pt>
                <c:pt idx="13">
                  <c:v>0</c:v>
                </c:pt>
                <c:pt idx="14">
                  <c:v>0</c:v>
                </c:pt>
                <c:pt idx="15">
                  <c:v>191.5</c:v>
                </c:pt>
                <c:pt idx="16">
                  <c:v>208</c:v>
                </c:pt>
                <c:pt idx="17">
                  <c:v>376</c:v>
                </c:pt>
                <c:pt idx="18">
                  <c:v>407</c:v>
                </c:pt>
                <c:pt idx="19">
                  <c:v>407</c:v>
                </c:pt>
                <c:pt idx="20">
                  <c:v>582</c:v>
                </c:pt>
                <c:pt idx="21">
                  <c:v>762</c:v>
                </c:pt>
                <c:pt idx="22">
                  <c:v>787</c:v>
                </c:pt>
                <c:pt idx="23">
                  <c:v>965</c:v>
                </c:pt>
                <c:pt idx="24">
                  <c:v>972</c:v>
                </c:pt>
                <c:pt idx="25">
                  <c:v>979</c:v>
                </c:pt>
                <c:pt idx="26">
                  <c:v>998</c:v>
                </c:pt>
                <c:pt idx="27">
                  <c:v>1003</c:v>
                </c:pt>
                <c:pt idx="28">
                  <c:v>1187.5</c:v>
                </c:pt>
                <c:pt idx="29">
                  <c:v>1225</c:v>
                </c:pt>
                <c:pt idx="30">
                  <c:v>1350</c:v>
                </c:pt>
                <c:pt idx="31">
                  <c:v>1356</c:v>
                </c:pt>
                <c:pt idx="32">
                  <c:v>1398</c:v>
                </c:pt>
                <c:pt idx="33">
                  <c:v>1598</c:v>
                </c:pt>
                <c:pt idx="34">
                  <c:v>1628</c:v>
                </c:pt>
                <c:pt idx="35">
                  <c:v>1641</c:v>
                </c:pt>
                <c:pt idx="36">
                  <c:v>1789</c:v>
                </c:pt>
                <c:pt idx="37">
                  <c:v>1789</c:v>
                </c:pt>
                <c:pt idx="38">
                  <c:v>1801.5</c:v>
                </c:pt>
                <c:pt idx="39">
                  <c:v>1962.5</c:v>
                </c:pt>
                <c:pt idx="40">
                  <c:v>2018</c:v>
                </c:pt>
                <c:pt idx="41">
                  <c:v>2024</c:v>
                </c:pt>
                <c:pt idx="42">
                  <c:v>2108</c:v>
                </c:pt>
                <c:pt idx="43">
                  <c:v>2174</c:v>
                </c:pt>
                <c:pt idx="44">
                  <c:v>2174</c:v>
                </c:pt>
                <c:pt idx="45">
                  <c:v>2353.5</c:v>
                </c:pt>
                <c:pt idx="46">
                  <c:v>2365.5</c:v>
                </c:pt>
                <c:pt idx="47">
                  <c:v>2385</c:v>
                </c:pt>
                <c:pt idx="48">
                  <c:v>2545</c:v>
                </c:pt>
                <c:pt idx="49">
                  <c:v>2577.5</c:v>
                </c:pt>
                <c:pt idx="50">
                  <c:v>2607</c:v>
                </c:pt>
                <c:pt idx="51">
                  <c:v>2930.5</c:v>
                </c:pt>
                <c:pt idx="52">
                  <c:v>2961</c:v>
                </c:pt>
                <c:pt idx="53">
                  <c:v>3010</c:v>
                </c:pt>
                <c:pt idx="54">
                  <c:v>3172</c:v>
                </c:pt>
                <c:pt idx="55">
                  <c:v>3351.5</c:v>
                </c:pt>
                <c:pt idx="56">
                  <c:v>3370</c:v>
                </c:pt>
                <c:pt idx="57">
                  <c:v>3400.5</c:v>
                </c:pt>
                <c:pt idx="58">
                  <c:v>3545.5</c:v>
                </c:pt>
                <c:pt idx="59">
                  <c:v>3563</c:v>
                </c:pt>
                <c:pt idx="60">
                  <c:v>4959</c:v>
                </c:pt>
                <c:pt idx="61">
                  <c:v>4977</c:v>
                </c:pt>
                <c:pt idx="62">
                  <c:v>5560</c:v>
                </c:pt>
                <c:pt idx="63">
                  <c:v>5560</c:v>
                </c:pt>
                <c:pt idx="64">
                  <c:v>5560</c:v>
                </c:pt>
                <c:pt idx="65">
                  <c:v>5560</c:v>
                </c:pt>
                <c:pt idx="66">
                  <c:v>5571</c:v>
                </c:pt>
                <c:pt idx="67">
                  <c:v>5573</c:v>
                </c:pt>
                <c:pt idx="68">
                  <c:v>5764</c:v>
                </c:pt>
                <c:pt idx="69">
                  <c:v>5764</c:v>
                </c:pt>
                <c:pt idx="70">
                  <c:v>5764</c:v>
                </c:pt>
                <c:pt idx="71">
                  <c:v>5777</c:v>
                </c:pt>
                <c:pt idx="72">
                  <c:v>5777</c:v>
                </c:pt>
                <c:pt idx="73">
                  <c:v>5801</c:v>
                </c:pt>
                <c:pt idx="74">
                  <c:v>5801</c:v>
                </c:pt>
                <c:pt idx="75">
                  <c:v>5801</c:v>
                </c:pt>
                <c:pt idx="76">
                  <c:v>11061</c:v>
                </c:pt>
                <c:pt idx="77">
                  <c:v>11098</c:v>
                </c:pt>
                <c:pt idx="78">
                  <c:v>11122</c:v>
                </c:pt>
                <c:pt idx="79">
                  <c:v>11170</c:v>
                </c:pt>
                <c:pt idx="80">
                  <c:v>11171</c:v>
                </c:pt>
                <c:pt idx="81">
                  <c:v>11350</c:v>
                </c:pt>
                <c:pt idx="82">
                  <c:v>11381</c:v>
                </c:pt>
                <c:pt idx="83">
                  <c:v>12311.5</c:v>
                </c:pt>
                <c:pt idx="84">
                  <c:v>12312</c:v>
                </c:pt>
                <c:pt idx="85">
                  <c:v>12371</c:v>
                </c:pt>
                <c:pt idx="86">
                  <c:v>12516</c:v>
                </c:pt>
                <c:pt idx="87">
                  <c:v>12715</c:v>
                </c:pt>
                <c:pt idx="88">
                  <c:v>13508</c:v>
                </c:pt>
                <c:pt idx="89">
                  <c:v>14121</c:v>
                </c:pt>
                <c:pt idx="90">
                  <c:v>14579</c:v>
                </c:pt>
                <c:pt idx="91">
                  <c:v>14836</c:v>
                </c:pt>
                <c:pt idx="92">
                  <c:v>14836</c:v>
                </c:pt>
                <c:pt idx="93">
                  <c:v>14836</c:v>
                </c:pt>
                <c:pt idx="94">
                  <c:v>14836.5</c:v>
                </c:pt>
                <c:pt idx="95">
                  <c:v>14836.5</c:v>
                </c:pt>
                <c:pt idx="96">
                  <c:v>14836.5</c:v>
                </c:pt>
                <c:pt idx="97">
                  <c:v>14956</c:v>
                </c:pt>
                <c:pt idx="98">
                  <c:v>15335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79">
                  <c:v>0.19284603778000425</c:v>
                </c:pt>
                <c:pt idx="80">
                  <c:v>0.19281570083488603</c:v>
                </c:pt>
                <c:pt idx="81">
                  <c:v>0.18738538765872659</c:v>
                </c:pt>
                <c:pt idx="82">
                  <c:v>0.18644494236006209</c:v>
                </c:pt>
                <c:pt idx="83">
                  <c:v>0.15821641492756844</c:v>
                </c:pt>
                <c:pt idx="84">
                  <c:v>0.15820124645500938</c:v>
                </c:pt>
                <c:pt idx="85">
                  <c:v>0.15641136669303501</c:v>
                </c:pt>
                <c:pt idx="86">
                  <c:v>0.15201250965089469</c:v>
                </c:pt>
                <c:pt idx="87">
                  <c:v>0.14597545757237107</c:v>
                </c:pt>
                <c:pt idx="88">
                  <c:v>0.12191826009363121</c:v>
                </c:pt>
                <c:pt idx="89">
                  <c:v>0.10332171273616897</c:v>
                </c:pt>
                <c:pt idx="90">
                  <c:v>8.9427391872029194E-2</c:v>
                </c:pt>
                <c:pt idx="91">
                  <c:v>8.1630796976649433E-2</c:v>
                </c:pt>
                <c:pt idx="92">
                  <c:v>8.1630796976649433E-2</c:v>
                </c:pt>
                <c:pt idx="93">
                  <c:v>8.1630796976649433E-2</c:v>
                </c:pt>
                <c:pt idx="94">
                  <c:v>8.1615628504090321E-2</c:v>
                </c:pt>
                <c:pt idx="95">
                  <c:v>8.1615628504090321E-2</c:v>
                </c:pt>
                <c:pt idx="96">
                  <c:v>8.1615628504090321E-2</c:v>
                </c:pt>
                <c:pt idx="97">
                  <c:v>7.7990363562464304E-2</c:v>
                </c:pt>
                <c:pt idx="98">
                  <c:v>6.6492661362663019E-2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C3-4C8E-BD28-D006F79B5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265704"/>
        <c:axId val="1"/>
      </c:scatterChart>
      <c:valAx>
        <c:axId val="889265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265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19354838709676"/>
          <c:y val="0.92097264437689974"/>
          <c:w val="0.6741935483870968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28575</xdr:rowOff>
    </xdr:from>
    <xdr:to>
      <xdr:col>18</xdr:col>
      <xdr:colOff>57150</xdr:colOff>
      <xdr:row>18</xdr:row>
      <xdr:rowOff>104775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362B5ED-B0B6-F295-59F8-942BC3F79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485775</xdr:colOff>
      <xdr:row>0</xdr:row>
      <xdr:rowOff>19050</xdr:rowOff>
    </xdr:from>
    <xdr:to>
      <xdr:col>27</xdr:col>
      <xdr:colOff>219075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C0E7559-8C40-C300-9207-9932358B6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bav-astro.de/sfs/BAVM_link.php?BAVMnr=56" TargetMode="External"/><Relationship Id="rId21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59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var.astro.cz/oejv/issues/oejv0094.pdf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var.astro.cz/oejv/issues/oejv0094.pdf" TargetMode="External"/><Relationship Id="rId20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bav-astro.de/sfs/BAVM_link.php?BAVMnr=52" TargetMode="External"/><Relationship Id="rId6" Type="http://schemas.openxmlformats.org/officeDocument/2006/relationships/hyperlink" Target="http://www.bav-astro.de/sfs/BAVM_link.php?BAVMnr=59" TargetMode="External"/><Relationship Id="rId11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bav-astro.de/sfs/BAVM_link.php?BAVMnr=56" TargetMode="External"/><Relationship Id="rId15" Type="http://schemas.openxmlformats.org/officeDocument/2006/relationships/hyperlink" Target="http://var.astro.cz/oejv/issues/oejv0094.pdf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var.astro.cz/oejv/issues/oejv0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tabSelected="1" workbookViewId="0">
      <pane xSplit="14" ySplit="21" topLeftCell="O106" activePane="bottomRight" state="frozen"/>
      <selection pane="topRight" activeCell="O1" sqref="O1"/>
      <selection pane="bottomLeft" activeCell="A22" sqref="A22"/>
      <selection pane="bottomRight" activeCell="F125" sqref="F12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24</v>
      </c>
      <c r="B2" t="s">
        <v>29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27364.314999999999</v>
      </c>
      <c r="D4" s="9">
        <v>1.833658</v>
      </c>
    </row>
    <row r="5" spans="1:6" ht="13.5" thickTop="1" x14ac:dyDescent="0.2">
      <c r="A5" s="16" t="s">
        <v>33</v>
      </c>
      <c r="B5" s="17"/>
      <c r="C5" s="18">
        <v>-9.5</v>
      </c>
      <c r="D5" s="17" t="s">
        <v>34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27364.314999999999</v>
      </c>
    </row>
    <row r="8" spans="1:6" x14ac:dyDescent="0.2">
      <c r="A8" t="s">
        <v>3</v>
      </c>
      <c r="C8">
        <f>+D4</f>
        <v>1.833658</v>
      </c>
    </row>
    <row r="9" spans="1:6" x14ac:dyDescent="0.2">
      <c r="A9" s="31" t="s">
        <v>40</v>
      </c>
      <c r="B9" s="32">
        <v>104</v>
      </c>
      <c r="C9" s="30" t="str">
        <f>"F"&amp;B9</f>
        <v>F104</v>
      </c>
      <c r="D9" s="14" t="str">
        <f>"G"&amp;B9</f>
        <v>G104</v>
      </c>
    </row>
    <row r="10" spans="1:6" ht="13.5" thickBot="1" x14ac:dyDescent="0.25">
      <c r="A10" s="17"/>
      <c r="B10" s="17"/>
      <c r="C10" s="4" t="s">
        <v>20</v>
      </c>
      <c r="D10" s="4" t="s">
        <v>21</v>
      </c>
      <c r="E10" s="17"/>
    </row>
    <row r="11" spans="1:6" x14ac:dyDescent="0.2">
      <c r="A11" s="17" t="s">
        <v>16</v>
      </c>
      <c r="B11" s="17"/>
      <c r="C11" s="29">
        <f ca="1">INTERCEPT(INDIRECT($D$9):G985,INDIRECT($C$9):F985)</f>
        <v>0.53170971475040063</v>
      </c>
      <c r="D11" s="3"/>
      <c r="E11" s="17"/>
    </row>
    <row r="12" spans="1:6" x14ac:dyDescent="0.2">
      <c r="A12" s="17" t="s">
        <v>17</v>
      </c>
      <c r="B12" s="17"/>
      <c r="C12" s="29">
        <f ca="1">SLOPE(INDIRECT($D$9):G985,INDIRECT($C$9):F985)</f>
        <v>-3.0336945118209168E-5</v>
      </c>
      <c r="D12" s="3"/>
      <c r="E12" s="17"/>
    </row>
    <row r="13" spans="1:6" x14ac:dyDescent="0.2">
      <c r="A13" s="17" t="s">
        <v>19</v>
      </c>
      <c r="B13" s="17"/>
      <c r="C13" s="3" t="s">
        <v>14</v>
      </c>
    </row>
    <row r="14" spans="1:6" x14ac:dyDescent="0.2">
      <c r="A14" s="17"/>
      <c r="B14" s="17"/>
      <c r="C14" s="17"/>
    </row>
    <row r="15" spans="1:6" x14ac:dyDescent="0.2">
      <c r="A15" s="19" t="s">
        <v>18</v>
      </c>
      <c r="B15" s="17"/>
      <c r="C15" s="20">
        <f ca="1">(C7+C11)+(C8+C12)*INT(MAX(F21:F3526))</f>
        <v>55483.52692266136</v>
      </c>
      <c r="E15" s="21" t="s">
        <v>42</v>
      </c>
      <c r="F15" s="18">
        <v>1</v>
      </c>
    </row>
    <row r="16" spans="1:6" x14ac:dyDescent="0.2">
      <c r="A16" s="23" t="s">
        <v>4</v>
      </c>
      <c r="B16" s="17"/>
      <c r="C16" s="24">
        <f ca="1">+C8+C12</f>
        <v>1.8336276630548818</v>
      </c>
      <c r="E16" s="21" t="s">
        <v>35</v>
      </c>
      <c r="F16" s="22">
        <f ca="1">NOW()+15018.5+$C$5/24</f>
        <v>60332.67014548611</v>
      </c>
    </row>
    <row r="17" spans="1:21" ht="13.5" thickBot="1" x14ac:dyDescent="0.25">
      <c r="A17" s="21" t="s">
        <v>28</v>
      </c>
      <c r="B17" s="17"/>
      <c r="C17" s="17">
        <f>COUNT(C21:C2184)</f>
        <v>99</v>
      </c>
      <c r="E17" s="21" t="s">
        <v>43</v>
      </c>
      <c r="F17" s="22">
        <f ca="1">ROUND(2*(F16-$C$7)/$C$8,0)/2+F15</f>
        <v>17980.5</v>
      </c>
    </row>
    <row r="18" spans="1:21" ht="14.25" thickTop="1" thickBot="1" x14ac:dyDescent="0.25">
      <c r="A18" s="23" t="s">
        <v>5</v>
      </c>
      <c r="B18" s="17"/>
      <c r="C18" s="26">
        <f ca="1">+C15</f>
        <v>55483.52692266136</v>
      </c>
      <c r="D18" s="27">
        <f ca="1">+C16</f>
        <v>1.8336276630548818</v>
      </c>
      <c r="E18" s="21" t="s">
        <v>36</v>
      </c>
      <c r="F18" s="14">
        <f ca="1">ROUND(2*(F16-$C$15)/$C$16,0)/2+F15</f>
        <v>2645.5</v>
      </c>
    </row>
    <row r="19" spans="1:21" ht="13.5" thickTop="1" x14ac:dyDescent="0.2">
      <c r="E19" s="21" t="s">
        <v>37</v>
      </c>
      <c r="F19" s="25">
        <f ca="1">+$C$15+$C$16*F18-15018.5-$C$5/24</f>
        <v>45316.284738606388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53</v>
      </c>
      <c r="I20" s="7" t="s">
        <v>56</v>
      </c>
      <c r="J20" s="7" t="s">
        <v>50</v>
      </c>
      <c r="K20" s="7" t="s">
        <v>48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4" t="s">
        <v>373</v>
      </c>
    </row>
    <row r="21" spans="1:21" x14ac:dyDescent="0.2">
      <c r="A21" s="53" t="s">
        <v>63</v>
      </c>
      <c r="B21" s="52" t="s">
        <v>39</v>
      </c>
      <c r="C21" s="53">
        <v>16107.499</v>
      </c>
      <c r="D21" s="53" t="s">
        <v>56</v>
      </c>
      <c r="E21">
        <f t="shared" ref="E21:E52" si="0">+(C21-C$7)/C$8</f>
        <v>-6138.9942944649429</v>
      </c>
      <c r="F21">
        <f t="shared" ref="F21:F52" si="1">ROUND(2*E21,0)/2</f>
        <v>-6139</v>
      </c>
      <c r="G21">
        <f t="shared" ref="G21:G33" si="2">+C21-(C$7+F21*C$8)</f>
        <v>1.0462000002007699E-2</v>
      </c>
      <c r="I21">
        <f t="shared" ref="I21:I33" si="3">+G21</f>
        <v>1.0462000002007699E-2</v>
      </c>
      <c r="Q21" s="2">
        <f t="shared" ref="Q21:Q52" si="4">+C21-15018.5</f>
        <v>1088.9989999999998</v>
      </c>
    </row>
    <row r="22" spans="1:21" x14ac:dyDescent="0.2">
      <c r="A22" s="53" t="s">
        <v>63</v>
      </c>
      <c r="B22" s="52" t="s">
        <v>39</v>
      </c>
      <c r="C22" s="53">
        <v>17552.501</v>
      </c>
      <c r="D22" s="53" t="s">
        <v>56</v>
      </c>
      <c r="E22">
        <f t="shared" si="0"/>
        <v>-5350.950940687957</v>
      </c>
      <c r="F22">
        <f t="shared" si="1"/>
        <v>-5351</v>
      </c>
      <c r="G22">
        <f t="shared" si="2"/>
        <v>8.9958000000478933E-2</v>
      </c>
      <c r="I22">
        <f t="shared" si="3"/>
        <v>8.9958000000478933E-2</v>
      </c>
      <c r="Q22" s="2">
        <f t="shared" si="4"/>
        <v>2534.0010000000002</v>
      </c>
    </row>
    <row r="23" spans="1:21" x14ac:dyDescent="0.2">
      <c r="A23" s="53" t="s">
        <v>63</v>
      </c>
      <c r="B23" s="52" t="s">
        <v>31</v>
      </c>
      <c r="C23" s="53">
        <v>18640.669999999998</v>
      </c>
      <c r="D23" s="53" t="s">
        <v>56</v>
      </c>
      <c r="E23">
        <f t="shared" si="0"/>
        <v>-4757.509306533716</v>
      </c>
      <c r="F23">
        <f t="shared" si="1"/>
        <v>-4757.5</v>
      </c>
      <c r="G23">
        <f t="shared" si="2"/>
        <v>-1.7065000000002328E-2</v>
      </c>
      <c r="I23">
        <f t="shared" si="3"/>
        <v>-1.7065000000002328E-2</v>
      </c>
      <c r="Q23" s="2">
        <f t="shared" si="4"/>
        <v>3622.1699999999983</v>
      </c>
    </row>
    <row r="24" spans="1:21" x14ac:dyDescent="0.2">
      <c r="A24" s="53" t="s">
        <v>63</v>
      </c>
      <c r="B24" s="52" t="s">
        <v>31</v>
      </c>
      <c r="C24" s="53">
        <v>19016.491000000002</v>
      </c>
      <c r="D24" s="53" t="s">
        <v>56</v>
      </c>
      <c r="E24">
        <f t="shared" si="0"/>
        <v>-4552.5523298237713</v>
      </c>
      <c r="F24">
        <f t="shared" si="1"/>
        <v>-4552.5</v>
      </c>
      <c r="G24">
        <f t="shared" si="2"/>
        <v>-9.5954999997047707E-2</v>
      </c>
      <c r="I24">
        <f t="shared" si="3"/>
        <v>-9.5954999997047707E-2</v>
      </c>
      <c r="Q24" s="2">
        <f t="shared" si="4"/>
        <v>3997.9910000000018</v>
      </c>
    </row>
    <row r="25" spans="1:21" x14ac:dyDescent="0.2">
      <c r="A25" s="53" t="s">
        <v>63</v>
      </c>
      <c r="B25" s="52" t="s">
        <v>39</v>
      </c>
      <c r="C25" s="53">
        <v>22607.661</v>
      </c>
      <c r="D25" s="53" t="s">
        <v>56</v>
      </c>
      <c r="E25">
        <f t="shared" si="0"/>
        <v>-2594.0791576182683</v>
      </c>
      <c r="F25">
        <f t="shared" si="1"/>
        <v>-2594</v>
      </c>
      <c r="G25">
        <f t="shared" si="2"/>
        <v>-0.14514799999960815</v>
      </c>
      <c r="I25">
        <f t="shared" si="3"/>
        <v>-0.14514799999960815</v>
      </c>
      <c r="Q25" s="2">
        <f t="shared" si="4"/>
        <v>7589.1610000000001</v>
      </c>
    </row>
    <row r="26" spans="1:21" x14ac:dyDescent="0.2">
      <c r="A26" s="53" t="s">
        <v>63</v>
      </c>
      <c r="B26" s="52" t="s">
        <v>31</v>
      </c>
      <c r="C26" s="53">
        <v>23358.58</v>
      </c>
      <c r="D26" s="53" t="s">
        <v>56</v>
      </c>
      <c r="E26">
        <f t="shared" si="0"/>
        <v>-2184.5594980088963</v>
      </c>
      <c r="F26">
        <f t="shared" si="1"/>
        <v>-2184.5</v>
      </c>
      <c r="G26">
        <f t="shared" si="2"/>
        <v>-0.1090989999975136</v>
      </c>
      <c r="I26">
        <f t="shared" si="3"/>
        <v>-0.1090989999975136</v>
      </c>
      <c r="Q26" s="2">
        <f t="shared" si="4"/>
        <v>8340.0800000000017</v>
      </c>
    </row>
    <row r="27" spans="1:21" x14ac:dyDescent="0.2">
      <c r="A27" s="53" t="s">
        <v>63</v>
      </c>
      <c r="B27" s="52" t="s">
        <v>39</v>
      </c>
      <c r="C27" s="53">
        <v>23676.705999999998</v>
      </c>
      <c r="D27" s="53" t="s">
        <v>56</v>
      </c>
      <c r="E27">
        <f t="shared" si="0"/>
        <v>-2011.0669492348084</v>
      </c>
      <c r="F27">
        <f t="shared" si="1"/>
        <v>-2011</v>
      </c>
      <c r="G27">
        <f t="shared" si="2"/>
        <v>-0.12276199999905657</v>
      </c>
      <c r="I27">
        <f t="shared" si="3"/>
        <v>-0.12276199999905657</v>
      </c>
      <c r="Q27" s="2">
        <f t="shared" si="4"/>
        <v>8658.2059999999983</v>
      </c>
    </row>
    <row r="28" spans="1:21" x14ac:dyDescent="0.2">
      <c r="A28" s="53" t="s">
        <v>63</v>
      </c>
      <c r="B28" s="52" t="s">
        <v>31</v>
      </c>
      <c r="C28" s="53">
        <v>23985.723000000002</v>
      </c>
      <c r="D28" s="53" t="s">
        <v>56</v>
      </c>
      <c r="E28">
        <f t="shared" si="0"/>
        <v>-1842.5420661868227</v>
      </c>
      <c r="F28">
        <f t="shared" si="1"/>
        <v>-1842.5</v>
      </c>
      <c r="G28">
        <f t="shared" si="2"/>
        <v>-7.7134999995905673E-2</v>
      </c>
      <c r="I28">
        <f t="shared" si="3"/>
        <v>-7.7134999995905673E-2</v>
      </c>
      <c r="Q28" s="2">
        <f t="shared" si="4"/>
        <v>8967.2230000000018</v>
      </c>
    </row>
    <row r="29" spans="1:21" x14ac:dyDescent="0.2">
      <c r="A29" s="53" t="s">
        <v>63</v>
      </c>
      <c r="B29" s="52" t="s">
        <v>39</v>
      </c>
      <c r="C29" s="53">
        <v>24419.583999999999</v>
      </c>
      <c r="D29" s="53" t="s">
        <v>56</v>
      </c>
      <c r="E29">
        <f t="shared" si="0"/>
        <v>-1605.9325130422358</v>
      </c>
      <c r="F29">
        <f t="shared" si="1"/>
        <v>-1606</v>
      </c>
      <c r="G29">
        <f t="shared" si="2"/>
        <v>0.12374800000179675</v>
      </c>
      <c r="I29">
        <f t="shared" si="3"/>
        <v>0.12374800000179675</v>
      </c>
      <c r="Q29" s="2">
        <f t="shared" si="4"/>
        <v>9401.0839999999989</v>
      </c>
    </row>
    <row r="30" spans="1:21" x14ac:dyDescent="0.2">
      <c r="A30" s="53" t="s">
        <v>63</v>
      </c>
      <c r="B30" s="52" t="s">
        <v>39</v>
      </c>
      <c r="C30" s="53">
        <v>25086.701000000001</v>
      </c>
      <c r="D30" s="53" t="s">
        <v>56</v>
      </c>
      <c r="E30">
        <f t="shared" si="0"/>
        <v>-1242.1149418266643</v>
      </c>
      <c r="F30">
        <f t="shared" si="1"/>
        <v>-1242</v>
      </c>
      <c r="G30">
        <f t="shared" si="2"/>
        <v>-0.21076399999583373</v>
      </c>
      <c r="I30">
        <f t="shared" si="3"/>
        <v>-0.21076399999583373</v>
      </c>
      <c r="Q30" s="2">
        <f t="shared" si="4"/>
        <v>10068.201000000001</v>
      </c>
    </row>
    <row r="31" spans="1:21" x14ac:dyDescent="0.2">
      <c r="A31" s="53" t="s">
        <v>63</v>
      </c>
      <c r="B31" s="52" t="s">
        <v>39</v>
      </c>
      <c r="C31" s="53">
        <v>25178.573</v>
      </c>
      <c r="D31" s="53" t="s">
        <v>56</v>
      </c>
      <c r="E31">
        <f t="shared" si="0"/>
        <v>-1192.0118146350073</v>
      </c>
      <c r="F31">
        <f t="shared" si="1"/>
        <v>-1192</v>
      </c>
      <c r="G31">
        <f t="shared" si="2"/>
        <v>-2.166399999987334E-2</v>
      </c>
      <c r="I31">
        <f t="shared" si="3"/>
        <v>-2.166399999987334E-2</v>
      </c>
      <c r="Q31" s="2">
        <f t="shared" si="4"/>
        <v>10160.073</v>
      </c>
    </row>
    <row r="32" spans="1:21" x14ac:dyDescent="0.2">
      <c r="A32" s="53" t="s">
        <v>63</v>
      </c>
      <c r="B32" s="52" t="s">
        <v>39</v>
      </c>
      <c r="C32" s="53">
        <v>25528.794999999998</v>
      </c>
      <c r="D32" s="53" t="s">
        <v>56</v>
      </c>
      <c r="E32">
        <f t="shared" si="0"/>
        <v>-1001.0154565355156</v>
      </c>
      <c r="F32">
        <f t="shared" si="1"/>
        <v>-1001</v>
      </c>
      <c r="G32">
        <f t="shared" si="2"/>
        <v>-2.8342000001430279E-2</v>
      </c>
      <c r="I32">
        <f t="shared" si="3"/>
        <v>-2.8342000001430279E-2</v>
      </c>
      <c r="Q32" s="2">
        <f t="shared" si="4"/>
        <v>10510.294999999998</v>
      </c>
    </row>
    <row r="33" spans="1:17" x14ac:dyDescent="0.2">
      <c r="A33" s="53" t="s">
        <v>63</v>
      </c>
      <c r="B33" s="52" t="s">
        <v>39</v>
      </c>
      <c r="C33" s="53">
        <v>26953.686000000002</v>
      </c>
      <c r="D33" s="53" t="s">
        <v>56</v>
      </c>
      <c r="E33">
        <f t="shared" si="0"/>
        <v>-223.93979684324839</v>
      </c>
      <c r="F33">
        <f t="shared" si="1"/>
        <v>-224</v>
      </c>
      <c r="G33">
        <f t="shared" si="2"/>
        <v>0.11039200000232086</v>
      </c>
      <c r="I33">
        <f t="shared" si="3"/>
        <v>0.11039200000232086</v>
      </c>
      <c r="Q33" s="2">
        <f t="shared" si="4"/>
        <v>11935.186000000002</v>
      </c>
    </row>
    <row r="34" spans="1:17" x14ac:dyDescent="0.2">
      <c r="A34" t="s">
        <v>12</v>
      </c>
      <c r="C34" s="15">
        <v>27364.314999999999</v>
      </c>
      <c r="D34" s="15" t="s">
        <v>14</v>
      </c>
      <c r="E34">
        <f t="shared" si="0"/>
        <v>0</v>
      </c>
      <c r="F34">
        <f t="shared" si="1"/>
        <v>0</v>
      </c>
      <c r="H34" s="14">
        <v>0</v>
      </c>
      <c r="Q34" s="2">
        <f t="shared" si="4"/>
        <v>12345.814999999999</v>
      </c>
    </row>
    <row r="35" spans="1:17" x14ac:dyDescent="0.2">
      <c r="A35" s="53" t="s">
        <v>104</v>
      </c>
      <c r="B35" s="52" t="s">
        <v>39</v>
      </c>
      <c r="C35" s="53">
        <v>27364.331999999999</v>
      </c>
      <c r="D35" s="53" t="s">
        <v>56</v>
      </c>
      <c r="E35">
        <f t="shared" si="0"/>
        <v>9.2710854476818344E-3</v>
      </c>
      <c r="F35">
        <f t="shared" si="1"/>
        <v>0</v>
      </c>
      <c r="G35">
        <f t="shared" ref="G35:G66" si="5">+C35-(C$7+F35*C$8)</f>
        <v>1.6999999999825377E-2</v>
      </c>
      <c r="I35">
        <f t="shared" ref="I35:I66" si="6">+G35</f>
        <v>1.6999999999825377E-2</v>
      </c>
      <c r="Q35" s="2">
        <f t="shared" si="4"/>
        <v>12345.831999999999</v>
      </c>
    </row>
    <row r="36" spans="1:17" x14ac:dyDescent="0.2">
      <c r="A36" s="53" t="s">
        <v>63</v>
      </c>
      <c r="B36" s="52" t="s">
        <v>31</v>
      </c>
      <c r="C36" s="53">
        <v>27715.555</v>
      </c>
      <c r="D36" s="53" t="s">
        <v>56</v>
      </c>
      <c r="E36">
        <f t="shared" si="0"/>
        <v>191.5515325104254</v>
      </c>
      <c r="F36">
        <f t="shared" si="1"/>
        <v>191.5</v>
      </c>
      <c r="G36">
        <f t="shared" si="5"/>
        <v>9.4493000000511529E-2</v>
      </c>
      <c r="I36">
        <f t="shared" si="6"/>
        <v>9.4493000000511529E-2</v>
      </c>
      <c r="Q36" s="2">
        <f t="shared" si="4"/>
        <v>12697.055</v>
      </c>
    </row>
    <row r="37" spans="1:17" x14ac:dyDescent="0.2">
      <c r="A37" s="53" t="s">
        <v>63</v>
      </c>
      <c r="B37" s="52" t="s">
        <v>39</v>
      </c>
      <c r="C37" s="53">
        <v>27745.620999999999</v>
      </c>
      <c r="D37" s="53" t="s">
        <v>56</v>
      </c>
      <c r="E37">
        <f t="shared" si="0"/>
        <v>207.9482651617698</v>
      </c>
      <c r="F37">
        <f t="shared" si="1"/>
        <v>208</v>
      </c>
      <c r="G37">
        <f t="shared" si="5"/>
        <v>-9.4863999998779036E-2</v>
      </c>
      <c r="I37">
        <f t="shared" si="6"/>
        <v>-9.4863999998779036E-2</v>
      </c>
      <c r="Q37" s="2">
        <f t="shared" si="4"/>
        <v>12727.120999999999</v>
      </c>
    </row>
    <row r="38" spans="1:17" x14ac:dyDescent="0.2">
      <c r="A38" s="53" t="s">
        <v>63</v>
      </c>
      <c r="B38" s="52" t="s">
        <v>39</v>
      </c>
      <c r="C38" s="53">
        <v>28053.758999999998</v>
      </c>
      <c r="D38" s="53" t="s">
        <v>56</v>
      </c>
      <c r="E38">
        <f t="shared" si="0"/>
        <v>375.99377855630632</v>
      </c>
      <c r="F38">
        <f t="shared" si="1"/>
        <v>376</v>
      </c>
      <c r="G38">
        <f t="shared" si="5"/>
        <v>-1.1408000002120389E-2</v>
      </c>
      <c r="I38">
        <f t="shared" si="6"/>
        <v>-1.1408000002120389E-2</v>
      </c>
      <c r="Q38" s="2">
        <f t="shared" si="4"/>
        <v>13035.258999999998</v>
      </c>
    </row>
    <row r="39" spans="1:17" x14ac:dyDescent="0.2">
      <c r="A39" s="53" t="s">
        <v>63</v>
      </c>
      <c r="B39" s="52" t="s">
        <v>39</v>
      </c>
      <c r="C39" s="53">
        <v>28110.523000000001</v>
      </c>
      <c r="D39" s="53" t="s">
        <v>56</v>
      </c>
      <c r="E39">
        <f t="shared" si="0"/>
        <v>406.95047822440301</v>
      </c>
      <c r="F39">
        <f t="shared" si="1"/>
        <v>407</v>
      </c>
      <c r="G39">
        <f t="shared" si="5"/>
        <v>-9.0805999996518949E-2</v>
      </c>
      <c r="I39">
        <f t="shared" si="6"/>
        <v>-9.0805999996518949E-2</v>
      </c>
      <c r="Q39" s="2">
        <f t="shared" si="4"/>
        <v>13092.023000000001</v>
      </c>
    </row>
    <row r="40" spans="1:17" x14ac:dyDescent="0.2">
      <c r="A40" s="53" t="s">
        <v>63</v>
      </c>
      <c r="B40" s="52" t="s">
        <v>39</v>
      </c>
      <c r="C40" s="53">
        <v>28110.557000000001</v>
      </c>
      <c r="D40" s="53" t="s">
        <v>56</v>
      </c>
      <c r="E40">
        <f t="shared" si="0"/>
        <v>406.96902039529834</v>
      </c>
      <c r="F40">
        <f t="shared" si="1"/>
        <v>407</v>
      </c>
      <c r="G40">
        <f t="shared" si="5"/>
        <v>-5.6805999996868195E-2</v>
      </c>
      <c r="I40">
        <f t="shared" si="6"/>
        <v>-5.6805999996868195E-2</v>
      </c>
      <c r="Q40" s="2">
        <f t="shared" si="4"/>
        <v>13092.057000000001</v>
      </c>
    </row>
    <row r="41" spans="1:17" x14ac:dyDescent="0.2">
      <c r="A41" s="53" t="s">
        <v>63</v>
      </c>
      <c r="B41" s="52" t="s">
        <v>39</v>
      </c>
      <c r="C41" s="53">
        <v>28431.591</v>
      </c>
      <c r="D41" s="53" t="s">
        <v>56</v>
      </c>
      <c r="E41">
        <f t="shared" si="0"/>
        <v>582.04747013892541</v>
      </c>
      <c r="F41">
        <f t="shared" si="1"/>
        <v>582</v>
      </c>
      <c r="G41">
        <f t="shared" si="5"/>
        <v>8.7043999999877997E-2</v>
      </c>
      <c r="I41">
        <f t="shared" si="6"/>
        <v>8.7043999999877997E-2</v>
      </c>
      <c r="Q41" s="2">
        <f t="shared" si="4"/>
        <v>13413.091</v>
      </c>
    </row>
    <row r="42" spans="1:17" x14ac:dyDescent="0.2">
      <c r="A42" s="53" t="s">
        <v>63</v>
      </c>
      <c r="B42" s="52" t="s">
        <v>39</v>
      </c>
      <c r="C42" s="53">
        <v>28761.713</v>
      </c>
      <c r="D42" s="53" t="s">
        <v>56</v>
      </c>
      <c r="E42">
        <f t="shared" si="0"/>
        <v>762.08213309134044</v>
      </c>
      <c r="F42">
        <f t="shared" si="1"/>
        <v>762</v>
      </c>
      <c r="G42">
        <f t="shared" si="5"/>
        <v>0.15060400000220397</v>
      </c>
      <c r="I42">
        <f t="shared" si="6"/>
        <v>0.15060400000220397</v>
      </c>
      <c r="Q42" s="2">
        <f t="shared" si="4"/>
        <v>13743.213</v>
      </c>
    </row>
    <row r="43" spans="1:17" x14ac:dyDescent="0.2">
      <c r="A43" s="53" t="s">
        <v>104</v>
      </c>
      <c r="B43" s="52" t="s">
        <v>39</v>
      </c>
      <c r="C43" s="53">
        <v>28807.472000000002</v>
      </c>
      <c r="D43" s="53" t="s">
        <v>56</v>
      </c>
      <c r="E43">
        <f t="shared" si="0"/>
        <v>787.03716832691964</v>
      </c>
      <c r="F43">
        <f t="shared" si="1"/>
        <v>787</v>
      </c>
      <c r="G43">
        <f t="shared" si="5"/>
        <v>6.815400000414229E-2</v>
      </c>
      <c r="I43">
        <f t="shared" si="6"/>
        <v>6.815400000414229E-2</v>
      </c>
      <c r="Q43" s="2">
        <f t="shared" si="4"/>
        <v>13788.972000000002</v>
      </c>
    </row>
    <row r="44" spans="1:17" x14ac:dyDescent="0.2">
      <c r="A44" s="53" t="s">
        <v>63</v>
      </c>
      <c r="B44" s="52" t="s">
        <v>39</v>
      </c>
      <c r="C44" s="53">
        <v>29133.704000000002</v>
      </c>
      <c r="D44" s="53" t="s">
        <v>56</v>
      </c>
      <c r="E44">
        <f t="shared" si="0"/>
        <v>964.95038878569665</v>
      </c>
      <c r="F44">
        <f t="shared" si="1"/>
        <v>965</v>
      </c>
      <c r="G44">
        <f t="shared" si="5"/>
        <v>-9.0969999997469131E-2</v>
      </c>
      <c r="I44">
        <f t="shared" si="6"/>
        <v>-9.0969999997469131E-2</v>
      </c>
      <c r="Q44" s="2">
        <f t="shared" si="4"/>
        <v>14115.204000000002</v>
      </c>
    </row>
    <row r="45" spans="1:17" x14ac:dyDescent="0.2">
      <c r="A45" s="53" t="s">
        <v>63</v>
      </c>
      <c r="B45" s="52" t="s">
        <v>39</v>
      </c>
      <c r="C45" s="53">
        <v>29146.767</v>
      </c>
      <c r="D45" s="53" t="s">
        <v>56</v>
      </c>
      <c r="E45">
        <f t="shared" si="0"/>
        <v>972.07439991536103</v>
      </c>
      <c r="F45">
        <f t="shared" si="1"/>
        <v>972</v>
      </c>
      <c r="G45">
        <f t="shared" si="5"/>
        <v>0.136424000000261</v>
      </c>
      <c r="I45">
        <f t="shared" si="6"/>
        <v>0.136424000000261</v>
      </c>
      <c r="Q45" s="2">
        <f t="shared" si="4"/>
        <v>14128.267</v>
      </c>
    </row>
    <row r="46" spans="1:17" x14ac:dyDescent="0.2">
      <c r="A46" s="53" t="s">
        <v>104</v>
      </c>
      <c r="B46" s="52" t="s">
        <v>39</v>
      </c>
      <c r="C46" s="53">
        <v>29159.473999999998</v>
      </c>
      <c r="D46" s="53" t="s">
        <v>56</v>
      </c>
      <c r="E46">
        <f t="shared" si="0"/>
        <v>979.00426360858989</v>
      </c>
      <c r="F46">
        <f t="shared" si="1"/>
        <v>979</v>
      </c>
      <c r="G46">
        <f t="shared" si="5"/>
        <v>7.8179999982239679E-3</v>
      </c>
      <c r="I46">
        <f t="shared" si="6"/>
        <v>7.8179999982239679E-3</v>
      </c>
      <c r="Q46" s="2">
        <f t="shared" si="4"/>
        <v>14140.973999999998</v>
      </c>
    </row>
    <row r="47" spans="1:17" x14ac:dyDescent="0.2">
      <c r="A47" s="53" t="s">
        <v>104</v>
      </c>
      <c r="B47" s="52" t="s">
        <v>39</v>
      </c>
      <c r="C47" s="53">
        <v>29194.338</v>
      </c>
      <c r="D47" s="53" t="s">
        <v>56</v>
      </c>
      <c r="E47">
        <f t="shared" si="0"/>
        <v>998.01762378807882</v>
      </c>
      <c r="F47">
        <f t="shared" si="1"/>
        <v>998</v>
      </c>
      <c r="G47">
        <f t="shared" si="5"/>
        <v>3.2316000000719214E-2</v>
      </c>
      <c r="I47">
        <f t="shared" si="6"/>
        <v>3.2316000000719214E-2</v>
      </c>
      <c r="Q47" s="2">
        <f t="shared" si="4"/>
        <v>14175.838</v>
      </c>
    </row>
    <row r="48" spans="1:17" x14ac:dyDescent="0.2">
      <c r="A48" s="53" t="s">
        <v>63</v>
      </c>
      <c r="B48" s="52" t="s">
        <v>39</v>
      </c>
      <c r="C48" s="53">
        <v>29203.534</v>
      </c>
      <c r="D48" s="53" t="s">
        <v>56</v>
      </c>
      <c r="E48">
        <f t="shared" si="0"/>
        <v>1003.0327356573587</v>
      </c>
      <c r="F48">
        <f t="shared" si="1"/>
        <v>1003</v>
      </c>
      <c r="G48">
        <f t="shared" si="5"/>
        <v>6.0025999999197666E-2</v>
      </c>
      <c r="I48">
        <f t="shared" si="6"/>
        <v>6.0025999999197666E-2</v>
      </c>
      <c r="Q48" s="2">
        <f t="shared" si="4"/>
        <v>14185.034</v>
      </c>
    </row>
    <row r="49" spans="1:17" x14ac:dyDescent="0.2">
      <c r="A49" s="53" t="s">
        <v>63</v>
      </c>
      <c r="B49" s="52" t="s">
        <v>31</v>
      </c>
      <c r="C49" s="53">
        <v>29541.794999999998</v>
      </c>
      <c r="D49" s="53" t="s">
        <v>56</v>
      </c>
      <c r="E49">
        <f t="shared" si="0"/>
        <v>1187.5060671073884</v>
      </c>
      <c r="F49">
        <f t="shared" si="1"/>
        <v>1187.5</v>
      </c>
      <c r="G49">
        <f t="shared" si="5"/>
        <v>1.1125000000902219E-2</v>
      </c>
      <c r="I49">
        <f t="shared" si="6"/>
        <v>1.1125000000902219E-2</v>
      </c>
      <c r="Q49" s="2">
        <f t="shared" si="4"/>
        <v>14523.294999999998</v>
      </c>
    </row>
    <row r="50" spans="1:17" x14ac:dyDescent="0.2">
      <c r="A50" s="53" t="s">
        <v>63</v>
      </c>
      <c r="B50" s="52" t="s">
        <v>39</v>
      </c>
      <c r="C50" s="53">
        <v>29610.631000000001</v>
      </c>
      <c r="D50" s="53" t="s">
        <v>56</v>
      </c>
      <c r="E50">
        <f t="shared" si="0"/>
        <v>1225.0463281593418</v>
      </c>
      <c r="F50">
        <f t="shared" si="1"/>
        <v>1225</v>
      </c>
      <c r="G50">
        <f t="shared" si="5"/>
        <v>8.495000000402797E-2</v>
      </c>
      <c r="I50">
        <f t="shared" si="6"/>
        <v>8.495000000402797E-2</v>
      </c>
      <c r="Q50" s="2">
        <f t="shared" si="4"/>
        <v>14592.131000000001</v>
      </c>
    </row>
    <row r="51" spans="1:17" x14ac:dyDescent="0.2">
      <c r="A51" s="53" t="s">
        <v>63</v>
      </c>
      <c r="B51" s="52" t="s">
        <v>39</v>
      </c>
      <c r="C51" s="53">
        <v>29839.813999999998</v>
      </c>
      <c r="D51" s="53" t="s">
        <v>56</v>
      </c>
      <c r="E51">
        <f t="shared" si="0"/>
        <v>1350.0331032286281</v>
      </c>
      <c r="F51">
        <f t="shared" si="1"/>
        <v>1350</v>
      </c>
      <c r="G51">
        <f t="shared" si="5"/>
        <v>6.0700000001816079E-2</v>
      </c>
      <c r="I51">
        <f t="shared" si="6"/>
        <v>6.0700000001816079E-2</v>
      </c>
      <c r="Q51" s="2">
        <f t="shared" si="4"/>
        <v>14821.313999999998</v>
      </c>
    </row>
    <row r="52" spans="1:17" x14ac:dyDescent="0.2">
      <c r="A52" s="53" t="s">
        <v>63</v>
      </c>
      <c r="B52" s="52" t="s">
        <v>39</v>
      </c>
      <c r="C52" s="53">
        <v>29850.758000000002</v>
      </c>
      <c r="D52" s="53" t="s">
        <v>56</v>
      </c>
      <c r="E52">
        <f t="shared" si="0"/>
        <v>1356.0015008251282</v>
      </c>
      <c r="F52">
        <f t="shared" si="1"/>
        <v>1356</v>
      </c>
      <c r="G52">
        <f t="shared" si="5"/>
        <v>2.7520000039658044E-3</v>
      </c>
      <c r="I52">
        <f t="shared" si="6"/>
        <v>2.7520000039658044E-3</v>
      </c>
      <c r="Q52" s="2">
        <f t="shared" si="4"/>
        <v>14832.258000000002</v>
      </c>
    </row>
    <row r="53" spans="1:17" x14ac:dyDescent="0.2">
      <c r="A53" s="53" t="s">
        <v>63</v>
      </c>
      <c r="B53" s="52" t="s">
        <v>39</v>
      </c>
      <c r="C53" s="53">
        <v>29927.705000000002</v>
      </c>
      <c r="D53" s="53" t="s">
        <v>56</v>
      </c>
      <c r="E53">
        <f t="shared" ref="E53:E84" si="7">+(C53-C$7)/C$8</f>
        <v>1397.9651603516049</v>
      </c>
      <c r="F53">
        <f t="shared" ref="F53:F84" si="8">ROUND(2*E53,0)/2</f>
        <v>1398</v>
      </c>
      <c r="G53">
        <f t="shared" si="5"/>
        <v>-6.3883999995596241E-2</v>
      </c>
      <c r="I53">
        <f t="shared" si="6"/>
        <v>-6.3883999995596241E-2</v>
      </c>
      <c r="Q53" s="2">
        <f t="shared" ref="Q53:Q84" si="9">+C53-15018.5</f>
        <v>14909.205000000002</v>
      </c>
    </row>
    <row r="54" spans="1:17" x14ac:dyDescent="0.2">
      <c r="A54" s="53" t="s">
        <v>63</v>
      </c>
      <c r="B54" s="52" t="s">
        <v>39</v>
      </c>
      <c r="C54" s="53">
        <v>30294.598000000002</v>
      </c>
      <c r="D54" s="53" t="s">
        <v>56</v>
      </c>
      <c r="E54">
        <f t="shared" si="7"/>
        <v>1598.0531811275621</v>
      </c>
      <c r="F54">
        <f t="shared" si="8"/>
        <v>1598</v>
      </c>
      <c r="G54">
        <f t="shared" si="5"/>
        <v>9.7516000001633074E-2</v>
      </c>
      <c r="I54">
        <f t="shared" si="6"/>
        <v>9.7516000001633074E-2</v>
      </c>
      <c r="Q54" s="2">
        <f t="shared" si="9"/>
        <v>15276.098000000002</v>
      </c>
    </row>
    <row r="55" spans="1:17" x14ac:dyDescent="0.2">
      <c r="A55" s="53" t="s">
        <v>63</v>
      </c>
      <c r="B55" s="52" t="s">
        <v>39</v>
      </c>
      <c r="C55" s="53">
        <v>30349.491999999998</v>
      </c>
      <c r="D55" s="53" t="s">
        <v>56</v>
      </c>
      <c r="E55">
        <f t="shared" si="7"/>
        <v>1627.9900613963998</v>
      </c>
      <c r="F55">
        <f t="shared" si="8"/>
        <v>1628</v>
      </c>
      <c r="G55">
        <f t="shared" si="5"/>
        <v>-1.8223999999463558E-2</v>
      </c>
      <c r="I55">
        <f t="shared" si="6"/>
        <v>-1.8223999999463558E-2</v>
      </c>
      <c r="Q55" s="2">
        <f t="shared" si="9"/>
        <v>15330.991999999998</v>
      </c>
    </row>
    <row r="56" spans="1:17" x14ac:dyDescent="0.2">
      <c r="A56" s="53" t="s">
        <v>63</v>
      </c>
      <c r="B56" s="52" t="s">
        <v>39</v>
      </c>
      <c r="C56" s="53">
        <v>30373.484</v>
      </c>
      <c r="D56" s="53" t="s">
        <v>56</v>
      </c>
      <c r="E56">
        <f t="shared" si="7"/>
        <v>1641.074289753052</v>
      </c>
      <c r="F56">
        <f t="shared" si="8"/>
        <v>1641</v>
      </c>
      <c r="G56">
        <f t="shared" si="5"/>
        <v>0.13622200000099838</v>
      </c>
      <c r="I56">
        <f t="shared" si="6"/>
        <v>0.13622200000099838</v>
      </c>
      <c r="Q56" s="2">
        <f t="shared" si="9"/>
        <v>15354.984</v>
      </c>
    </row>
    <row r="57" spans="1:17" x14ac:dyDescent="0.2">
      <c r="A57" s="53" t="s">
        <v>63</v>
      </c>
      <c r="B57" s="52" t="s">
        <v>39</v>
      </c>
      <c r="C57" s="53">
        <v>30644.644</v>
      </c>
      <c r="D57" s="53" t="s">
        <v>56</v>
      </c>
      <c r="E57">
        <f t="shared" si="7"/>
        <v>1788.9535562247713</v>
      </c>
      <c r="F57">
        <f t="shared" si="8"/>
        <v>1789</v>
      </c>
      <c r="G57">
        <f t="shared" si="5"/>
        <v>-8.5161999999399995E-2</v>
      </c>
      <c r="I57">
        <f t="shared" si="6"/>
        <v>-8.5161999999399995E-2</v>
      </c>
      <c r="Q57" s="2">
        <f t="shared" si="9"/>
        <v>15626.144</v>
      </c>
    </row>
    <row r="58" spans="1:17" x14ac:dyDescent="0.2">
      <c r="A58" s="53" t="s">
        <v>63</v>
      </c>
      <c r="B58" s="52" t="s">
        <v>39</v>
      </c>
      <c r="C58" s="53">
        <v>30644.727999999999</v>
      </c>
      <c r="D58" s="53" t="s">
        <v>56</v>
      </c>
      <c r="E58">
        <f t="shared" si="7"/>
        <v>1788.9993662940419</v>
      </c>
      <c r="F58">
        <f t="shared" si="8"/>
        <v>1789</v>
      </c>
      <c r="G58">
        <f t="shared" si="5"/>
        <v>-1.1620000004768372E-3</v>
      </c>
      <c r="I58">
        <f t="shared" si="6"/>
        <v>-1.1620000004768372E-3</v>
      </c>
      <c r="Q58" s="2">
        <f t="shared" si="9"/>
        <v>15626.227999999999</v>
      </c>
    </row>
    <row r="59" spans="1:17" x14ac:dyDescent="0.2">
      <c r="A59" s="53" t="s">
        <v>63</v>
      </c>
      <c r="B59" s="52" t="s">
        <v>31</v>
      </c>
      <c r="C59" s="53">
        <v>30667.629000000001</v>
      </c>
      <c r="D59" s="53" t="s">
        <v>56</v>
      </c>
      <c r="E59">
        <f t="shared" si="7"/>
        <v>1801.4886091081337</v>
      </c>
      <c r="F59">
        <f t="shared" si="8"/>
        <v>1801.5</v>
      </c>
      <c r="G59">
        <f t="shared" si="5"/>
        <v>-2.0886999998765532E-2</v>
      </c>
      <c r="I59">
        <f t="shared" si="6"/>
        <v>-2.0886999998765532E-2</v>
      </c>
      <c r="Q59" s="2">
        <f t="shared" si="9"/>
        <v>15649.129000000001</v>
      </c>
    </row>
    <row r="60" spans="1:17" x14ac:dyDescent="0.2">
      <c r="A60" s="53" t="s">
        <v>63</v>
      </c>
      <c r="B60" s="52" t="s">
        <v>31</v>
      </c>
      <c r="C60" s="53">
        <v>30962.705999999998</v>
      </c>
      <c r="D60" s="53" t="s">
        <v>56</v>
      </c>
      <c r="E60">
        <f t="shared" si="7"/>
        <v>1962.411202088939</v>
      </c>
      <c r="F60">
        <f t="shared" si="8"/>
        <v>1962.5</v>
      </c>
      <c r="G60">
        <f t="shared" si="5"/>
        <v>-0.16282499999942956</v>
      </c>
      <c r="I60">
        <f t="shared" si="6"/>
        <v>-0.16282499999942956</v>
      </c>
      <c r="Q60" s="2">
        <f t="shared" si="9"/>
        <v>15944.205999999998</v>
      </c>
    </row>
    <row r="61" spans="1:17" x14ac:dyDescent="0.2">
      <c r="A61" s="53" t="s">
        <v>63</v>
      </c>
      <c r="B61" s="52" t="s">
        <v>39</v>
      </c>
      <c r="C61" s="53">
        <v>31064.495999999999</v>
      </c>
      <c r="D61" s="53" t="s">
        <v>56</v>
      </c>
      <c r="E61">
        <f t="shared" si="7"/>
        <v>2017.9231896024235</v>
      </c>
      <c r="F61">
        <f t="shared" si="8"/>
        <v>2018</v>
      </c>
      <c r="G61">
        <f t="shared" si="5"/>
        <v>-0.14084400000137975</v>
      </c>
      <c r="I61">
        <f t="shared" si="6"/>
        <v>-0.14084400000137975</v>
      </c>
      <c r="Q61" s="2">
        <f t="shared" si="9"/>
        <v>16045.995999999999</v>
      </c>
    </row>
    <row r="62" spans="1:17" x14ac:dyDescent="0.2">
      <c r="A62" s="53" t="s">
        <v>63</v>
      </c>
      <c r="B62" s="52" t="s">
        <v>39</v>
      </c>
      <c r="C62" s="53">
        <v>31075.576000000001</v>
      </c>
      <c r="D62" s="53" t="s">
        <v>56</v>
      </c>
      <c r="E62">
        <f t="shared" si="7"/>
        <v>2023.9657558825049</v>
      </c>
      <c r="F62">
        <f t="shared" si="8"/>
        <v>2024</v>
      </c>
      <c r="G62">
        <f t="shared" si="5"/>
        <v>-6.2791999996989034E-2</v>
      </c>
      <c r="I62">
        <f t="shared" si="6"/>
        <v>-6.2791999996989034E-2</v>
      </c>
      <c r="Q62" s="2">
        <f t="shared" si="9"/>
        <v>16057.076000000001</v>
      </c>
    </row>
    <row r="63" spans="1:17" x14ac:dyDescent="0.2">
      <c r="A63" s="53" t="s">
        <v>63</v>
      </c>
      <c r="B63" s="52" t="s">
        <v>39</v>
      </c>
      <c r="C63" s="53">
        <v>31229.795999999998</v>
      </c>
      <c r="D63" s="53" t="s">
        <v>56</v>
      </c>
      <c r="E63">
        <f t="shared" si="7"/>
        <v>2108.070861632867</v>
      </c>
      <c r="F63">
        <f t="shared" si="8"/>
        <v>2108</v>
      </c>
      <c r="G63">
        <f t="shared" si="5"/>
        <v>0.12993600000118022</v>
      </c>
      <c r="I63">
        <f t="shared" si="6"/>
        <v>0.12993600000118022</v>
      </c>
      <c r="Q63" s="2">
        <f t="shared" si="9"/>
        <v>16211.295999999998</v>
      </c>
    </row>
    <row r="64" spans="1:17" x14ac:dyDescent="0.2">
      <c r="A64" s="53" t="s">
        <v>63</v>
      </c>
      <c r="B64" s="52" t="s">
        <v>39</v>
      </c>
      <c r="C64" s="53">
        <v>31350.646000000001</v>
      </c>
      <c r="D64" s="53" t="s">
        <v>56</v>
      </c>
      <c r="E64">
        <f t="shared" si="7"/>
        <v>2173.977372007213</v>
      </c>
      <c r="F64">
        <f t="shared" si="8"/>
        <v>2174</v>
      </c>
      <c r="G64">
        <f t="shared" si="5"/>
        <v>-4.149199999665143E-2</v>
      </c>
      <c r="I64">
        <f t="shared" si="6"/>
        <v>-4.149199999665143E-2</v>
      </c>
      <c r="Q64" s="2">
        <f t="shared" si="9"/>
        <v>16332.146000000001</v>
      </c>
    </row>
    <row r="65" spans="1:17" x14ac:dyDescent="0.2">
      <c r="A65" s="53" t="s">
        <v>63</v>
      </c>
      <c r="B65" s="52" t="s">
        <v>39</v>
      </c>
      <c r="C65" s="53">
        <v>31350.768</v>
      </c>
      <c r="D65" s="53" t="s">
        <v>56</v>
      </c>
      <c r="E65">
        <f t="shared" si="7"/>
        <v>2174.0439056792497</v>
      </c>
      <c r="F65">
        <f t="shared" si="8"/>
        <v>2174</v>
      </c>
      <c r="G65">
        <f t="shared" si="5"/>
        <v>8.050800000273739E-2</v>
      </c>
      <c r="I65">
        <f t="shared" si="6"/>
        <v>8.050800000273739E-2</v>
      </c>
      <c r="Q65" s="2">
        <f t="shared" si="9"/>
        <v>16332.268</v>
      </c>
    </row>
    <row r="66" spans="1:17" x14ac:dyDescent="0.2">
      <c r="A66" s="53" t="s">
        <v>63</v>
      </c>
      <c r="B66" s="52" t="s">
        <v>31</v>
      </c>
      <c r="C66" s="53">
        <v>31679.75</v>
      </c>
      <c r="D66" s="53" t="s">
        <v>56</v>
      </c>
      <c r="E66">
        <f t="shared" si="7"/>
        <v>2353.4568605486961</v>
      </c>
      <c r="F66">
        <f t="shared" si="8"/>
        <v>2353.5</v>
      </c>
      <c r="G66">
        <f t="shared" si="5"/>
        <v>-7.9103000000031898E-2</v>
      </c>
      <c r="I66">
        <f t="shared" si="6"/>
        <v>-7.9103000000031898E-2</v>
      </c>
      <c r="Q66" s="2">
        <f t="shared" si="9"/>
        <v>16661.25</v>
      </c>
    </row>
    <row r="67" spans="1:17" x14ac:dyDescent="0.2">
      <c r="A67" s="53" t="s">
        <v>63</v>
      </c>
      <c r="B67" s="52" t="s">
        <v>31</v>
      </c>
      <c r="C67" s="53">
        <v>31701.843000000001</v>
      </c>
      <c r="D67" s="53" t="s">
        <v>56</v>
      </c>
      <c r="E67">
        <f t="shared" si="7"/>
        <v>2365.5054541250342</v>
      </c>
      <c r="F67">
        <f t="shared" si="8"/>
        <v>2365.5</v>
      </c>
      <c r="G67">
        <f t="shared" ref="G67:G98" si="10">+C67-(C$7+F67*C$8)</f>
        <v>1.0001000002375804E-2</v>
      </c>
      <c r="I67">
        <f t="shared" ref="I67:I103" si="11">+G67</f>
        <v>1.0001000002375804E-2</v>
      </c>
      <c r="Q67" s="2">
        <f t="shared" si="9"/>
        <v>16683.343000000001</v>
      </c>
    </row>
    <row r="68" spans="1:17" x14ac:dyDescent="0.2">
      <c r="A68" s="53" t="s">
        <v>63</v>
      </c>
      <c r="B68" s="52" t="s">
        <v>39</v>
      </c>
      <c r="C68" s="53">
        <v>31737.593000000001</v>
      </c>
      <c r="D68" s="53" t="s">
        <v>56</v>
      </c>
      <c r="E68">
        <f t="shared" si="7"/>
        <v>2385.0020014637421</v>
      </c>
      <c r="F68">
        <f t="shared" si="8"/>
        <v>2385</v>
      </c>
      <c r="G68">
        <f t="shared" si="10"/>
        <v>3.6700000018754508E-3</v>
      </c>
      <c r="I68">
        <f t="shared" si="11"/>
        <v>3.6700000018754508E-3</v>
      </c>
      <c r="Q68" s="2">
        <f t="shared" si="9"/>
        <v>16719.093000000001</v>
      </c>
    </row>
    <row r="69" spans="1:17" x14ac:dyDescent="0.2">
      <c r="A69" s="53" t="s">
        <v>63</v>
      </c>
      <c r="B69" s="52" t="s">
        <v>39</v>
      </c>
      <c r="C69" s="53">
        <v>32030.782999999999</v>
      </c>
      <c r="D69" s="53" t="s">
        <v>56</v>
      </c>
      <c r="E69">
        <f t="shared" si="7"/>
        <v>2544.8955039598445</v>
      </c>
      <c r="F69">
        <f t="shared" si="8"/>
        <v>2545</v>
      </c>
      <c r="G69">
        <f t="shared" si="10"/>
        <v>-0.19160999999803607</v>
      </c>
      <c r="I69">
        <f t="shared" si="11"/>
        <v>-0.19160999999803607</v>
      </c>
      <c r="Q69" s="2">
        <f t="shared" si="9"/>
        <v>17012.282999999999</v>
      </c>
    </row>
    <row r="70" spans="1:17" x14ac:dyDescent="0.2">
      <c r="A70" s="53" t="s">
        <v>63</v>
      </c>
      <c r="B70" s="52" t="s">
        <v>31</v>
      </c>
      <c r="C70" s="53">
        <v>32090.547999999999</v>
      </c>
      <c r="D70" s="53" t="s">
        <v>56</v>
      </c>
      <c r="E70">
        <f t="shared" si="7"/>
        <v>2577.4888228884556</v>
      </c>
      <c r="F70">
        <f t="shared" si="8"/>
        <v>2577.5</v>
      </c>
      <c r="G70">
        <f t="shared" si="10"/>
        <v>-2.0495000000664731E-2</v>
      </c>
      <c r="I70">
        <f t="shared" si="11"/>
        <v>-2.0495000000664731E-2</v>
      </c>
      <c r="Q70" s="2">
        <f t="shared" si="9"/>
        <v>17072.047999999999</v>
      </c>
    </row>
    <row r="71" spans="1:17" x14ac:dyDescent="0.2">
      <c r="A71" s="53" t="s">
        <v>63</v>
      </c>
      <c r="B71" s="52" t="s">
        <v>39</v>
      </c>
      <c r="C71" s="53">
        <v>32144.544999999998</v>
      </c>
      <c r="D71" s="53" t="s">
        <v>56</v>
      </c>
      <c r="E71">
        <f t="shared" si="7"/>
        <v>2606.9365170604328</v>
      </c>
      <c r="F71">
        <f t="shared" si="8"/>
        <v>2607</v>
      </c>
      <c r="G71">
        <f t="shared" si="10"/>
        <v>-0.11640600000100676</v>
      </c>
      <c r="I71">
        <f t="shared" si="11"/>
        <v>-0.11640600000100676</v>
      </c>
      <c r="Q71" s="2">
        <f t="shared" si="9"/>
        <v>17126.044999999998</v>
      </c>
    </row>
    <row r="72" spans="1:17" x14ac:dyDescent="0.2">
      <c r="A72" s="53" t="s">
        <v>63</v>
      </c>
      <c r="B72" s="52" t="s">
        <v>31</v>
      </c>
      <c r="C72" s="53">
        <v>32737.772000000001</v>
      </c>
      <c r="D72" s="53" t="s">
        <v>56</v>
      </c>
      <c r="E72">
        <f t="shared" si="7"/>
        <v>2930.4575880562252</v>
      </c>
      <c r="F72">
        <f t="shared" si="8"/>
        <v>2930.5</v>
      </c>
      <c r="G72">
        <f t="shared" si="10"/>
        <v>-7.7768999999534572E-2</v>
      </c>
      <c r="I72">
        <f t="shared" si="11"/>
        <v>-7.7768999999534572E-2</v>
      </c>
      <c r="Q72" s="2">
        <f t="shared" si="9"/>
        <v>17719.272000000001</v>
      </c>
    </row>
    <row r="73" spans="1:17" x14ac:dyDescent="0.2">
      <c r="A73" s="53" t="s">
        <v>63</v>
      </c>
      <c r="B73" s="52" t="s">
        <v>39</v>
      </c>
      <c r="C73" s="53">
        <v>32793.785000000003</v>
      </c>
      <c r="D73" s="53" t="s">
        <v>56</v>
      </c>
      <c r="E73">
        <f t="shared" si="7"/>
        <v>2961.0047238907173</v>
      </c>
      <c r="F73">
        <f t="shared" si="8"/>
        <v>2961</v>
      </c>
      <c r="G73">
        <f t="shared" si="10"/>
        <v>8.6620000074617565E-3</v>
      </c>
      <c r="I73">
        <f t="shared" si="11"/>
        <v>8.6620000074617565E-3</v>
      </c>
      <c r="Q73" s="2">
        <f t="shared" si="9"/>
        <v>17775.285000000003</v>
      </c>
    </row>
    <row r="74" spans="1:17" x14ac:dyDescent="0.2">
      <c r="A74" s="53" t="s">
        <v>63</v>
      </c>
      <c r="B74" s="52" t="s">
        <v>39</v>
      </c>
      <c r="C74" s="53">
        <v>32883.574000000001</v>
      </c>
      <c r="D74" s="53" t="s">
        <v>56</v>
      </c>
      <c r="E74">
        <f t="shared" si="7"/>
        <v>3009.9718704360366</v>
      </c>
      <c r="F74">
        <f t="shared" si="8"/>
        <v>3010</v>
      </c>
      <c r="G74">
        <f t="shared" si="10"/>
        <v>-5.1579999999376014E-2</v>
      </c>
      <c r="I74">
        <f t="shared" si="11"/>
        <v>-5.1579999999376014E-2</v>
      </c>
      <c r="Q74" s="2">
        <f t="shared" si="9"/>
        <v>17865.074000000001</v>
      </c>
    </row>
    <row r="75" spans="1:17" x14ac:dyDescent="0.2">
      <c r="A75" s="53" t="s">
        <v>63</v>
      </c>
      <c r="B75" s="52" t="s">
        <v>39</v>
      </c>
      <c r="C75" s="53">
        <v>33180.720000000001</v>
      </c>
      <c r="D75" s="53" t="s">
        <v>56</v>
      </c>
      <c r="E75">
        <f t="shared" si="7"/>
        <v>3172.0228090516348</v>
      </c>
      <c r="F75">
        <f t="shared" si="8"/>
        <v>3172</v>
      </c>
      <c r="G75">
        <f t="shared" si="10"/>
        <v>4.1823999999905936E-2</v>
      </c>
      <c r="I75">
        <f t="shared" si="11"/>
        <v>4.1823999999905936E-2</v>
      </c>
      <c r="Q75" s="2">
        <f t="shared" si="9"/>
        <v>18162.22</v>
      </c>
    </row>
    <row r="76" spans="1:17" x14ac:dyDescent="0.2">
      <c r="A76" s="53" t="s">
        <v>63</v>
      </c>
      <c r="B76" s="52" t="s">
        <v>31</v>
      </c>
      <c r="C76" s="53">
        <v>33509.724000000002</v>
      </c>
      <c r="D76" s="53" t="s">
        <v>56</v>
      </c>
      <c r="E76">
        <f t="shared" si="7"/>
        <v>3351.4477617963671</v>
      </c>
      <c r="F76">
        <f t="shared" si="8"/>
        <v>3351.5</v>
      </c>
      <c r="G76">
        <f t="shared" si="10"/>
        <v>-9.5786999998381361E-2</v>
      </c>
      <c r="I76">
        <f t="shared" si="11"/>
        <v>-9.5786999998381361E-2</v>
      </c>
      <c r="Q76" s="2">
        <f t="shared" si="9"/>
        <v>18491.224000000002</v>
      </c>
    </row>
    <row r="77" spans="1:17" x14ac:dyDescent="0.2">
      <c r="A77" s="53" t="s">
        <v>63</v>
      </c>
      <c r="B77" s="52" t="s">
        <v>39</v>
      </c>
      <c r="C77" s="53">
        <v>33543.68</v>
      </c>
      <c r="D77" s="53" t="s">
        <v>56</v>
      </c>
      <c r="E77">
        <f t="shared" si="7"/>
        <v>3369.9659369413498</v>
      </c>
      <c r="F77">
        <f t="shared" si="8"/>
        <v>3370</v>
      </c>
      <c r="G77">
        <f t="shared" si="10"/>
        <v>-6.2460000001010485E-2</v>
      </c>
      <c r="I77">
        <f t="shared" si="11"/>
        <v>-6.2460000001010485E-2</v>
      </c>
      <c r="Q77" s="2">
        <f t="shared" si="9"/>
        <v>18525.18</v>
      </c>
    </row>
    <row r="78" spans="1:17" x14ac:dyDescent="0.2">
      <c r="A78" s="53" t="s">
        <v>63</v>
      </c>
      <c r="B78" s="52" t="s">
        <v>31</v>
      </c>
      <c r="C78" s="53">
        <v>33599.525999999998</v>
      </c>
      <c r="D78" s="53" t="s">
        <v>56</v>
      </c>
      <c r="E78">
        <f t="shared" si="7"/>
        <v>3400.4219979952636</v>
      </c>
      <c r="F78">
        <f t="shared" si="8"/>
        <v>3400.5</v>
      </c>
      <c r="G78">
        <f t="shared" si="10"/>
        <v>-0.1430289999989327</v>
      </c>
      <c r="I78">
        <f t="shared" si="11"/>
        <v>-0.1430289999989327</v>
      </c>
      <c r="Q78" s="2">
        <f t="shared" si="9"/>
        <v>18581.025999999998</v>
      </c>
    </row>
    <row r="79" spans="1:17" x14ac:dyDescent="0.2">
      <c r="A79" s="53" t="s">
        <v>63</v>
      </c>
      <c r="B79" s="52" t="s">
        <v>31</v>
      </c>
      <c r="C79" s="53">
        <v>33865.703000000001</v>
      </c>
      <c r="D79" s="53" t="s">
        <v>56</v>
      </c>
      <c r="E79">
        <f t="shared" si="7"/>
        <v>3545.5837457148514</v>
      </c>
      <c r="F79">
        <f t="shared" si="8"/>
        <v>3545.5</v>
      </c>
      <c r="G79">
        <f t="shared" si="10"/>
        <v>0.15356100000644801</v>
      </c>
      <c r="I79">
        <f t="shared" si="11"/>
        <v>0.15356100000644801</v>
      </c>
      <c r="Q79" s="2">
        <f t="shared" si="9"/>
        <v>18847.203000000001</v>
      </c>
    </row>
    <row r="80" spans="1:17" x14ac:dyDescent="0.2">
      <c r="A80" s="53" t="s">
        <v>63</v>
      </c>
      <c r="B80" s="52" t="s">
        <v>39</v>
      </c>
      <c r="C80" s="53">
        <v>33897.663999999997</v>
      </c>
      <c r="D80" s="53" t="s">
        <v>56</v>
      </c>
      <c r="E80">
        <f t="shared" si="7"/>
        <v>3563.0139317146372</v>
      </c>
      <c r="F80">
        <f t="shared" si="8"/>
        <v>3563</v>
      </c>
      <c r="G80">
        <f t="shared" si="10"/>
        <v>2.5545999997120816E-2</v>
      </c>
      <c r="I80">
        <f t="shared" si="11"/>
        <v>2.5545999997120816E-2</v>
      </c>
      <c r="Q80" s="2">
        <f t="shared" si="9"/>
        <v>18879.163999999997</v>
      </c>
    </row>
    <row r="81" spans="1:17" x14ac:dyDescent="0.2">
      <c r="A81" s="53" t="s">
        <v>104</v>
      </c>
      <c r="B81" s="52" t="s">
        <v>39</v>
      </c>
      <c r="C81" s="53">
        <v>36457.449999999997</v>
      </c>
      <c r="D81" s="53" t="s">
        <v>56</v>
      </c>
      <c r="E81">
        <f t="shared" si="7"/>
        <v>4959.0136219513115</v>
      </c>
      <c r="F81">
        <f t="shared" si="8"/>
        <v>4959</v>
      </c>
      <c r="G81">
        <f t="shared" si="10"/>
        <v>2.4978000001283363E-2</v>
      </c>
      <c r="I81">
        <f t="shared" si="11"/>
        <v>2.4978000001283363E-2</v>
      </c>
      <c r="Q81" s="2">
        <f t="shared" si="9"/>
        <v>21438.949999999997</v>
      </c>
    </row>
    <row r="82" spans="1:17" x14ac:dyDescent="0.2">
      <c r="A82" s="53" t="s">
        <v>104</v>
      </c>
      <c r="B82" s="52" t="s">
        <v>39</v>
      </c>
      <c r="C82" s="53">
        <v>36490.362999999998</v>
      </c>
      <c r="D82" s="53" t="s">
        <v>56</v>
      </c>
      <c r="E82">
        <f t="shared" si="7"/>
        <v>4976.9629887361762</v>
      </c>
      <c r="F82">
        <f t="shared" si="8"/>
        <v>4977</v>
      </c>
      <c r="G82">
        <f t="shared" si="10"/>
        <v>-6.7865999997593462E-2</v>
      </c>
      <c r="I82">
        <f t="shared" si="11"/>
        <v>-6.7865999997593462E-2</v>
      </c>
      <c r="Q82" s="2">
        <f t="shared" si="9"/>
        <v>21471.862999999998</v>
      </c>
    </row>
    <row r="83" spans="1:17" x14ac:dyDescent="0.2">
      <c r="A83" s="53" t="s">
        <v>104</v>
      </c>
      <c r="B83" s="52" t="s">
        <v>39</v>
      </c>
      <c r="C83" s="53">
        <v>37559.379999999997</v>
      </c>
      <c r="D83" s="53" t="s">
        <v>56</v>
      </c>
      <c r="E83">
        <f t="shared" si="7"/>
        <v>5559.9599270965464</v>
      </c>
      <c r="F83">
        <f t="shared" si="8"/>
        <v>5560</v>
      </c>
      <c r="G83">
        <f t="shared" si="10"/>
        <v>-7.3479999999108259E-2</v>
      </c>
      <c r="I83">
        <f t="shared" si="11"/>
        <v>-7.3479999999108259E-2</v>
      </c>
      <c r="Q83" s="2">
        <f t="shared" si="9"/>
        <v>22540.879999999997</v>
      </c>
    </row>
    <row r="84" spans="1:17" x14ac:dyDescent="0.2">
      <c r="A84" s="53" t="s">
        <v>104</v>
      </c>
      <c r="B84" s="52" t="s">
        <v>39</v>
      </c>
      <c r="C84" s="53">
        <v>37559.430999999997</v>
      </c>
      <c r="D84" s="53" t="s">
        <v>56</v>
      </c>
      <c r="E84">
        <f t="shared" si="7"/>
        <v>5559.987740352889</v>
      </c>
      <c r="F84">
        <f t="shared" si="8"/>
        <v>5560</v>
      </c>
      <c r="G84">
        <f t="shared" si="10"/>
        <v>-2.2479999999632128E-2</v>
      </c>
      <c r="I84">
        <f t="shared" si="11"/>
        <v>-2.2479999999632128E-2</v>
      </c>
      <c r="Q84" s="2">
        <f t="shared" si="9"/>
        <v>22540.930999999997</v>
      </c>
    </row>
    <row r="85" spans="1:17" x14ac:dyDescent="0.2">
      <c r="A85" s="53" t="s">
        <v>104</v>
      </c>
      <c r="B85" s="52" t="s">
        <v>39</v>
      </c>
      <c r="C85" s="53">
        <v>37559.481</v>
      </c>
      <c r="D85" s="53" t="s">
        <v>56</v>
      </c>
      <c r="E85">
        <f t="shared" ref="E85:E119" si="12">+(C85-C$7)/C$8</f>
        <v>5560.0150082512664</v>
      </c>
      <c r="F85">
        <f t="shared" ref="F85:F116" si="13">ROUND(2*E85,0)/2</f>
        <v>5560</v>
      </c>
      <c r="G85">
        <f t="shared" si="10"/>
        <v>2.7520000003278255E-2</v>
      </c>
      <c r="I85">
        <f t="shared" si="11"/>
        <v>2.7520000003278255E-2</v>
      </c>
      <c r="Q85" s="2">
        <f t="shared" ref="Q85:Q119" si="14">+C85-15018.5</f>
        <v>22540.981</v>
      </c>
    </row>
    <row r="86" spans="1:17" x14ac:dyDescent="0.2">
      <c r="A86" s="53" t="s">
        <v>104</v>
      </c>
      <c r="B86" s="52" t="s">
        <v>39</v>
      </c>
      <c r="C86" s="53">
        <v>37559.533000000003</v>
      </c>
      <c r="D86" s="53" t="s">
        <v>56</v>
      </c>
      <c r="E86">
        <f t="shared" si="12"/>
        <v>5560.0433668655796</v>
      </c>
      <c r="F86">
        <f t="shared" si="13"/>
        <v>5560</v>
      </c>
      <c r="G86">
        <f t="shared" si="10"/>
        <v>7.9520000006596092E-2</v>
      </c>
      <c r="I86">
        <f t="shared" si="11"/>
        <v>7.9520000006596092E-2</v>
      </c>
      <c r="Q86" s="2">
        <f t="shared" si="14"/>
        <v>22541.033000000003</v>
      </c>
    </row>
    <row r="87" spans="1:17" x14ac:dyDescent="0.2">
      <c r="A87" s="53" t="s">
        <v>104</v>
      </c>
      <c r="B87" s="52" t="s">
        <v>39</v>
      </c>
      <c r="C87" s="53">
        <v>37579.535000000003</v>
      </c>
      <c r="D87" s="53" t="s">
        <v>56</v>
      </c>
      <c r="E87">
        <f t="shared" si="12"/>
        <v>5570.9516169318404</v>
      </c>
      <c r="F87">
        <f t="shared" si="13"/>
        <v>5571</v>
      </c>
      <c r="G87">
        <f t="shared" si="10"/>
        <v>-8.8717999999062158E-2</v>
      </c>
      <c r="I87">
        <f t="shared" si="11"/>
        <v>-8.8717999999062158E-2</v>
      </c>
      <c r="Q87" s="2">
        <f t="shared" si="14"/>
        <v>22561.035000000003</v>
      </c>
    </row>
    <row r="88" spans="1:17" x14ac:dyDescent="0.2">
      <c r="A88" s="53" t="s">
        <v>104</v>
      </c>
      <c r="B88" s="52" t="s">
        <v>39</v>
      </c>
      <c r="C88" s="53">
        <v>37583.343000000001</v>
      </c>
      <c r="D88" s="53" t="s">
        <v>56</v>
      </c>
      <c r="E88">
        <f t="shared" si="12"/>
        <v>5573.028340072141</v>
      </c>
      <c r="F88">
        <f t="shared" si="13"/>
        <v>5573</v>
      </c>
      <c r="G88">
        <f t="shared" si="10"/>
        <v>5.1966000006359536E-2</v>
      </c>
      <c r="I88">
        <f t="shared" si="11"/>
        <v>5.1966000006359536E-2</v>
      </c>
      <c r="Q88" s="2">
        <f t="shared" si="14"/>
        <v>22564.843000000001</v>
      </c>
    </row>
    <row r="89" spans="1:17" x14ac:dyDescent="0.2">
      <c r="A89" s="53" t="s">
        <v>104</v>
      </c>
      <c r="B89" s="52" t="s">
        <v>39</v>
      </c>
      <c r="C89" s="53">
        <v>37933.466999999997</v>
      </c>
      <c r="D89" s="53" t="s">
        <v>53</v>
      </c>
      <c r="E89">
        <f t="shared" si="12"/>
        <v>5763.9712530908155</v>
      </c>
      <c r="F89">
        <f t="shared" si="13"/>
        <v>5764</v>
      </c>
      <c r="G89">
        <f t="shared" si="10"/>
        <v>-5.2712000004248694E-2</v>
      </c>
      <c r="I89">
        <f t="shared" si="11"/>
        <v>-5.2712000004248694E-2</v>
      </c>
      <c r="Q89" s="2">
        <f t="shared" si="14"/>
        <v>22914.966999999997</v>
      </c>
    </row>
    <row r="90" spans="1:17" x14ac:dyDescent="0.2">
      <c r="A90" s="53" t="s">
        <v>104</v>
      </c>
      <c r="B90" s="52" t="s">
        <v>39</v>
      </c>
      <c r="C90" s="53">
        <v>37933.516000000003</v>
      </c>
      <c r="D90" s="53" t="s">
        <v>53</v>
      </c>
      <c r="E90">
        <f t="shared" si="12"/>
        <v>5763.9979756312268</v>
      </c>
      <c r="F90">
        <f t="shared" si="13"/>
        <v>5764</v>
      </c>
      <c r="G90">
        <f t="shared" si="10"/>
        <v>-3.7119999979040585E-3</v>
      </c>
      <c r="I90">
        <f t="shared" si="11"/>
        <v>-3.7119999979040585E-3</v>
      </c>
      <c r="Q90" s="2">
        <f t="shared" si="14"/>
        <v>22915.016000000003</v>
      </c>
    </row>
    <row r="91" spans="1:17" x14ac:dyDescent="0.2">
      <c r="A91" s="53" t="s">
        <v>104</v>
      </c>
      <c r="B91" s="52" t="s">
        <v>39</v>
      </c>
      <c r="C91" s="53">
        <v>37933.565000000002</v>
      </c>
      <c r="D91" s="53" t="s">
        <v>53</v>
      </c>
      <c r="E91">
        <f t="shared" si="12"/>
        <v>5764.0246981716346</v>
      </c>
      <c r="F91">
        <f t="shared" si="13"/>
        <v>5764</v>
      </c>
      <c r="G91">
        <f t="shared" si="10"/>
        <v>4.5288000001164619E-2</v>
      </c>
      <c r="I91">
        <f t="shared" si="11"/>
        <v>4.5288000001164619E-2</v>
      </c>
      <c r="Q91" s="2">
        <f t="shared" si="14"/>
        <v>22915.065000000002</v>
      </c>
    </row>
    <row r="92" spans="1:17" x14ac:dyDescent="0.2">
      <c r="A92" s="53" t="s">
        <v>104</v>
      </c>
      <c r="B92" s="52" t="s">
        <v>39</v>
      </c>
      <c r="C92" s="53">
        <v>37957.285000000003</v>
      </c>
      <c r="D92" s="53" t="s">
        <v>53</v>
      </c>
      <c r="E92">
        <f t="shared" si="12"/>
        <v>5776.9605891611218</v>
      </c>
      <c r="F92">
        <f t="shared" si="13"/>
        <v>5777</v>
      </c>
      <c r="G92">
        <f t="shared" si="10"/>
        <v>-7.2265999995579477E-2</v>
      </c>
      <c r="I92">
        <f t="shared" si="11"/>
        <v>-7.2265999995579477E-2</v>
      </c>
      <c r="Q92" s="2">
        <f t="shared" si="14"/>
        <v>22938.785000000003</v>
      </c>
    </row>
    <row r="93" spans="1:17" x14ac:dyDescent="0.2">
      <c r="A93" s="53" t="s">
        <v>104</v>
      </c>
      <c r="B93" s="52" t="s">
        <v>39</v>
      </c>
      <c r="C93" s="53">
        <v>37957.334000000003</v>
      </c>
      <c r="D93" s="53" t="s">
        <v>53</v>
      </c>
      <c r="E93">
        <f t="shared" si="12"/>
        <v>5776.9873117015295</v>
      </c>
      <c r="F93">
        <f t="shared" si="13"/>
        <v>5777</v>
      </c>
      <c r="G93">
        <f t="shared" si="10"/>
        <v>-2.32659999965108E-2</v>
      </c>
      <c r="I93">
        <f t="shared" si="11"/>
        <v>-2.32659999965108E-2</v>
      </c>
      <c r="Q93" s="2">
        <f t="shared" si="14"/>
        <v>22938.834000000003</v>
      </c>
    </row>
    <row r="94" spans="1:17" x14ac:dyDescent="0.2">
      <c r="A94" s="53" t="s">
        <v>104</v>
      </c>
      <c r="B94" s="52" t="s">
        <v>39</v>
      </c>
      <c r="C94" s="53">
        <v>38001.31</v>
      </c>
      <c r="D94" s="53" t="s">
        <v>56</v>
      </c>
      <c r="E94">
        <f t="shared" si="12"/>
        <v>5800.9699736810235</v>
      </c>
      <c r="F94">
        <f t="shared" si="13"/>
        <v>5801</v>
      </c>
      <c r="G94">
        <f t="shared" si="10"/>
        <v>-5.5057999998098239E-2</v>
      </c>
      <c r="I94">
        <f t="shared" si="11"/>
        <v>-5.5057999998098239E-2</v>
      </c>
      <c r="Q94" s="2">
        <f t="shared" si="14"/>
        <v>22982.809999999998</v>
      </c>
    </row>
    <row r="95" spans="1:17" x14ac:dyDescent="0.2">
      <c r="A95" s="53" t="s">
        <v>104</v>
      </c>
      <c r="B95" s="52" t="s">
        <v>39</v>
      </c>
      <c r="C95" s="53">
        <v>38001.358999999997</v>
      </c>
      <c r="D95" s="53" t="s">
        <v>56</v>
      </c>
      <c r="E95">
        <f t="shared" si="12"/>
        <v>5800.9966962214321</v>
      </c>
      <c r="F95">
        <f t="shared" si="13"/>
        <v>5801</v>
      </c>
      <c r="G95">
        <f t="shared" si="10"/>
        <v>-6.0579999990295619E-3</v>
      </c>
      <c r="I95">
        <f t="shared" si="11"/>
        <v>-6.0579999990295619E-3</v>
      </c>
      <c r="Q95" s="2">
        <f t="shared" si="14"/>
        <v>22982.858999999997</v>
      </c>
    </row>
    <row r="96" spans="1:17" x14ac:dyDescent="0.2">
      <c r="A96" s="53" t="s">
        <v>104</v>
      </c>
      <c r="B96" s="52" t="s">
        <v>39</v>
      </c>
      <c r="C96" s="53">
        <v>38001.406000000003</v>
      </c>
      <c r="D96" s="53" t="s">
        <v>56</v>
      </c>
      <c r="E96">
        <f t="shared" si="12"/>
        <v>5801.0223280459086</v>
      </c>
      <c r="F96">
        <f t="shared" si="13"/>
        <v>5801</v>
      </c>
      <c r="G96">
        <f t="shared" si="10"/>
        <v>4.094200000690762E-2</v>
      </c>
      <c r="I96">
        <f t="shared" si="11"/>
        <v>4.094200000690762E-2</v>
      </c>
      <c r="Q96" s="2">
        <f t="shared" si="14"/>
        <v>22982.906000000003</v>
      </c>
    </row>
    <row r="97" spans="1:18" x14ac:dyDescent="0.2">
      <c r="A97" s="53" t="s">
        <v>287</v>
      </c>
      <c r="B97" s="52" t="s">
        <v>39</v>
      </c>
      <c r="C97" s="53">
        <v>47646.565999999999</v>
      </c>
      <c r="D97" s="53" t="s">
        <v>56</v>
      </c>
      <c r="E97">
        <f t="shared" si="12"/>
        <v>11061.087182015403</v>
      </c>
      <c r="F97">
        <f t="shared" si="13"/>
        <v>11061</v>
      </c>
      <c r="G97">
        <f t="shared" si="10"/>
        <v>0.15986200000043027</v>
      </c>
      <c r="I97">
        <f t="shared" si="11"/>
        <v>0.15986200000043027</v>
      </c>
      <c r="Q97" s="2">
        <f t="shared" si="14"/>
        <v>32628.065999999999</v>
      </c>
    </row>
    <row r="98" spans="1:18" x14ac:dyDescent="0.2">
      <c r="A98" s="53" t="s">
        <v>291</v>
      </c>
      <c r="B98" s="52" t="s">
        <v>39</v>
      </c>
      <c r="C98" s="53">
        <v>47714.432999999997</v>
      </c>
      <c r="D98" s="53" t="s">
        <v>56</v>
      </c>
      <c r="E98">
        <f t="shared" si="12"/>
        <v>11098.09899119683</v>
      </c>
      <c r="F98">
        <f t="shared" si="13"/>
        <v>11098</v>
      </c>
      <c r="G98">
        <f t="shared" si="10"/>
        <v>0.18151599999691825</v>
      </c>
      <c r="I98">
        <f t="shared" si="11"/>
        <v>0.18151599999691825</v>
      </c>
      <c r="Q98" s="2">
        <f t="shared" si="14"/>
        <v>32695.932999999997</v>
      </c>
    </row>
    <row r="99" spans="1:18" x14ac:dyDescent="0.2">
      <c r="A99" s="53" t="s">
        <v>291</v>
      </c>
      <c r="B99" s="52" t="s">
        <v>39</v>
      </c>
      <c r="C99" s="53">
        <v>47758.421999999999</v>
      </c>
      <c r="D99" s="53" t="s">
        <v>56</v>
      </c>
      <c r="E99">
        <f t="shared" si="12"/>
        <v>11122.088742829907</v>
      </c>
      <c r="F99">
        <f t="shared" si="13"/>
        <v>11122</v>
      </c>
      <c r="G99">
        <f t="shared" ref="G99:G118" si="15">+C99-(C$7+F99*C$8)</f>
        <v>0.16272400000161724</v>
      </c>
      <c r="I99">
        <f t="shared" si="11"/>
        <v>0.16272400000161724</v>
      </c>
      <c r="Q99" s="2">
        <f t="shared" si="14"/>
        <v>32739.921999999999</v>
      </c>
    </row>
    <row r="100" spans="1:18" x14ac:dyDescent="0.2">
      <c r="A100" s="53" t="s">
        <v>291</v>
      </c>
      <c r="B100" s="52" t="s">
        <v>39</v>
      </c>
      <c r="C100" s="53">
        <v>47846.442999999999</v>
      </c>
      <c r="D100" s="53" t="s">
        <v>56</v>
      </c>
      <c r="E100">
        <f t="shared" si="12"/>
        <v>11170.091696488658</v>
      </c>
      <c r="F100">
        <f t="shared" si="13"/>
        <v>11170</v>
      </c>
      <c r="G100">
        <f t="shared" si="15"/>
        <v>0.16814000000158558</v>
      </c>
      <c r="I100">
        <f t="shared" si="11"/>
        <v>0.16814000000158558</v>
      </c>
      <c r="O100">
        <f t="shared" ref="O100:O119" ca="1" si="16">+C$11+C$12*$F100</f>
        <v>0.19284603778000425</v>
      </c>
      <c r="Q100" s="2">
        <f t="shared" si="14"/>
        <v>32827.942999999999</v>
      </c>
    </row>
    <row r="101" spans="1:18" x14ac:dyDescent="0.2">
      <c r="A101" s="53" t="s">
        <v>291</v>
      </c>
      <c r="B101" s="52" t="s">
        <v>39</v>
      </c>
      <c r="C101" s="53">
        <v>47848.262999999999</v>
      </c>
      <c r="D101" s="53" t="s">
        <v>56</v>
      </c>
      <c r="E101">
        <f t="shared" si="12"/>
        <v>11171.084247989538</v>
      </c>
      <c r="F101">
        <f t="shared" si="13"/>
        <v>11171</v>
      </c>
      <c r="G101">
        <f t="shared" si="15"/>
        <v>0.15448200000537327</v>
      </c>
      <c r="I101">
        <f t="shared" si="11"/>
        <v>0.15448200000537327</v>
      </c>
      <c r="O101">
        <f t="shared" ca="1" si="16"/>
        <v>0.19281570083488603</v>
      </c>
      <c r="Q101" s="2">
        <f t="shared" si="14"/>
        <v>32829.762999999999</v>
      </c>
    </row>
    <row r="102" spans="1:18" x14ac:dyDescent="0.2">
      <c r="A102" s="53" t="s">
        <v>303</v>
      </c>
      <c r="B102" s="52" t="s">
        <v>39</v>
      </c>
      <c r="C102" s="53">
        <v>48176.508000000002</v>
      </c>
      <c r="D102" s="53" t="s">
        <v>56</v>
      </c>
      <c r="E102">
        <f t="shared" si="12"/>
        <v>11350.095274036927</v>
      </c>
      <c r="F102">
        <f t="shared" si="13"/>
        <v>11350</v>
      </c>
      <c r="G102">
        <f t="shared" si="15"/>
        <v>0.17470000000321306</v>
      </c>
      <c r="I102">
        <f t="shared" si="11"/>
        <v>0.17470000000321306</v>
      </c>
      <c r="O102">
        <f t="shared" ca="1" si="16"/>
        <v>0.18738538765872659</v>
      </c>
      <c r="Q102" s="2">
        <f t="shared" si="14"/>
        <v>33158.008000000002</v>
      </c>
    </row>
    <row r="103" spans="1:18" x14ac:dyDescent="0.2">
      <c r="A103" s="53" t="s">
        <v>303</v>
      </c>
      <c r="B103" s="52" t="s">
        <v>39</v>
      </c>
      <c r="C103" s="53">
        <v>48233.341</v>
      </c>
      <c r="D103" s="53" t="s">
        <v>56</v>
      </c>
      <c r="E103">
        <f t="shared" si="12"/>
        <v>11381.08960340478</v>
      </c>
      <c r="F103">
        <f t="shared" si="13"/>
        <v>11381</v>
      </c>
      <c r="G103">
        <f t="shared" si="15"/>
        <v>0.16430200000468176</v>
      </c>
      <c r="I103">
        <f t="shared" si="11"/>
        <v>0.16430200000468176</v>
      </c>
      <c r="O103">
        <f t="shared" ca="1" si="16"/>
        <v>0.18644494236006209</v>
      </c>
      <c r="Q103" s="2">
        <f t="shared" si="14"/>
        <v>33214.841</v>
      </c>
    </row>
    <row r="104" spans="1:18" x14ac:dyDescent="0.2">
      <c r="A104" s="10" t="s">
        <v>30</v>
      </c>
      <c r="B104" s="11" t="s">
        <v>31</v>
      </c>
      <c r="C104" s="12">
        <v>49939.5599</v>
      </c>
      <c r="D104" s="12">
        <v>8.0000000000000004E-4</v>
      </c>
      <c r="E104">
        <f t="shared" si="12"/>
        <v>12311.589674846673</v>
      </c>
      <c r="F104">
        <f t="shared" si="13"/>
        <v>12311.5</v>
      </c>
      <c r="G104">
        <f t="shared" si="15"/>
        <v>0.1644330000053742</v>
      </c>
      <c r="J104">
        <f>+G104</f>
        <v>0.1644330000053742</v>
      </c>
      <c r="O104">
        <f t="shared" ca="1" si="16"/>
        <v>0.15821641492756844</v>
      </c>
      <c r="Q104" s="2">
        <f t="shared" si="14"/>
        <v>34921.0599</v>
      </c>
      <c r="R104" t="s">
        <v>50</v>
      </c>
    </row>
    <row r="105" spans="1:18" x14ac:dyDescent="0.2">
      <c r="A105" s="10" t="s">
        <v>30</v>
      </c>
      <c r="B105" s="13"/>
      <c r="C105" s="12">
        <v>49940.465799999998</v>
      </c>
      <c r="D105" s="12">
        <v>5.9999999999999995E-4</v>
      </c>
      <c r="E105">
        <f t="shared" si="12"/>
        <v>12312.083714629445</v>
      </c>
      <c r="F105">
        <f t="shared" si="13"/>
        <v>12312</v>
      </c>
      <c r="G105">
        <f t="shared" si="15"/>
        <v>0.15350399999442743</v>
      </c>
      <c r="J105">
        <f>+G105</f>
        <v>0.15350399999442743</v>
      </c>
      <c r="O105">
        <f t="shared" ca="1" si="16"/>
        <v>0.15820124645500938</v>
      </c>
      <c r="Q105" s="2">
        <f t="shared" si="14"/>
        <v>34921.965799999998</v>
      </c>
      <c r="R105" t="s">
        <v>50</v>
      </c>
    </row>
    <row r="106" spans="1:18" x14ac:dyDescent="0.2">
      <c r="A106" s="10" t="s">
        <v>30</v>
      </c>
      <c r="B106" s="13"/>
      <c r="C106" s="12">
        <v>50048.656199999998</v>
      </c>
      <c r="D106" s="12">
        <v>6.9999999999999999E-4</v>
      </c>
      <c r="E106">
        <f t="shared" si="12"/>
        <v>12371.08621127822</v>
      </c>
      <c r="F106">
        <f t="shared" si="13"/>
        <v>12371</v>
      </c>
      <c r="G106">
        <f t="shared" si="15"/>
        <v>0.15808199999446515</v>
      </c>
      <c r="J106">
        <f>+G106</f>
        <v>0.15808199999446515</v>
      </c>
      <c r="O106">
        <f t="shared" ca="1" si="16"/>
        <v>0.15641136669303501</v>
      </c>
      <c r="Q106" s="2">
        <f t="shared" si="14"/>
        <v>35030.156199999998</v>
      </c>
      <c r="R106" t="s">
        <v>50</v>
      </c>
    </row>
    <row r="107" spans="1:18" x14ac:dyDescent="0.2">
      <c r="A107" s="10" t="s">
        <v>30</v>
      </c>
      <c r="B107" s="13"/>
      <c r="C107" s="12">
        <v>50314.527199999997</v>
      </c>
      <c r="D107" s="12">
        <v>4.0000000000000002E-4</v>
      </c>
      <c r="E107">
        <f t="shared" si="12"/>
        <v>12516.081079459746</v>
      </c>
      <c r="F107">
        <f t="shared" si="13"/>
        <v>12516</v>
      </c>
      <c r="G107">
        <f t="shared" si="15"/>
        <v>0.14867199999571312</v>
      </c>
      <c r="J107">
        <f>+G107</f>
        <v>0.14867199999571312</v>
      </c>
      <c r="O107">
        <f t="shared" ca="1" si="16"/>
        <v>0.15201250965089469</v>
      </c>
      <c r="Q107" s="2">
        <f t="shared" si="14"/>
        <v>35296.027199999997</v>
      </c>
      <c r="R107" t="s">
        <v>50</v>
      </c>
    </row>
    <row r="108" spans="1:18" x14ac:dyDescent="0.2">
      <c r="A108" s="10" t="s">
        <v>30</v>
      </c>
      <c r="B108" s="13"/>
      <c r="C108" s="12">
        <v>50679.420400000003</v>
      </c>
      <c r="D108" s="12">
        <v>8.9999999999999998E-4</v>
      </c>
      <c r="E108">
        <f t="shared" si="12"/>
        <v>12715.078493372266</v>
      </c>
      <c r="F108">
        <f t="shared" si="13"/>
        <v>12715</v>
      </c>
      <c r="G108">
        <f t="shared" si="15"/>
        <v>0.14393000000563916</v>
      </c>
      <c r="J108">
        <f>+G108</f>
        <v>0.14393000000563916</v>
      </c>
      <c r="O108">
        <f t="shared" ca="1" si="16"/>
        <v>0.14597545757237107</v>
      </c>
      <c r="Q108" s="2">
        <f t="shared" si="14"/>
        <v>35660.920400000003</v>
      </c>
      <c r="R108" t="s">
        <v>50</v>
      </c>
    </row>
    <row r="109" spans="1:18" x14ac:dyDescent="0.2">
      <c r="A109" s="53" t="s">
        <v>332</v>
      </c>
      <c r="B109" s="52" t="s">
        <v>39</v>
      </c>
      <c r="C109" s="53">
        <v>52133.491999999998</v>
      </c>
      <c r="D109" s="53" t="s">
        <v>56</v>
      </c>
      <c r="E109">
        <f t="shared" si="12"/>
        <v>13508.068025771436</v>
      </c>
      <c r="F109">
        <f t="shared" si="13"/>
        <v>13508</v>
      </c>
      <c r="G109">
        <f t="shared" si="15"/>
        <v>0.12473599999793805</v>
      </c>
      <c r="I109">
        <f>+G109</f>
        <v>0.12473599999793805</v>
      </c>
      <c r="O109">
        <f t="shared" ca="1" si="16"/>
        <v>0.12191826009363121</v>
      </c>
      <c r="Q109" s="2">
        <f t="shared" si="14"/>
        <v>37114.991999999998</v>
      </c>
    </row>
    <row r="110" spans="1:18" x14ac:dyDescent="0.2">
      <c r="A110" s="10" t="s">
        <v>30</v>
      </c>
      <c r="B110" s="13"/>
      <c r="C110" s="12">
        <v>53257.507599999997</v>
      </c>
      <c r="D110" s="12">
        <v>2.0000000000000001E-4</v>
      </c>
      <c r="E110">
        <f t="shared" si="12"/>
        <v>14121.058888844047</v>
      </c>
      <c r="F110">
        <f t="shared" si="13"/>
        <v>14121</v>
      </c>
      <c r="G110">
        <f t="shared" si="15"/>
        <v>0.10798200000135694</v>
      </c>
      <c r="J110">
        <f>+G110</f>
        <v>0.10798200000135694</v>
      </c>
      <c r="O110">
        <f t="shared" ca="1" si="16"/>
        <v>0.10332171273616897</v>
      </c>
      <c r="Q110" s="2">
        <f t="shared" si="14"/>
        <v>38239.007599999997</v>
      </c>
      <c r="R110" t="s">
        <v>50</v>
      </c>
    </row>
    <row r="111" spans="1:18" x14ac:dyDescent="0.2">
      <c r="A111" s="28" t="s">
        <v>38</v>
      </c>
      <c r="B111" s="3" t="s">
        <v>39</v>
      </c>
      <c r="C111" s="15">
        <v>54097.297100000003</v>
      </c>
      <c r="D111" s="15">
        <v>6.9999999999999999E-4</v>
      </c>
      <c r="E111">
        <f t="shared" si="12"/>
        <v>14579.04478370558</v>
      </c>
      <c r="F111">
        <f t="shared" si="13"/>
        <v>14579</v>
      </c>
      <c r="G111">
        <f t="shared" si="15"/>
        <v>8.2118000005721115E-2</v>
      </c>
      <c r="K111">
        <f t="shared" ref="K111:K118" si="17">+G111</f>
        <v>8.2118000005721115E-2</v>
      </c>
      <c r="O111">
        <f t="shared" ca="1" si="16"/>
        <v>8.9427391872029194E-2</v>
      </c>
      <c r="Q111" s="2">
        <f t="shared" si="14"/>
        <v>39078.797100000003</v>
      </c>
      <c r="R111" t="s">
        <v>374</v>
      </c>
    </row>
    <row r="112" spans="1:18" x14ac:dyDescent="0.2">
      <c r="A112" s="36" t="s">
        <v>44</v>
      </c>
      <c r="B112" s="37" t="s">
        <v>39</v>
      </c>
      <c r="C112" s="36">
        <v>54568.546569999999</v>
      </c>
      <c r="D112" s="36">
        <v>2E-3</v>
      </c>
      <c r="E112">
        <f t="shared" si="12"/>
        <v>14836.044436857908</v>
      </c>
      <c r="F112">
        <f t="shared" si="13"/>
        <v>14836</v>
      </c>
      <c r="G112">
        <f t="shared" si="15"/>
        <v>8.1482000001415145E-2</v>
      </c>
      <c r="K112">
        <f t="shared" si="17"/>
        <v>8.1482000001415145E-2</v>
      </c>
      <c r="O112">
        <f t="shared" ca="1" si="16"/>
        <v>8.1630796976649433E-2</v>
      </c>
      <c r="Q112" s="2">
        <f t="shared" si="14"/>
        <v>39550.046569999999</v>
      </c>
      <c r="R112" t="s">
        <v>375</v>
      </c>
    </row>
    <row r="113" spans="1:21" x14ac:dyDescent="0.2">
      <c r="A113" s="36" t="s">
        <v>44</v>
      </c>
      <c r="B113" s="37" t="s">
        <v>39</v>
      </c>
      <c r="C113" s="36">
        <v>54568.546880000002</v>
      </c>
      <c r="D113" s="36">
        <v>1.1000000000000001E-3</v>
      </c>
      <c r="E113">
        <f t="shared" si="12"/>
        <v>14836.04460591888</v>
      </c>
      <c r="F113">
        <f t="shared" si="13"/>
        <v>14836</v>
      </c>
      <c r="G113">
        <f t="shared" si="15"/>
        <v>8.1792000004497822E-2</v>
      </c>
      <c r="K113">
        <f t="shared" si="17"/>
        <v>8.1792000004497822E-2</v>
      </c>
      <c r="O113">
        <f t="shared" ca="1" si="16"/>
        <v>8.1630796976649433E-2</v>
      </c>
      <c r="Q113" s="2">
        <f t="shared" si="14"/>
        <v>39550.046880000002</v>
      </c>
      <c r="R113" t="s">
        <v>375</v>
      </c>
    </row>
    <row r="114" spans="1:21" x14ac:dyDescent="0.2">
      <c r="A114" s="36" t="s">
        <v>44</v>
      </c>
      <c r="B114" s="37" t="s">
        <v>39</v>
      </c>
      <c r="C114" s="36">
        <v>54568.547469999998</v>
      </c>
      <c r="D114" s="36">
        <v>1.1000000000000001E-3</v>
      </c>
      <c r="E114">
        <f t="shared" si="12"/>
        <v>14836.044927680079</v>
      </c>
      <c r="F114">
        <f t="shared" si="13"/>
        <v>14836</v>
      </c>
      <c r="G114">
        <f t="shared" si="15"/>
        <v>8.2382000000507105E-2</v>
      </c>
      <c r="K114">
        <f t="shared" si="17"/>
        <v>8.2382000000507105E-2</v>
      </c>
      <c r="O114">
        <f t="shared" ca="1" si="16"/>
        <v>8.1630796976649433E-2</v>
      </c>
      <c r="Q114" s="2">
        <f t="shared" si="14"/>
        <v>39550.047469999998</v>
      </c>
      <c r="R114" t="s">
        <v>375</v>
      </c>
    </row>
    <row r="115" spans="1:21" x14ac:dyDescent="0.2">
      <c r="A115" s="36" t="s">
        <v>44</v>
      </c>
      <c r="B115" s="37" t="s">
        <v>31</v>
      </c>
      <c r="C115" s="36">
        <v>54569.452870000001</v>
      </c>
      <c r="D115" s="36">
        <v>4.0000000000000001E-3</v>
      </c>
      <c r="E115">
        <f t="shared" si="12"/>
        <v>14836.538694783871</v>
      </c>
      <c r="F115">
        <f t="shared" si="13"/>
        <v>14836.5</v>
      </c>
      <c r="G115">
        <f t="shared" si="15"/>
        <v>7.0953000002191402E-2</v>
      </c>
      <c r="K115">
        <f t="shared" si="17"/>
        <v>7.0953000002191402E-2</v>
      </c>
      <c r="O115">
        <f t="shared" ca="1" si="16"/>
        <v>8.1615628504090321E-2</v>
      </c>
      <c r="Q115" s="2">
        <f t="shared" si="14"/>
        <v>39550.952870000001</v>
      </c>
      <c r="R115" t="s">
        <v>375</v>
      </c>
    </row>
    <row r="116" spans="1:21" x14ac:dyDescent="0.2">
      <c r="A116" s="36" t="s">
        <v>44</v>
      </c>
      <c r="B116" s="37" t="s">
        <v>31</v>
      </c>
      <c r="C116" s="36">
        <v>54569.463029999999</v>
      </c>
      <c r="D116" s="36">
        <v>1.6000000000000001E-3</v>
      </c>
      <c r="E116">
        <f t="shared" si="12"/>
        <v>14836.544235620819</v>
      </c>
      <c r="F116">
        <f t="shared" si="13"/>
        <v>14836.5</v>
      </c>
      <c r="G116">
        <f t="shared" si="15"/>
        <v>8.111300000018673E-2</v>
      </c>
      <c r="K116">
        <f t="shared" si="17"/>
        <v>8.111300000018673E-2</v>
      </c>
      <c r="O116">
        <f t="shared" ca="1" si="16"/>
        <v>8.1615628504090321E-2</v>
      </c>
      <c r="Q116" s="2">
        <f t="shared" si="14"/>
        <v>39550.963029999999</v>
      </c>
      <c r="R116" t="s">
        <v>375</v>
      </c>
    </row>
    <row r="117" spans="1:21" x14ac:dyDescent="0.2">
      <c r="A117" s="36" t="s">
        <v>44</v>
      </c>
      <c r="B117" s="37" t="s">
        <v>31</v>
      </c>
      <c r="C117" s="36">
        <v>54569.467069999999</v>
      </c>
      <c r="D117" s="36">
        <v>2E-3</v>
      </c>
      <c r="E117">
        <f t="shared" si="12"/>
        <v>14836.546438867008</v>
      </c>
      <c r="F117">
        <f>ROUND(2*E117,0)/2</f>
        <v>14836.5</v>
      </c>
      <c r="G117">
        <f t="shared" si="15"/>
        <v>8.5152999999991152E-2</v>
      </c>
      <c r="K117">
        <f t="shared" si="17"/>
        <v>8.5152999999991152E-2</v>
      </c>
      <c r="O117">
        <f t="shared" ca="1" si="16"/>
        <v>8.1615628504090321E-2</v>
      </c>
      <c r="Q117" s="2">
        <f t="shared" si="14"/>
        <v>39550.967069999999</v>
      </c>
      <c r="R117" t="s">
        <v>375</v>
      </c>
    </row>
    <row r="118" spans="1:21" x14ac:dyDescent="0.2">
      <c r="A118" s="33" t="s">
        <v>41</v>
      </c>
      <c r="B118" s="34" t="s">
        <v>39</v>
      </c>
      <c r="C118" s="35">
        <v>54788.590929999998</v>
      </c>
      <c r="D118" s="35">
        <v>2.0000000000000001E-4</v>
      </c>
      <c r="E118">
        <f t="shared" si="12"/>
        <v>14956.047381790933</v>
      </c>
      <c r="F118">
        <f>ROUND(2*E118,0)/2</f>
        <v>14956</v>
      </c>
      <c r="G118">
        <f t="shared" si="15"/>
        <v>8.6881999995966908E-2</v>
      </c>
      <c r="K118">
        <f t="shared" si="17"/>
        <v>8.6881999995966908E-2</v>
      </c>
      <c r="O118">
        <f t="shared" ca="1" si="16"/>
        <v>7.7990363562464304E-2</v>
      </c>
      <c r="Q118" s="2">
        <f t="shared" si="14"/>
        <v>39770.090929999998</v>
      </c>
      <c r="R118" t="s">
        <v>48</v>
      </c>
    </row>
    <row r="119" spans="1:21" x14ac:dyDescent="0.2">
      <c r="A119" s="36" t="s">
        <v>45</v>
      </c>
      <c r="B119" s="37" t="s">
        <v>39</v>
      </c>
      <c r="C119" s="36">
        <v>55483.578200000004</v>
      </c>
      <c r="D119" s="55">
        <v>2.0000000000000001E-4</v>
      </c>
      <c r="E119">
        <f t="shared" si="12"/>
        <v>15335.064226807837</v>
      </c>
      <c r="F119">
        <f>ROUND(2*E119,0)/2</f>
        <v>15335</v>
      </c>
      <c r="O119">
        <f t="shared" ca="1" si="16"/>
        <v>6.6492661362663019E-2</v>
      </c>
      <c r="Q119" s="2">
        <f t="shared" si="14"/>
        <v>40465.078200000004</v>
      </c>
      <c r="R119" t="s">
        <v>50</v>
      </c>
      <c r="U119" s="14">
        <v>0.1177700000043842</v>
      </c>
    </row>
    <row r="120" spans="1:21" x14ac:dyDescent="0.2">
      <c r="B120" s="3"/>
    </row>
    <row r="121" spans="1:21" x14ac:dyDescent="0.2">
      <c r="B121" s="3"/>
    </row>
    <row r="122" spans="1:21" x14ac:dyDescent="0.2">
      <c r="B122" s="3"/>
    </row>
    <row r="123" spans="1:21" x14ac:dyDescent="0.2">
      <c r="B123" s="3"/>
    </row>
    <row r="124" spans="1:21" x14ac:dyDescent="0.2">
      <c r="B124" s="3"/>
    </row>
    <row r="125" spans="1:21" x14ac:dyDescent="0.2">
      <c r="B125" s="3"/>
    </row>
    <row r="126" spans="1:21" x14ac:dyDescent="0.2">
      <c r="B126" s="3"/>
    </row>
    <row r="127" spans="1:21" x14ac:dyDescent="0.2">
      <c r="B127" s="3"/>
    </row>
    <row r="128" spans="1:21" x14ac:dyDescent="0.2">
      <c r="B128" s="3"/>
    </row>
    <row r="129" spans="2:2" x14ac:dyDescent="0.2">
      <c r="B129" s="3"/>
    </row>
    <row r="130" spans="2:2" x14ac:dyDescent="0.2">
      <c r="B130" s="3"/>
    </row>
    <row r="131" spans="2:2" x14ac:dyDescent="0.2">
      <c r="B131" s="3"/>
    </row>
    <row r="132" spans="2:2" x14ac:dyDescent="0.2">
      <c r="B132" s="3"/>
    </row>
    <row r="133" spans="2:2" x14ac:dyDescent="0.2">
      <c r="B133" s="3"/>
    </row>
    <row r="134" spans="2:2" x14ac:dyDescent="0.2">
      <c r="B134" s="3"/>
    </row>
    <row r="135" spans="2:2" x14ac:dyDescent="0.2">
      <c r="B135" s="3"/>
    </row>
    <row r="136" spans="2:2" x14ac:dyDescent="0.2">
      <c r="B136" s="3"/>
    </row>
    <row r="137" spans="2:2" x14ac:dyDescent="0.2">
      <c r="B137" s="3"/>
    </row>
    <row r="138" spans="2:2" x14ac:dyDescent="0.2">
      <c r="B138" s="3"/>
    </row>
    <row r="139" spans="2:2" x14ac:dyDescent="0.2">
      <c r="B139" s="3"/>
    </row>
    <row r="140" spans="2:2" x14ac:dyDescent="0.2">
      <c r="B140" s="3"/>
    </row>
    <row r="141" spans="2:2" x14ac:dyDescent="0.2">
      <c r="B141" s="3"/>
    </row>
    <row r="142" spans="2:2" x14ac:dyDescent="0.2">
      <c r="B142" s="3"/>
    </row>
    <row r="143" spans="2:2" x14ac:dyDescent="0.2">
      <c r="B143" s="3"/>
    </row>
    <row r="144" spans="2:2" x14ac:dyDescent="0.2">
      <c r="B144" s="3"/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8"/>
  <sheetViews>
    <sheetView topLeftCell="A66" workbookViewId="0">
      <selection activeCell="A19" sqref="A19:D108"/>
    </sheetView>
  </sheetViews>
  <sheetFormatPr defaultRowHeight="12.75" x14ac:dyDescent="0.2"/>
  <cols>
    <col min="1" max="1" width="19.7109375" style="15" customWidth="1"/>
    <col min="2" max="2" width="4.42578125" style="17" customWidth="1"/>
    <col min="3" max="3" width="12.7109375" style="15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5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38" t="s">
        <v>46</v>
      </c>
      <c r="I1" s="39" t="s">
        <v>47</v>
      </c>
      <c r="J1" s="40" t="s">
        <v>48</v>
      </c>
    </row>
    <row r="2" spans="1:16" x14ac:dyDescent="0.2">
      <c r="I2" s="41" t="s">
        <v>49</v>
      </c>
      <c r="J2" s="42" t="s">
        <v>50</v>
      </c>
    </row>
    <row r="3" spans="1:16" x14ac:dyDescent="0.2">
      <c r="A3" s="43" t="s">
        <v>51</v>
      </c>
      <c r="I3" s="41" t="s">
        <v>52</v>
      </c>
      <c r="J3" s="42" t="s">
        <v>53</v>
      </c>
    </row>
    <row r="4" spans="1:16" x14ac:dyDescent="0.2">
      <c r="I4" s="41" t="s">
        <v>54</v>
      </c>
      <c r="J4" s="42" t="s">
        <v>53</v>
      </c>
    </row>
    <row r="5" spans="1:16" ht="13.5" thickBot="1" x14ac:dyDescent="0.25">
      <c r="I5" s="44" t="s">
        <v>55</v>
      </c>
      <c r="J5" s="45" t="s">
        <v>56</v>
      </c>
    </row>
    <row r="10" spans="1:16" ht="13.5" thickBot="1" x14ac:dyDescent="0.25"/>
    <row r="11" spans="1:16" ht="12.75" customHeight="1" thickBot="1" x14ac:dyDescent="0.25">
      <c r="A11" s="15" t="str">
        <f t="shared" ref="A11:A42" si="0">P11</f>
        <v>BAVM 178 </v>
      </c>
      <c r="B11" s="3" t="str">
        <f t="shared" ref="B11:B42" si="1">IF(H11=INT(H11),"I","II")</f>
        <v>II</v>
      </c>
      <c r="C11" s="15">
        <f t="shared" ref="C11:C42" si="2">1*G11</f>
        <v>49939.5599</v>
      </c>
      <c r="D11" s="17" t="str">
        <f t="shared" ref="D11:D42" si="3">VLOOKUP(F11,I$1:J$5,2,FALSE)</f>
        <v>vis</v>
      </c>
      <c r="E11" s="46">
        <f>VLOOKUP(C11,Active!C$21:E$966,3,FALSE)</f>
        <v>12311.589674846673</v>
      </c>
      <c r="F11" s="3" t="s">
        <v>55</v>
      </c>
      <c r="G11" s="17" t="str">
        <f t="shared" ref="G11:G42" si="4">MID(I11,3,LEN(I11)-3)</f>
        <v>49939.5599</v>
      </c>
      <c r="H11" s="15">
        <f t="shared" ref="H11:H42" si="5">1*K11</f>
        <v>12311.5</v>
      </c>
      <c r="I11" s="47" t="s">
        <v>307</v>
      </c>
      <c r="J11" s="48" t="s">
        <v>308</v>
      </c>
      <c r="K11" s="47">
        <v>12311.5</v>
      </c>
      <c r="L11" s="47" t="s">
        <v>309</v>
      </c>
      <c r="M11" s="48" t="s">
        <v>310</v>
      </c>
      <c r="N11" s="48" t="s">
        <v>311</v>
      </c>
      <c r="O11" s="49" t="s">
        <v>312</v>
      </c>
      <c r="P11" s="50" t="s">
        <v>313</v>
      </c>
    </row>
    <row r="12" spans="1:16" ht="12.75" customHeight="1" thickBot="1" x14ac:dyDescent="0.25">
      <c r="A12" s="15" t="str">
        <f t="shared" si="0"/>
        <v>BAVM 178 </v>
      </c>
      <c r="B12" s="3" t="str">
        <f t="shared" si="1"/>
        <v>I</v>
      </c>
      <c r="C12" s="15">
        <f t="shared" si="2"/>
        <v>49940.465799999998</v>
      </c>
      <c r="D12" s="17" t="str">
        <f t="shared" si="3"/>
        <v>vis</v>
      </c>
      <c r="E12" s="46">
        <f>VLOOKUP(C12,Active!C$21:E$966,3,FALSE)</f>
        <v>12312.083714629445</v>
      </c>
      <c r="F12" s="3" t="s">
        <v>55</v>
      </c>
      <c r="G12" s="17" t="str">
        <f t="shared" si="4"/>
        <v>49940.4658</v>
      </c>
      <c r="H12" s="15">
        <f t="shared" si="5"/>
        <v>12312</v>
      </c>
      <c r="I12" s="47" t="s">
        <v>314</v>
      </c>
      <c r="J12" s="48" t="s">
        <v>315</v>
      </c>
      <c r="K12" s="47">
        <v>12312</v>
      </c>
      <c r="L12" s="47" t="s">
        <v>316</v>
      </c>
      <c r="M12" s="48" t="s">
        <v>310</v>
      </c>
      <c r="N12" s="48" t="s">
        <v>311</v>
      </c>
      <c r="O12" s="49" t="s">
        <v>312</v>
      </c>
      <c r="P12" s="50" t="s">
        <v>313</v>
      </c>
    </row>
    <row r="13" spans="1:16" ht="12.75" customHeight="1" thickBot="1" x14ac:dyDescent="0.25">
      <c r="A13" s="15" t="str">
        <f t="shared" si="0"/>
        <v>BAVM 178 </v>
      </c>
      <c r="B13" s="3" t="str">
        <f t="shared" si="1"/>
        <v>I</v>
      </c>
      <c r="C13" s="15">
        <f t="shared" si="2"/>
        <v>50048.656199999998</v>
      </c>
      <c r="D13" s="17" t="str">
        <f t="shared" si="3"/>
        <v>vis</v>
      </c>
      <c r="E13" s="46">
        <f>VLOOKUP(C13,Active!C$21:E$966,3,FALSE)</f>
        <v>12371.08621127822</v>
      </c>
      <c r="F13" s="3" t="s">
        <v>55</v>
      </c>
      <c r="G13" s="17" t="str">
        <f t="shared" si="4"/>
        <v>50048.6562</v>
      </c>
      <c r="H13" s="15">
        <f t="shared" si="5"/>
        <v>12371</v>
      </c>
      <c r="I13" s="47" t="s">
        <v>317</v>
      </c>
      <c r="J13" s="48" t="s">
        <v>318</v>
      </c>
      <c r="K13" s="47">
        <v>12371</v>
      </c>
      <c r="L13" s="47" t="s">
        <v>319</v>
      </c>
      <c r="M13" s="48" t="s">
        <v>310</v>
      </c>
      <c r="N13" s="48" t="s">
        <v>311</v>
      </c>
      <c r="O13" s="49" t="s">
        <v>312</v>
      </c>
      <c r="P13" s="50" t="s">
        <v>313</v>
      </c>
    </row>
    <row r="14" spans="1:16" ht="12.75" customHeight="1" thickBot="1" x14ac:dyDescent="0.25">
      <c r="A14" s="15" t="str">
        <f t="shared" si="0"/>
        <v>BAVM 178 </v>
      </c>
      <c r="B14" s="3" t="str">
        <f t="shared" si="1"/>
        <v>I</v>
      </c>
      <c r="C14" s="15">
        <f t="shared" si="2"/>
        <v>50314.527199999997</v>
      </c>
      <c r="D14" s="17" t="str">
        <f t="shared" si="3"/>
        <v>vis</v>
      </c>
      <c r="E14" s="46">
        <f>VLOOKUP(C14,Active!C$21:E$966,3,FALSE)</f>
        <v>12516.081079459746</v>
      </c>
      <c r="F14" s="3" t="s">
        <v>55</v>
      </c>
      <c r="G14" s="17" t="str">
        <f t="shared" si="4"/>
        <v>50314.5272</v>
      </c>
      <c r="H14" s="15">
        <f t="shared" si="5"/>
        <v>12516</v>
      </c>
      <c r="I14" s="47" t="s">
        <v>320</v>
      </c>
      <c r="J14" s="48" t="s">
        <v>321</v>
      </c>
      <c r="K14" s="47">
        <v>12516</v>
      </c>
      <c r="L14" s="47" t="s">
        <v>322</v>
      </c>
      <c r="M14" s="48" t="s">
        <v>310</v>
      </c>
      <c r="N14" s="48" t="s">
        <v>311</v>
      </c>
      <c r="O14" s="49" t="s">
        <v>312</v>
      </c>
      <c r="P14" s="50" t="s">
        <v>313</v>
      </c>
    </row>
    <row r="15" spans="1:16" ht="12.75" customHeight="1" thickBot="1" x14ac:dyDescent="0.25">
      <c r="A15" s="15" t="str">
        <f t="shared" si="0"/>
        <v>BAVM 178 </v>
      </c>
      <c r="B15" s="3" t="str">
        <f t="shared" si="1"/>
        <v>I</v>
      </c>
      <c r="C15" s="15">
        <f t="shared" si="2"/>
        <v>50679.420400000003</v>
      </c>
      <c r="D15" s="17" t="str">
        <f t="shared" si="3"/>
        <v>vis</v>
      </c>
      <c r="E15" s="46">
        <f>VLOOKUP(C15,Active!C$21:E$966,3,FALSE)</f>
        <v>12715.078493372266</v>
      </c>
      <c r="F15" s="3" t="s">
        <v>55</v>
      </c>
      <c r="G15" s="17" t="str">
        <f t="shared" si="4"/>
        <v>50679.4204</v>
      </c>
      <c r="H15" s="15">
        <f t="shared" si="5"/>
        <v>12715</v>
      </c>
      <c r="I15" s="47" t="s">
        <v>323</v>
      </c>
      <c r="J15" s="48" t="s">
        <v>324</v>
      </c>
      <c r="K15" s="47">
        <v>12715</v>
      </c>
      <c r="L15" s="47" t="s">
        <v>325</v>
      </c>
      <c r="M15" s="48" t="s">
        <v>310</v>
      </c>
      <c r="N15" s="48" t="s">
        <v>311</v>
      </c>
      <c r="O15" s="49" t="s">
        <v>312</v>
      </c>
      <c r="P15" s="50" t="s">
        <v>313</v>
      </c>
    </row>
    <row r="16" spans="1:16" ht="12.75" customHeight="1" thickBot="1" x14ac:dyDescent="0.25">
      <c r="A16" s="15" t="str">
        <f t="shared" si="0"/>
        <v>BAVM 178 </v>
      </c>
      <c r="B16" s="3" t="str">
        <f t="shared" si="1"/>
        <v>I</v>
      </c>
      <c r="C16" s="15">
        <f t="shared" si="2"/>
        <v>53257.507599999997</v>
      </c>
      <c r="D16" s="17" t="str">
        <f t="shared" si="3"/>
        <v>vis</v>
      </c>
      <c r="E16" s="46">
        <f>VLOOKUP(C16,Active!C$21:E$966,3,FALSE)</f>
        <v>14121.058888844047</v>
      </c>
      <c r="F16" s="3" t="s">
        <v>55</v>
      </c>
      <c r="G16" s="17" t="str">
        <f t="shared" si="4"/>
        <v>53257.5076</v>
      </c>
      <c r="H16" s="15">
        <f t="shared" si="5"/>
        <v>14121</v>
      </c>
      <c r="I16" s="47" t="s">
        <v>333</v>
      </c>
      <c r="J16" s="48" t="s">
        <v>334</v>
      </c>
      <c r="K16" s="47">
        <v>14121</v>
      </c>
      <c r="L16" s="47" t="s">
        <v>335</v>
      </c>
      <c r="M16" s="48" t="s">
        <v>310</v>
      </c>
      <c r="N16" s="48" t="s">
        <v>311</v>
      </c>
      <c r="O16" s="49" t="s">
        <v>336</v>
      </c>
      <c r="P16" s="50" t="s">
        <v>313</v>
      </c>
    </row>
    <row r="17" spans="1:16" ht="12.75" customHeight="1" thickBot="1" x14ac:dyDescent="0.25">
      <c r="A17" s="15" t="str">
        <f t="shared" si="0"/>
        <v> BBS 133 (=IBVS 5781) </v>
      </c>
      <c r="B17" s="3" t="str">
        <f t="shared" si="1"/>
        <v>I</v>
      </c>
      <c r="C17" s="15">
        <f t="shared" si="2"/>
        <v>54097.297100000003</v>
      </c>
      <c r="D17" s="17" t="str">
        <f t="shared" si="3"/>
        <v>vis</v>
      </c>
      <c r="E17" s="46">
        <f>VLOOKUP(C17,Active!C$21:E$966,3,FALSE)</f>
        <v>14579.04478370558</v>
      </c>
      <c r="F17" s="3" t="s">
        <v>55</v>
      </c>
      <c r="G17" s="17" t="str">
        <f t="shared" si="4"/>
        <v>54097.2971</v>
      </c>
      <c r="H17" s="15">
        <f t="shared" si="5"/>
        <v>14579</v>
      </c>
      <c r="I17" s="47" t="s">
        <v>337</v>
      </c>
      <c r="J17" s="48" t="s">
        <v>338</v>
      </c>
      <c r="K17" s="47">
        <v>14579</v>
      </c>
      <c r="L17" s="47" t="s">
        <v>339</v>
      </c>
      <c r="M17" s="48" t="s">
        <v>310</v>
      </c>
      <c r="N17" s="48" t="s">
        <v>55</v>
      </c>
      <c r="O17" s="49" t="s">
        <v>331</v>
      </c>
      <c r="P17" s="49" t="s">
        <v>340</v>
      </c>
    </row>
    <row r="18" spans="1:16" ht="12.75" customHeight="1" thickBot="1" x14ac:dyDescent="0.25">
      <c r="A18" s="15" t="str">
        <f t="shared" si="0"/>
        <v>BAVM 220 </v>
      </c>
      <c r="B18" s="3" t="str">
        <f t="shared" si="1"/>
        <v>I</v>
      </c>
      <c r="C18" s="15">
        <f t="shared" si="2"/>
        <v>55483.578200000004</v>
      </c>
      <c r="D18" s="17" t="str">
        <f t="shared" si="3"/>
        <v>vis</v>
      </c>
      <c r="E18" s="46">
        <f>VLOOKUP(C18,Active!C$21:E$966,3,FALSE)</f>
        <v>15335.064226807837</v>
      </c>
      <c r="F18" s="3" t="s">
        <v>55</v>
      </c>
      <c r="G18" s="17" t="str">
        <f t="shared" si="4"/>
        <v>55483.5782</v>
      </c>
      <c r="H18" s="15">
        <f t="shared" si="5"/>
        <v>15335</v>
      </c>
      <c r="I18" s="47" t="s">
        <v>367</v>
      </c>
      <c r="J18" s="48" t="s">
        <v>368</v>
      </c>
      <c r="K18" s="47">
        <v>15335</v>
      </c>
      <c r="L18" s="47" t="s">
        <v>369</v>
      </c>
      <c r="M18" s="48" t="s">
        <v>310</v>
      </c>
      <c r="N18" s="51" t="s">
        <v>370</v>
      </c>
      <c r="O18" s="49" t="s">
        <v>371</v>
      </c>
      <c r="P18" s="50" t="s">
        <v>372</v>
      </c>
    </row>
    <row r="19" spans="1:16" ht="12.75" customHeight="1" thickBot="1" x14ac:dyDescent="0.25">
      <c r="A19" s="15" t="str">
        <f t="shared" si="0"/>
        <v> VB 7.72 </v>
      </c>
      <c r="B19" s="3" t="str">
        <f t="shared" si="1"/>
        <v>I</v>
      </c>
      <c r="C19" s="15">
        <f t="shared" si="2"/>
        <v>16107.499</v>
      </c>
      <c r="D19" s="17" t="str">
        <f t="shared" si="3"/>
        <v>vis</v>
      </c>
      <c r="E19" s="46">
        <f>VLOOKUP(C19,Active!C$21:E$966,3,FALSE)</f>
        <v>-6138.9942944649429</v>
      </c>
      <c r="F19" s="3" t="s">
        <v>55</v>
      </c>
      <c r="G19" s="17" t="str">
        <f t="shared" si="4"/>
        <v>16107.499</v>
      </c>
      <c r="H19" s="15">
        <f t="shared" si="5"/>
        <v>-6139</v>
      </c>
      <c r="I19" s="47" t="s">
        <v>58</v>
      </c>
      <c r="J19" s="48" t="s">
        <v>59</v>
      </c>
      <c r="K19" s="47">
        <v>-6139</v>
      </c>
      <c r="L19" s="47" t="s">
        <v>60</v>
      </c>
      <c r="M19" s="48" t="s">
        <v>61</v>
      </c>
      <c r="N19" s="48"/>
      <c r="O19" s="49" t="s">
        <v>62</v>
      </c>
      <c r="P19" s="49" t="s">
        <v>63</v>
      </c>
    </row>
    <row r="20" spans="1:16" ht="12.75" customHeight="1" thickBot="1" x14ac:dyDescent="0.25">
      <c r="A20" s="15" t="str">
        <f t="shared" si="0"/>
        <v> VB 7.72 </v>
      </c>
      <c r="B20" s="3" t="str">
        <f t="shared" si="1"/>
        <v>I</v>
      </c>
      <c r="C20" s="15">
        <f t="shared" si="2"/>
        <v>17552.501</v>
      </c>
      <c r="D20" s="17" t="str">
        <f t="shared" si="3"/>
        <v>vis</v>
      </c>
      <c r="E20" s="46">
        <f>VLOOKUP(C20,Active!C$21:E$966,3,FALSE)</f>
        <v>-5350.950940687957</v>
      </c>
      <c r="F20" s="3" t="s">
        <v>55</v>
      </c>
      <c r="G20" s="17" t="str">
        <f t="shared" si="4"/>
        <v>17552.501</v>
      </c>
      <c r="H20" s="15">
        <f t="shared" si="5"/>
        <v>-5351</v>
      </c>
      <c r="I20" s="47" t="s">
        <v>64</v>
      </c>
      <c r="J20" s="48" t="s">
        <v>65</v>
      </c>
      <c r="K20" s="47">
        <v>-5351</v>
      </c>
      <c r="L20" s="47" t="s">
        <v>66</v>
      </c>
      <c r="M20" s="48" t="s">
        <v>61</v>
      </c>
      <c r="N20" s="48"/>
      <c r="O20" s="49" t="s">
        <v>62</v>
      </c>
      <c r="P20" s="49" t="s">
        <v>63</v>
      </c>
    </row>
    <row r="21" spans="1:16" ht="12.75" customHeight="1" thickBot="1" x14ac:dyDescent="0.25">
      <c r="A21" s="15" t="str">
        <f t="shared" si="0"/>
        <v> VB 7.72 </v>
      </c>
      <c r="B21" s="3" t="str">
        <f t="shared" si="1"/>
        <v>II</v>
      </c>
      <c r="C21" s="15">
        <f t="shared" si="2"/>
        <v>18640.669999999998</v>
      </c>
      <c r="D21" s="17" t="str">
        <f t="shared" si="3"/>
        <v>vis</v>
      </c>
      <c r="E21" s="46">
        <f>VLOOKUP(C21,Active!C$21:E$966,3,FALSE)</f>
        <v>-4757.509306533716</v>
      </c>
      <c r="F21" s="3" t="s">
        <v>55</v>
      </c>
      <c r="G21" s="17" t="str">
        <f t="shared" si="4"/>
        <v>18640.670</v>
      </c>
      <c r="H21" s="15">
        <f t="shared" si="5"/>
        <v>-4757.5</v>
      </c>
      <c r="I21" s="47" t="s">
        <v>67</v>
      </c>
      <c r="J21" s="48" t="s">
        <v>68</v>
      </c>
      <c r="K21" s="47">
        <v>-4757.5</v>
      </c>
      <c r="L21" s="47" t="s">
        <v>69</v>
      </c>
      <c r="M21" s="48" t="s">
        <v>61</v>
      </c>
      <c r="N21" s="48"/>
      <c r="O21" s="49" t="s">
        <v>62</v>
      </c>
      <c r="P21" s="49" t="s">
        <v>63</v>
      </c>
    </row>
    <row r="22" spans="1:16" ht="12.75" customHeight="1" thickBot="1" x14ac:dyDescent="0.25">
      <c r="A22" s="15" t="str">
        <f t="shared" si="0"/>
        <v> VB 7.72 </v>
      </c>
      <c r="B22" s="3" t="str">
        <f t="shared" si="1"/>
        <v>II</v>
      </c>
      <c r="C22" s="15">
        <f t="shared" si="2"/>
        <v>19016.491000000002</v>
      </c>
      <c r="D22" s="17" t="str">
        <f t="shared" si="3"/>
        <v>vis</v>
      </c>
      <c r="E22" s="46">
        <f>VLOOKUP(C22,Active!C$21:E$966,3,FALSE)</f>
        <v>-4552.5523298237713</v>
      </c>
      <c r="F22" s="3" t="s">
        <v>55</v>
      </c>
      <c r="G22" s="17" t="str">
        <f t="shared" si="4"/>
        <v>19016.491</v>
      </c>
      <c r="H22" s="15">
        <f t="shared" si="5"/>
        <v>-4552.5</v>
      </c>
      <c r="I22" s="47" t="s">
        <v>70</v>
      </c>
      <c r="J22" s="48" t="s">
        <v>71</v>
      </c>
      <c r="K22" s="47">
        <v>-4552.5</v>
      </c>
      <c r="L22" s="47" t="s">
        <v>72</v>
      </c>
      <c r="M22" s="48" t="s">
        <v>61</v>
      </c>
      <c r="N22" s="48"/>
      <c r="O22" s="49" t="s">
        <v>62</v>
      </c>
      <c r="P22" s="49" t="s">
        <v>63</v>
      </c>
    </row>
    <row r="23" spans="1:16" ht="12.75" customHeight="1" thickBot="1" x14ac:dyDescent="0.25">
      <c r="A23" s="15" t="str">
        <f t="shared" si="0"/>
        <v> VB 7.72 </v>
      </c>
      <c r="B23" s="3" t="str">
        <f t="shared" si="1"/>
        <v>I</v>
      </c>
      <c r="C23" s="15">
        <f t="shared" si="2"/>
        <v>22607.661</v>
      </c>
      <c r="D23" s="17" t="str">
        <f t="shared" si="3"/>
        <v>vis</v>
      </c>
      <c r="E23" s="46">
        <f>VLOOKUP(C23,Active!C$21:E$966,3,FALSE)</f>
        <v>-2594.0791576182683</v>
      </c>
      <c r="F23" s="3" t="s">
        <v>55</v>
      </c>
      <c r="G23" s="17" t="str">
        <f t="shared" si="4"/>
        <v>22607.661</v>
      </c>
      <c r="H23" s="15">
        <f t="shared" si="5"/>
        <v>-2594</v>
      </c>
      <c r="I23" s="47" t="s">
        <v>73</v>
      </c>
      <c r="J23" s="48" t="s">
        <v>74</v>
      </c>
      <c r="K23" s="47">
        <v>-2594</v>
      </c>
      <c r="L23" s="47" t="s">
        <v>75</v>
      </c>
      <c r="M23" s="48" t="s">
        <v>61</v>
      </c>
      <c r="N23" s="48"/>
      <c r="O23" s="49" t="s">
        <v>62</v>
      </c>
      <c r="P23" s="49" t="s">
        <v>63</v>
      </c>
    </row>
    <row r="24" spans="1:16" ht="12.75" customHeight="1" thickBot="1" x14ac:dyDescent="0.25">
      <c r="A24" s="15" t="str">
        <f t="shared" si="0"/>
        <v> VB 7.72 </v>
      </c>
      <c r="B24" s="3" t="str">
        <f t="shared" si="1"/>
        <v>II</v>
      </c>
      <c r="C24" s="15">
        <f t="shared" si="2"/>
        <v>23358.58</v>
      </c>
      <c r="D24" s="17" t="str">
        <f t="shared" si="3"/>
        <v>vis</v>
      </c>
      <c r="E24" s="46">
        <f>VLOOKUP(C24,Active!C$21:E$966,3,FALSE)</f>
        <v>-2184.5594980088963</v>
      </c>
      <c r="F24" s="3" t="s">
        <v>55</v>
      </c>
      <c r="G24" s="17" t="str">
        <f t="shared" si="4"/>
        <v>23358.580</v>
      </c>
      <c r="H24" s="15">
        <f t="shared" si="5"/>
        <v>-2184.5</v>
      </c>
      <c r="I24" s="47" t="s">
        <v>76</v>
      </c>
      <c r="J24" s="48" t="s">
        <v>77</v>
      </c>
      <c r="K24" s="47">
        <v>-2184.5</v>
      </c>
      <c r="L24" s="47" t="s">
        <v>78</v>
      </c>
      <c r="M24" s="48" t="s">
        <v>61</v>
      </c>
      <c r="N24" s="48"/>
      <c r="O24" s="49" t="s">
        <v>62</v>
      </c>
      <c r="P24" s="49" t="s">
        <v>63</v>
      </c>
    </row>
    <row r="25" spans="1:16" ht="12.75" customHeight="1" thickBot="1" x14ac:dyDescent="0.25">
      <c r="A25" s="15" t="str">
        <f t="shared" si="0"/>
        <v> VB 7.72 </v>
      </c>
      <c r="B25" s="3" t="str">
        <f t="shared" si="1"/>
        <v>I</v>
      </c>
      <c r="C25" s="15">
        <f t="shared" si="2"/>
        <v>23676.705999999998</v>
      </c>
      <c r="D25" s="17" t="str">
        <f t="shared" si="3"/>
        <v>vis</v>
      </c>
      <c r="E25" s="46">
        <f>VLOOKUP(C25,Active!C$21:E$966,3,FALSE)</f>
        <v>-2011.0669492348084</v>
      </c>
      <c r="F25" s="3" t="s">
        <v>55</v>
      </c>
      <c r="G25" s="17" t="str">
        <f t="shared" si="4"/>
        <v>23676.706</v>
      </c>
      <c r="H25" s="15">
        <f t="shared" si="5"/>
        <v>-2011</v>
      </c>
      <c r="I25" s="47" t="s">
        <v>79</v>
      </c>
      <c r="J25" s="48" t="s">
        <v>80</v>
      </c>
      <c r="K25" s="47">
        <v>-2011</v>
      </c>
      <c r="L25" s="47" t="s">
        <v>81</v>
      </c>
      <c r="M25" s="48" t="s">
        <v>61</v>
      </c>
      <c r="N25" s="48"/>
      <c r="O25" s="49" t="s">
        <v>62</v>
      </c>
      <c r="P25" s="49" t="s">
        <v>63</v>
      </c>
    </row>
    <row r="26" spans="1:16" ht="12.75" customHeight="1" thickBot="1" x14ac:dyDescent="0.25">
      <c r="A26" s="15" t="str">
        <f t="shared" si="0"/>
        <v> VB 7.72 </v>
      </c>
      <c r="B26" s="3" t="str">
        <f t="shared" si="1"/>
        <v>II</v>
      </c>
      <c r="C26" s="15">
        <f t="shared" si="2"/>
        <v>23985.723000000002</v>
      </c>
      <c r="D26" s="17" t="str">
        <f t="shared" si="3"/>
        <v>vis</v>
      </c>
      <c r="E26" s="46">
        <f>VLOOKUP(C26,Active!C$21:E$966,3,FALSE)</f>
        <v>-1842.5420661868227</v>
      </c>
      <c r="F26" s="3" t="s">
        <v>55</v>
      </c>
      <c r="G26" s="17" t="str">
        <f t="shared" si="4"/>
        <v>23985.723</v>
      </c>
      <c r="H26" s="15">
        <f t="shared" si="5"/>
        <v>-1842.5</v>
      </c>
      <c r="I26" s="47" t="s">
        <v>82</v>
      </c>
      <c r="J26" s="48" t="s">
        <v>83</v>
      </c>
      <c r="K26" s="47">
        <v>-1842.5</v>
      </c>
      <c r="L26" s="47" t="s">
        <v>84</v>
      </c>
      <c r="M26" s="48" t="s">
        <v>61</v>
      </c>
      <c r="N26" s="48"/>
      <c r="O26" s="49" t="s">
        <v>62</v>
      </c>
      <c r="P26" s="49" t="s">
        <v>63</v>
      </c>
    </row>
    <row r="27" spans="1:16" ht="12.75" customHeight="1" thickBot="1" x14ac:dyDescent="0.25">
      <c r="A27" s="15" t="str">
        <f t="shared" si="0"/>
        <v> VB 7.72 </v>
      </c>
      <c r="B27" s="3" t="str">
        <f t="shared" si="1"/>
        <v>I</v>
      </c>
      <c r="C27" s="15">
        <f t="shared" si="2"/>
        <v>24419.583999999999</v>
      </c>
      <c r="D27" s="17" t="str">
        <f t="shared" si="3"/>
        <v>vis</v>
      </c>
      <c r="E27" s="46">
        <f>VLOOKUP(C27,Active!C$21:E$966,3,FALSE)</f>
        <v>-1605.9325130422358</v>
      </c>
      <c r="F27" s="3" t="s">
        <v>55</v>
      </c>
      <c r="G27" s="17" t="str">
        <f t="shared" si="4"/>
        <v>24419.584</v>
      </c>
      <c r="H27" s="15">
        <f t="shared" si="5"/>
        <v>-1606</v>
      </c>
      <c r="I27" s="47" t="s">
        <v>85</v>
      </c>
      <c r="J27" s="48" t="s">
        <v>86</v>
      </c>
      <c r="K27" s="47">
        <v>-1606</v>
      </c>
      <c r="L27" s="47" t="s">
        <v>87</v>
      </c>
      <c r="M27" s="48" t="s">
        <v>61</v>
      </c>
      <c r="N27" s="48"/>
      <c r="O27" s="49" t="s">
        <v>62</v>
      </c>
      <c r="P27" s="49" t="s">
        <v>63</v>
      </c>
    </row>
    <row r="28" spans="1:16" ht="12.75" customHeight="1" thickBot="1" x14ac:dyDescent="0.25">
      <c r="A28" s="15" t="str">
        <f t="shared" si="0"/>
        <v> VB 7.72 </v>
      </c>
      <c r="B28" s="3" t="str">
        <f t="shared" si="1"/>
        <v>I</v>
      </c>
      <c r="C28" s="15">
        <f t="shared" si="2"/>
        <v>25086.701000000001</v>
      </c>
      <c r="D28" s="17" t="str">
        <f t="shared" si="3"/>
        <v>vis</v>
      </c>
      <c r="E28" s="46">
        <f>VLOOKUP(C28,Active!C$21:E$966,3,FALSE)</f>
        <v>-1242.1149418266643</v>
      </c>
      <c r="F28" s="3" t="s">
        <v>55</v>
      </c>
      <c r="G28" s="17" t="str">
        <f t="shared" si="4"/>
        <v>25086.701</v>
      </c>
      <c r="H28" s="15">
        <f t="shared" si="5"/>
        <v>-1242</v>
      </c>
      <c r="I28" s="47" t="s">
        <v>88</v>
      </c>
      <c r="J28" s="48" t="s">
        <v>89</v>
      </c>
      <c r="K28" s="47">
        <v>-1242</v>
      </c>
      <c r="L28" s="47" t="s">
        <v>90</v>
      </c>
      <c r="M28" s="48" t="s">
        <v>61</v>
      </c>
      <c r="N28" s="48"/>
      <c r="O28" s="49" t="s">
        <v>62</v>
      </c>
      <c r="P28" s="49" t="s">
        <v>63</v>
      </c>
    </row>
    <row r="29" spans="1:16" ht="12.75" customHeight="1" thickBot="1" x14ac:dyDescent="0.25">
      <c r="A29" s="15" t="str">
        <f t="shared" si="0"/>
        <v> VB 7.72 </v>
      </c>
      <c r="B29" s="3" t="str">
        <f t="shared" si="1"/>
        <v>I</v>
      </c>
      <c r="C29" s="15">
        <f t="shared" si="2"/>
        <v>25178.573</v>
      </c>
      <c r="D29" s="17" t="str">
        <f t="shared" si="3"/>
        <v>vis</v>
      </c>
      <c r="E29" s="46">
        <f>VLOOKUP(C29,Active!C$21:E$966,3,FALSE)</f>
        <v>-1192.0118146350073</v>
      </c>
      <c r="F29" s="3" t="s">
        <v>55</v>
      </c>
      <c r="G29" s="17" t="str">
        <f t="shared" si="4"/>
        <v>25178.573</v>
      </c>
      <c r="H29" s="15">
        <f t="shared" si="5"/>
        <v>-1192</v>
      </c>
      <c r="I29" s="47" t="s">
        <v>91</v>
      </c>
      <c r="J29" s="48" t="s">
        <v>92</v>
      </c>
      <c r="K29" s="47">
        <v>-1192</v>
      </c>
      <c r="L29" s="47" t="s">
        <v>93</v>
      </c>
      <c r="M29" s="48" t="s">
        <v>61</v>
      </c>
      <c r="N29" s="48"/>
      <c r="O29" s="49" t="s">
        <v>62</v>
      </c>
      <c r="P29" s="49" t="s">
        <v>63</v>
      </c>
    </row>
    <row r="30" spans="1:16" ht="12.75" customHeight="1" thickBot="1" x14ac:dyDescent="0.25">
      <c r="A30" s="15" t="str">
        <f t="shared" si="0"/>
        <v> VB 7.72 </v>
      </c>
      <c r="B30" s="3" t="str">
        <f t="shared" si="1"/>
        <v>I</v>
      </c>
      <c r="C30" s="15">
        <f t="shared" si="2"/>
        <v>25528.794999999998</v>
      </c>
      <c r="D30" s="17" t="str">
        <f t="shared" si="3"/>
        <v>vis</v>
      </c>
      <c r="E30" s="46">
        <f>VLOOKUP(C30,Active!C$21:E$966,3,FALSE)</f>
        <v>-1001.0154565355156</v>
      </c>
      <c r="F30" s="3" t="s">
        <v>55</v>
      </c>
      <c r="G30" s="17" t="str">
        <f t="shared" si="4"/>
        <v>25528.795</v>
      </c>
      <c r="H30" s="15">
        <f t="shared" si="5"/>
        <v>-1001</v>
      </c>
      <c r="I30" s="47" t="s">
        <v>94</v>
      </c>
      <c r="J30" s="48" t="s">
        <v>95</v>
      </c>
      <c r="K30" s="47">
        <v>-1001</v>
      </c>
      <c r="L30" s="47" t="s">
        <v>96</v>
      </c>
      <c r="M30" s="48" t="s">
        <v>61</v>
      </c>
      <c r="N30" s="48"/>
      <c r="O30" s="49" t="s">
        <v>62</v>
      </c>
      <c r="P30" s="49" t="s">
        <v>63</v>
      </c>
    </row>
    <row r="31" spans="1:16" ht="12.75" customHeight="1" thickBot="1" x14ac:dyDescent="0.25">
      <c r="A31" s="15" t="str">
        <f t="shared" si="0"/>
        <v> VB 7.72 </v>
      </c>
      <c r="B31" s="3" t="str">
        <f t="shared" si="1"/>
        <v>I</v>
      </c>
      <c r="C31" s="15">
        <f t="shared" si="2"/>
        <v>26953.686000000002</v>
      </c>
      <c r="D31" s="17" t="str">
        <f t="shared" si="3"/>
        <v>vis</v>
      </c>
      <c r="E31" s="46">
        <f>VLOOKUP(C31,Active!C$21:E$966,3,FALSE)</f>
        <v>-223.93979684324839</v>
      </c>
      <c r="F31" s="3" t="s">
        <v>55</v>
      </c>
      <c r="G31" s="17" t="str">
        <f t="shared" si="4"/>
        <v>26953.686</v>
      </c>
      <c r="H31" s="15">
        <f t="shared" si="5"/>
        <v>-224</v>
      </c>
      <c r="I31" s="47" t="s">
        <v>97</v>
      </c>
      <c r="J31" s="48" t="s">
        <v>98</v>
      </c>
      <c r="K31" s="47">
        <v>-224</v>
      </c>
      <c r="L31" s="47" t="s">
        <v>99</v>
      </c>
      <c r="M31" s="48" t="s">
        <v>61</v>
      </c>
      <c r="N31" s="48"/>
      <c r="O31" s="49" t="s">
        <v>62</v>
      </c>
      <c r="P31" s="49" t="s">
        <v>63</v>
      </c>
    </row>
    <row r="32" spans="1:16" ht="12.75" customHeight="1" thickBot="1" x14ac:dyDescent="0.25">
      <c r="A32" s="15" t="str">
        <f t="shared" si="0"/>
        <v> VB 5.17 </v>
      </c>
      <c r="B32" s="3" t="str">
        <f t="shared" si="1"/>
        <v>I</v>
      </c>
      <c r="C32" s="15">
        <f t="shared" si="2"/>
        <v>27364.331999999999</v>
      </c>
      <c r="D32" s="17" t="str">
        <f t="shared" si="3"/>
        <v>vis</v>
      </c>
      <c r="E32" s="46">
        <f>VLOOKUP(C32,Active!C$21:E$966,3,FALSE)</f>
        <v>9.2710854476818344E-3</v>
      </c>
      <c r="F32" s="3" t="s">
        <v>55</v>
      </c>
      <c r="G32" s="17" t="str">
        <f t="shared" si="4"/>
        <v>27364.332</v>
      </c>
      <c r="H32" s="15">
        <f t="shared" si="5"/>
        <v>0</v>
      </c>
      <c r="I32" s="47" t="s">
        <v>100</v>
      </c>
      <c r="J32" s="48" t="s">
        <v>101</v>
      </c>
      <c r="K32" s="47">
        <v>0</v>
      </c>
      <c r="L32" s="47" t="s">
        <v>102</v>
      </c>
      <c r="M32" s="48" t="s">
        <v>61</v>
      </c>
      <c r="N32" s="48"/>
      <c r="O32" s="49" t="s">
        <v>103</v>
      </c>
      <c r="P32" s="49" t="s">
        <v>104</v>
      </c>
    </row>
    <row r="33" spans="1:16" ht="12.75" customHeight="1" thickBot="1" x14ac:dyDescent="0.25">
      <c r="A33" s="15" t="str">
        <f t="shared" si="0"/>
        <v> VB 7.72 </v>
      </c>
      <c r="B33" s="3" t="str">
        <f t="shared" si="1"/>
        <v>II</v>
      </c>
      <c r="C33" s="15">
        <f t="shared" si="2"/>
        <v>27715.555</v>
      </c>
      <c r="D33" s="17" t="str">
        <f t="shared" si="3"/>
        <v>vis</v>
      </c>
      <c r="E33" s="46">
        <f>VLOOKUP(C33,Active!C$21:E$966,3,FALSE)</f>
        <v>191.5515325104254</v>
      </c>
      <c r="F33" s="3" t="s">
        <v>55</v>
      </c>
      <c r="G33" s="17" t="str">
        <f t="shared" si="4"/>
        <v>27715.555</v>
      </c>
      <c r="H33" s="15">
        <f t="shared" si="5"/>
        <v>191.5</v>
      </c>
      <c r="I33" s="47" t="s">
        <v>105</v>
      </c>
      <c r="J33" s="48" t="s">
        <v>106</v>
      </c>
      <c r="K33" s="47">
        <v>191.5</v>
      </c>
      <c r="L33" s="47" t="s">
        <v>107</v>
      </c>
      <c r="M33" s="48" t="s">
        <v>61</v>
      </c>
      <c r="N33" s="48"/>
      <c r="O33" s="49" t="s">
        <v>62</v>
      </c>
      <c r="P33" s="49" t="s">
        <v>63</v>
      </c>
    </row>
    <row r="34" spans="1:16" ht="12.75" customHeight="1" thickBot="1" x14ac:dyDescent="0.25">
      <c r="A34" s="15" t="str">
        <f t="shared" si="0"/>
        <v> VB 7.72 </v>
      </c>
      <c r="B34" s="3" t="str">
        <f t="shared" si="1"/>
        <v>I</v>
      </c>
      <c r="C34" s="15">
        <f t="shared" si="2"/>
        <v>27745.620999999999</v>
      </c>
      <c r="D34" s="17" t="str">
        <f t="shared" si="3"/>
        <v>vis</v>
      </c>
      <c r="E34" s="46">
        <f>VLOOKUP(C34,Active!C$21:E$966,3,FALSE)</f>
        <v>207.9482651617698</v>
      </c>
      <c r="F34" s="3" t="s">
        <v>55</v>
      </c>
      <c r="G34" s="17" t="str">
        <f t="shared" si="4"/>
        <v>27745.621</v>
      </c>
      <c r="H34" s="15">
        <f t="shared" si="5"/>
        <v>208</v>
      </c>
      <c r="I34" s="47" t="s">
        <v>108</v>
      </c>
      <c r="J34" s="48" t="s">
        <v>109</v>
      </c>
      <c r="K34" s="47">
        <v>208</v>
      </c>
      <c r="L34" s="47" t="s">
        <v>110</v>
      </c>
      <c r="M34" s="48" t="s">
        <v>61</v>
      </c>
      <c r="N34" s="48"/>
      <c r="O34" s="49" t="s">
        <v>62</v>
      </c>
      <c r="P34" s="49" t="s">
        <v>63</v>
      </c>
    </row>
    <row r="35" spans="1:16" ht="12.75" customHeight="1" thickBot="1" x14ac:dyDescent="0.25">
      <c r="A35" s="15" t="str">
        <f t="shared" si="0"/>
        <v> VB 7.72 </v>
      </c>
      <c r="B35" s="3" t="str">
        <f t="shared" si="1"/>
        <v>I</v>
      </c>
      <c r="C35" s="15">
        <f t="shared" si="2"/>
        <v>28053.758999999998</v>
      </c>
      <c r="D35" s="17" t="str">
        <f t="shared" si="3"/>
        <v>vis</v>
      </c>
      <c r="E35" s="46">
        <f>VLOOKUP(C35,Active!C$21:E$966,3,FALSE)</f>
        <v>375.99377855630632</v>
      </c>
      <c r="F35" s="3" t="s">
        <v>55</v>
      </c>
      <c r="G35" s="17" t="str">
        <f t="shared" si="4"/>
        <v>28053.759</v>
      </c>
      <c r="H35" s="15">
        <f t="shared" si="5"/>
        <v>376</v>
      </c>
      <c r="I35" s="47" t="s">
        <v>111</v>
      </c>
      <c r="J35" s="48" t="s">
        <v>112</v>
      </c>
      <c r="K35" s="47">
        <v>376</v>
      </c>
      <c r="L35" s="47" t="s">
        <v>113</v>
      </c>
      <c r="M35" s="48" t="s">
        <v>61</v>
      </c>
      <c r="N35" s="48"/>
      <c r="O35" s="49" t="s">
        <v>62</v>
      </c>
      <c r="P35" s="49" t="s">
        <v>63</v>
      </c>
    </row>
    <row r="36" spans="1:16" ht="12.75" customHeight="1" thickBot="1" x14ac:dyDescent="0.25">
      <c r="A36" s="15" t="str">
        <f t="shared" si="0"/>
        <v> VB 7.72 </v>
      </c>
      <c r="B36" s="3" t="str">
        <f t="shared" si="1"/>
        <v>I</v>
      </c>
      <c r="C36" s="15">
        <f t="shared" si="2"/>
        <v>28110.523000000001</v>
      </c>
      <c r="D36" s="17" t="str">
        <f t="shared" si="3"/>
        <v>vis</v>
      </c>
      <c r="E36" s="46">
        <f>VLOOKUP(C36,Active!C$21:E$966,3,FALSE)</f>
        <v>406.95047822440301</v>
      </c>
      <c r="F36" s="3" t="s">
        <v>55</v>
      </c>
      <c r="G36" s="17" t="str">
        <f t="shared" si="4"/>
        <v>28110.523</v>
      </c>
      <c r="H36" s="15">
        <f t="shared" si="5"/>
        <v>407</v>
      </c>
      <c r="I36" s="47" t="s">
        <v>114</v>
      </c>
      <c r="J36" s="48" t="s">
        <v>115</v>
      </c>
      <c r="K36" s="47">
        <v>407</v>
      </c>
      <c r="L36" s="47" t="s">
        <v>116</v>
      </c>
      <c r="M36" s="48" t="s">
        <v>61</v>
      </c>
      <c r="N36" s="48"/>
      <c r="O36" s="49" t="s">
        <v>62</v>
      </c>
      <c r="P36" s="49" t="s">
        <v>63</v>
      </c>
    </row>
    <row r="37" spans="1:16" ht="12.75" customHeight="1" thickBot="1" x14ac:dyDescent="0.25">
      <c r="A37" s="15" t="str">
        <f t="shared" si="0"/>
        <v> VB 7.72 </v>
      </c>
      <c r="B37" s="3" t="str">
        <f t="shared" si="1"/>
        <v>I</v>
      </c>
      <c r="C37" s="15">
        <f t="shared" si="2"/>
        <v>28110.557000000001</v>
      </c>
      <c r="D37" s="17" t="str">
        <f t="shared" si="3"/>
        <v>vis</v>
      </c>
      <c r="E37" s="46">
        <f>VLOOKUP(C37,Active!C$21:E$966,3,FALSE)</f>
        <v>406.96902039529834</v>
      </c>
      <c r="F37" s="3" t="s">
        <v>55</v>
      </c>
      <c r="G37" s="17" t="str">
        <f t="shared" si="4"/>
        <v>28110.557</v>
      </c>
      <c r="H37" s="15">
        <f t="shared" si="5"/>
        <v>407</v>
      </c>
      <c r="I37" s="47" t="s">
        <v>117</v>
      </c>
      <c r="J37" s="48" t="s">
        <v>118</v>
      </c>
      <c r="K37" s="47">
        <v>407</v>
      </c>
      <c r="L37" s="47" t="s">
        <v>119</v>
      </c>
      <c r="M37" s="48" t="s">
        <v>61</v>
      </c>
      <c r="N37" s="48"/>
      <c r="O37" s="49" t="s">
        <v>62</v>
      </c>
      <c r="P37" s="49" t="s">
        <v>63</v>
      </c>
    </row>
    <row r="38" spans="1:16" ht="12.75" customHeight="1" thickBot="1" x14ac:dyDescent="0.25">
      <c r="A38" s="15" t="str">
        <f t="shared" si="0"/>
        <v> VB 7.72 </v>
      </c>
      <c r="B38" s="3" t="str">
        <f t="shared" si="1"/>
        <v>I</v>
      </c>
      <c r="C38" s="15">
        <f t="shared" si="2"/>
        <v>28431.591</v>
      </c>
      <c r="D38" s="17" t="str">
        <f t="shared" si="3"/>
        <v>vis</v>
      </c>
      <c r="E38" s="46">
        <f>VLOOKUP(C38,Active!C$21:E$966,3,FALSE)</f>
        <v>582.04747013892541</v>
      </c>
      <c r="F38" s="3" t="s">
        <v>55</v>
      </c>
      <c r="G38" s="17" t="str">
        <f t="shared" si="4"/>
        <v>28431.591</v>
      </c>
      <c r="H38" s="15">
        <f t="shared" si="5"/>
        <v>582</v>
      </c>
      <c r="I38" s="47" t="s">
        <v>120</v>
      </c>
      <c r="J38" s="48" t="s">
        <v>121</v>
      </c>
      <c r="K38" s="47">
        <v>582</v>
      </c>
      <c r="L38" s="47" t="s">
        <v>122</v>
      </c>
      <c r="M38" s="48" t="s">
        <v>61</v>
      </c>
      <c r="N38" s="48"/>
      <c r="O38" s="49" t="s">
        <v>62</v>
      </c>
      <c r="P38" s="49" t="s">
        <v>63</v>
      </c>
    </row>
    <row r="39" spans="1:16" ht="12.75" customHeight="1" thickBot="1" x14ac:dyDescent="0.25">
      <c r="A39" s="15" t="str">
        <f t="shared" si="0"/>
        <v> VB 7.72 </v>
      </c>
      <c r="B39" s="3" t="str">
        <f t="shared" si="1"/>
        <v>I</v>
      </c>
      <c r="C39" s="15">
        <f t="shared" si="2"/>
        <v>28761.713</v>
      </c>
      <c r="D39" s="17" t="str">
        <f t="shared" si="3"/>
        <v>vis</v>
      </c>
      <c r="E39" s="46">
        <f>VLOOKUP(C39,Active!C$21:E$966,3,FALSE)</f>
        <v>762.08213309134044</v>
      </c>
      <c r="F39" s="3" t="s">
        <v>55</v>
      </c>
      <c r="G39" s="17" t="str">
        <f t="shared" si="4"/>
        <v>28761.713</v>
      </c>
      <c r="H39" s="15">
        <f t="shared" si="5"/>
        <v>762</v>
      </c>
      <c r="I39" s="47" t="s">
        <v>123</v>
      </c>
      <c r="J39" s="48" t="s">
        <v>124</v>
      </c>
      <c r="K39" s="47">
        <v>762</v>
      </c>
      <c r="L39" s="47" t="s">
        <v>125</v>
      </c>
      <c r="M39" s="48" t="s">
        <v>61</v>
      </c>
      <c r="N39" s="48"/>
      <c r="O39" s="49" t="s">
        <v>62</v>
      </c>
      <c r="P39" s="49" t="s">
        <v>63</v>
      </c>
    </row>
    <row r="40" spans="1:16" ht="12.75" customHeight="1" thickBot="1" x14ac:dyDescent="0.25">
      <c r="A40" s="15" t="str">
        <f t="shared" si="0"/>
        <v> VB 5.17 </v>
      </c>
      <c r="B40" s="3" t="str">
        <f t="shared" si="1"/>
        <v>I</v>
      </c>
      <c r="C40" s="15">
        <f t="shared" si="2"/>
        <v>28807.472000000002</v>
      </c>
      <c r="D40" s="17" t="str">
        <f t="shared" si="3"/>
        <v>vis</v>
      </c>
      <c r="E40" s="46">
        <f>VLOOKUP(C40,Active!C$21:E$966,3,FALSE)</f>
        <v>787.03716832691964</v>
      </c>
      <c r="F40" s="3" t="s">
        <v>55</v>
      </c>
      <c r="G40" s="17" t="str">
        <f t="shared" si="4"/>
        <v>28807.472</v>
      </c>
      <c r="H40" s="15">
        <f t="shared" si="5"/>
        <v>787</v>
      </c>
      <c r="I40" s="47" t="s">
        <v>126</v>
      </c>
      <c r="J40" s="48" t="s">
        <v>127</v>
      </c>
      <c r="K40" s="47">
        <v>787</v>
      </c>
      <c r="L40" s="47" t="s">
        <v>128</v>
      </c>
      <c r="M40" s="48" t="s">
        <v>61</v>
      </c>
      <c r="N40" s="48"/>
      <c r="O40" s="49" t="s">
        <v>103</v>
      </c>
      <c r="P40" s="49" t="s">
        <v>104</v>
      </c>
    </row>
    <row r="41" spans="1:16" ht="12.75" customHeight="1" thickBot="1" x14ac:dyDescent="0.25">
      <c r="A41" s="15" t="str">
        <f t="shared" si="0"/>
        <v> VB 7.72 </v>
      </c>
      <c r="B41" s="3" t="str">
        <f t="shared" si="1"/>
        <v>I</v>
      </c>
      <c r="C41" s="15">
        <f t="shared" si="2"/>
        <v>29133.704000000002</v>
      </c>
      <c r="D41" s="17" t="str">
        <f t="shared" si="3"/>
        <v>vis</v>
      </c>
      <c r="E41" s="46">
        <f>VLOOKUP(C41,Active!C$21:E$966,3,FALSE)</f>
        <v>964.95038878569665</v>
      </c>
      <c r="F41" s="3" t="s">
        <v>55</v>
      </c>
      <c r="G41" s="17" t="str">
        <f t="shared" si="4"/>
        <v>29133.704</v>
      </c>
      <c r="H41" s="15">
        <f t="shared" si="5"/>
        <v>965</v>
      </c>
      <c r="I41" s="47" t="s">
        <v>129</v>
      </c>
      <c r="J41" s="48" t="s">
        <v>130</v>
      </c>
      <c r="K41" s="47">
        <v>965</v>
      </c>
      <c r="L41" s="47" t="s">
        <v>116</v>
      </c>
      <c r="M41" s="48" t="s">
        <v>61</v>
      </c>
      <c r="N41" s="48"/>
      <c r="O41" s="49" t="s">
        <v>62</v>
      </c>
      <c r="P41" s="49" t="s">
        <v>63</v>
      </c>
    </row>
    <row r="42" spans="1:16" ht="12.75" customHeight="1" thickBot="1" x14ac:dyDescent="0.25">
      <c r="A42" s="15" t="str">
        <f t="shared" si="0"/>
        <v> VB 7.72 </v>
      </c>
      <c r="B42" s="3" t="str">
        <f t="shared" si="1"/>
        <v>I</v>
      </c>
      <c r="C42" s="15">
        <f t="shared" si="2"/>
        <v>29146.767</v>
      </c>
      <c r="D42" s="17" t="str">
        <f t="shared" si="3"/>
        <v>vis</v>
      </c>
      <c r="E42" s="46">
        <f>VLOOKUP(C42,Active!C$21:E$966,3,FALSE)</f>
        <v>972.07439991536103</v>
      </c>
      <c r="F42" s="3" t="s">
        <v>55</v>
      </c>
      <c r="G42" s="17" t="str">
        <f t="shared" si="4"/>
        <v>29146.767</v>
      </c>
      <c r="H42" s="15">
        <f t="shared" si="5"/>
        <v>972</v>
      </c>
      <c r="I42" s="47" t="s">
        <v>131</v>
      </c>
      <c r="J42" s="48" t="s">
        <v>132</v>
      </c>
      <c r="K42" s="47">
        <v>972</v>
      </c>
      <c r="L42" s="47" t="s">
        <v>133</v>
      </c>
      <c r="M42" s="48" t="s">
        <v>61</v>
      </c>
      <c r="N42" s="48"/>
      <c r="O42" s="49" t="s">
        <v>62</v>
      </c>
      <c r="P42" s="49" t="s">
        <v>63</v>
      </c>
    </row>
    <row r="43" spans="1:16" ht="12.75" customHeight="1" thickBot="1" x14ac:dyDescent="0.25">
      <c r="A43" s="15" t="str">
        <f t="shared" ref="A43:A74" si="6">P43</f>
        <v> VB 5.17 </v>
      </c>
      <c r="B43" s="3" t="str">
        <f t="shared" ref="B43:B74" si="7">IF(H43=INT(H43),"I","II")</f>
        <v>I</v>
      </c>
      <c r="C43" s="15">
        <f t="shared" ref="C43:C74" si="8">1*G43</f>
        <v>29159.473999999998</v>
      </c>
      <c r="D43" s="17" t="str">
        <f t="shared" ref="D43:D74" si="9">VLOOKUP(F43,I$1:J$5,2,FALSE)</f>
        <v>vis</v>
      </c>
      <c r="E43" s="46">
        <f>VLOOKUP(C43,Active!C$21:E$966,3,FALSE)</f>
        <v>979.00426360858989</v>
      </c>
      <c r="F43" s="3" t="s">
        <v>55</v>
      </c>
      <c r="G43" s="17" t="str">
        <f t="shared" ref="G43:G74" si="10">MID(I43,3,LEN(I43)-3)</f>
        <v>29159.474</v>
      </c>
      <c r="H43" s="15">
        <f t="shared" ref="H43:H74" si="11">1*K43</f>
        <v>979</v>
      </c>
      <c r="I43" s="47" t="s">
        <v>134</v>
      </c>
      <c r="J43" s="48" t="s">
        <v>135</v>
      </c>
      <c r="K43" s="47">
        <v>979</v>
      </c>
      <c r="L43" s="47" t="s">
        <v>136</v>
      </c>
      <c r="M43" s="48" t="s">
        <v>61</v>
      </c>
      <c r="N43" s="48"/>
      <c r="O43" s="49" t="s">
        <v>103</v>
      </c>
      <c r="P43" s="49" t="s">
        <v>104</v>
      </c>
    </row>
    <row r="44" spans="1:16" ht="12.75" customHeight="1" thickBot="1" x14ac:dyDescent="0.25">
      <c r="A44" s="15" t="str">
        <f t="shared" si="6"/>
        <v> VB 5.17 </v>
      </c>
      <c r="B44" s="3" t="str">
        <f t="shared" si="7"/>
        <v>I</v>
      </c>
      <c r="C44" s="15">
        <f t="shared" si="8"/>
        <v>29194.338</v>
      </c>
      <c r="D44" s="17" t="str">
        <f t="shared" si="9"/>
        <v>vis</v>
      </c>
      <c r="E44" s="46">
        <f>VLOOKUP(C44,Active!C$21:E$966,3,FALSE)</f>
        <v>998.01762378807882</v>
      </c>
      <c r="F44" s="3" t="s">
        <v>55</v>
      </c>
      <c r="G44" s="17" t="str">
        <f t="shared" si="10"/>
        <v>29194.338</v>
      </c>
      <c r="H44" s="15">
        <f t="shared" si="11"/>
        <v>998</v>
      </c>
      <c r="I44" s="47" t="s">
        <v>137</v>
      </c>
      <c r="J44" s="48" t="s">
        <v>138</v>
      </c>
      <c r="K44" s="47">
        <v>998</v>
      </c>
      <c r="L44" s="47" t="s">
        <v>139</v>
      </c>
      <c r="M44" s="48" t="s">
        <v>61</v>
      </c>
      <c r="N44" s="48"/>
      <c r="O44" s="49" t="s">
        <v>103</v>
      </c>
      <c r="P44" s="49" t="s">
        <v>104</v>
      </c>
    </row>
    <row r="45" spans="1:16" ht="12.75" customHeight="1" thickBot="1" x14ac:dyDescent="0.25">
      <c r="A45" s="15" t="str">
        <f t="shared" si="6"/>
        <v> VB 7.72 </v>
      </c>
      <c r="B45" s="3" t="str">
        <f t="shared" si="7"/>
        <v>I</v>
      </c>
      <c r="C45" s="15">
        <f t="shared" si="8"/>
        <v>29203.534</v>
      </c>
      <c r="D45" s="17" t="str">
        <f t="shared" si="9"/>
        <v>vis</v>
      </c>
      <c r="E45" s="46">
        <f>VLOOKUP(C45,Active!C$21:E$966,3,FALSE)</f>
        <v>1003.0327356573587</v>
      </c>
      <c r="F45" s="3" t="s">
        <v>55</v>
      </c>
      <c r="G45" s="17" t="str">
        <f t="shared" si="10"/>
        <v>29203.534</v>
      </c>
      <c r="H45" s="15">
        <f t="shared" si="11"/>
        <v>1003</v>
      </c>
      <c r="I45" s="47" t="s">
        <v>140</v>
      </c>
      <c r="J45" s="48" t="s">
        <v>141</v>
      </c>
      <c r="K45" s="47">
        <v>1003</v>
      </c>
      <c r="L45" s="47" t="s">
        <v>142</v>
      </c>
      <c r="M45" s="48" t="s">
        <v>61</v>
      </c>
      <c r="N45" s="48"/>
      <c r="O45" s="49" t="s">
        <v>62</v>
      </c>
      <c r="P45" s="49" t="s">
        <v>63</v>
      </c>
    </row>
    <row r="46" spans="1:16" ht="12.75" customHeight="1" thickBot="1" x14ac:dyDescent="0.25">
      <c r="A46" s="15" t="str">
        <f t="shared" si="6"/>
        <v> VB 7.72 </v>
      </c>
      <c r="B46" s="3" t="str">
        <f t="shared" si="7"/>
        <v>II</v>
      </c>
      <c r="C46" s="15">
        <f t="shared" si="8"/>
        <v>29541.794999999998</v>
      </c>
      <c r="D46" s="17" t="str">
        <f t="shared" si="9"/>
        <v>vis</v>
      </c>
      <c r="E46" s="46">
        <f>VLOOKUP(C46,Active!C$21:E$966,3,FALSE)</f>
        <v>1187.5060671073884</v>
      </c>
      <c r="F46" s="3" t="s">
        <v>55</v>
      </c>
      <c r="G46" s="17" t="str">
        <f t="shared" si="10"/>
        <v>29541.795</v>
      </c>
      <c r="H46" s="15">
        <f t="shared" si="11"/>
        <v>1187.5</v>
      </c>
      <c r="I46" s="47" t="s">
        <v>143</v>
      </c>
      <c r="J46" s="48" t="s">
        <v>144</v>
      </c>
      <c r="K46" s="47">
        <v>1187.5</v>
      </c>
      <c r="L46" s="47" t="s">
        <v>145</v>
      </c>
      <c r="M46" s="48" t="s">
        <v>61</v>
      </c>
      <c r="N46" s="48"/>
      <c r="O46" s="49" t="s">
        <v>62</v>
      </c>
      <c r="P46" s="49" t="s">
        <v>63</v>
      </c>
    </row>
    <row r="47" spans="1:16" ht="12.75" customHeight="1" thickBot="1" x14ac:dyDescent="0.25">
      <c r="A47" s="15" t="str">
        <f t="shared" si="6"/>
        <v> VB 7.72 </v>
      </c>
      <c r="B47" s="3" t="str">
        <f t="shared" si="7"/>
        <v>I</v>
      </c>
      <c r="C47" s="15">
        <f t="shared" si="8"/>
        <v>29610.631000000001</v>
      </c>
      <c r="D47" s="17" t="str">
        <f t="shared" si="9"/>
        <v>vis</v>
      </c>
      <c r="E47" s="46">
        <f>VLOOKUP(C47,Active!C$21:E$966,3,FALSE)</f>
        <v>1225.0463281593418</v>
      </c>
      <c r="F47" s="3" t="s">
        <v>55</v>
      </c>
      <c r="G47" s="17" t="str">
        <f t="shared" si="10"/>
        <v>29610.631</v>
      </c>
      <c r="H47" s="15">
        <f t="shared" si="11"/>
        <v>1225</v>
      </c>
      <c r="I47" s="47" t="s">
        <v>146</v>
      </c>
      <c r="J47" s="48" t="s">
        <v>147</v>
      </c>
      <c r="K47" s="47">
        <v>1225</v>
      </c>
      <c r="L47" s="47" t="s">
        <v>148</v>
      </c>
      <c r="M47" s="48" t="s">
        <v>61</v>
      </c>
      <c r="N47" s="48"/>
      <c r="O47" s="49" t="s">
        <v>62</v>
      </c>
      <c r="P47" s="49" t="s">
        <v>63</v>
      </c>
    </row>
    <row r="48" spans="1:16" ht="12.75" customHeight="1" thickBot="1" x14ac:dyDescent="0.25">
      <c r="A48" s="15" t="str">
        <f t="shared" si="6"/>
        <v> VB 7.72 </v>
      </c>
      <c r="B48" s="3" t="str">
        <f t="shared" si="7"/>
        <v>I</v>
      </c>
      <c r="C48" s="15">
        <f t="shared" si="8"/>
        <v>29839.813999999998</v>
      </c>
      <c r="D48" s="17" t="str">
        <f t="shared" si="9"/>
        <v>vis</v>
      </c>
      <c r="E48" s="46">
        <f>VLOOKUP(C48,Active!C$21:E$966,3,FALSE)</f>
        <v>1350.0331032286281</v>
      </c>
      <c r="F48" s="3" t="s">
        <v>55</v>
      </c>
      <c r="G48" s="17" t="str">
        <f t="shared" si="10"/>
        <v>29839.814</v>
      </c>
      <c r="H48" s="15">
        <f t="shared" si="11"/>
        <v>1350</v>
      </c>
      <c r="I48" s="47" t="s">
        <v>149</v>
      </c>
      <c r="J48" s="48" t="s">
        <v>150</v>
      </c>
      <c r="K48" s="47">
        <v>1350</v>
      </c>
      <c r="L48" s="47" t="s">
        <v>151</v>
      </c>
      <c r="M48" s="48" t="s">
        <v>61</v>
      </c>
      <c r="N48" s="48"/>
      <c r="O48" s="49" t="s">
        <v>62</v>
      </c>
      <c r="P48" s="49" t="s">
        <v>63</v>
      </c>
    </row>
    <row r="49" spans="1:16" ht="12.75" customHeight="1" thickBot="1" x14ac:dyDescent="0.25">
      <c r="A49" s="15" t="str">
        <f t="shared" si="6"/>
        <v> VB 7.72 </v>
      </c>
      <c r="B49" s="3" t="str">
        <f t="shared" si="7"/>
        <v>I</v>
      </c>
      <c r="C49" s="15">
        <f t="shared" si="8"/>
        <v>29850.758000000002</v>
      </c>
      <c r="D49" s="17" t="str">
        <f t="shared" si="9"/>
        <v>vis</v>
      </c>
      <c r="E49" s="46">
        <f>VLOOKUP(C49,Active!C$21:E$966,3,FALSE)</f>
        <v>1356.0015008251282</v>
      </c>
      <c r="F49" s="3" t="s">
        <v>55</v>
      </c>
      <c r="G49" s="17" t="str">
        <f t="shared" si="10"/>
        <v>29850.758</v>
      </c>
      <c r="H49" s="15">
        <f t="shared" si="11"/>
        <v>1356</v>
      </c>
      <c r="I49" s="47" t="s">
        <v>152</v>
      </c>
      <c r="J49" s="48" t="s">
        <v>153</v>
      </c>
      <c r="K49" s="47">
        <v>1356</v>
      </c>
      <c r="L49" s="47" t="s">
        <v>154</v>
      </c>
      <c r="M49" s="48" t="s">
        <v>61</v>
      </c>
      <c r="N49" s="48"/>
      <c r="O49" s="49" t="s">
        <v>62</v>
      </c>
      <c r="P49" s="49" t="s">
        <v>63</v>
      </c>
    </row>
    <row r="50" spans="1:16" ht="12.75" customHeight="1" thickBot="1" x14ac:dyDescent="0.25">
      <c r="A50" s="15" t="str">
        <f t="shared" si="6"/>
        <v> VB 7.72 </v>
      </c>
      <c r="B50" s="3" t="str">
        <f t="shared" si="7"/>
        <v>I</v>
      </c>
      <c r="C50" s="15">
        <f t="shared" si="8"/>
        <v>29927.705000000002</v>
      </c>
      <c r="D50" s="17" t="str">
        <f t="shared" si="9"/>
        <v>vis</v>
      </c>
      <c r="E50" s="46">
        <f>VLOOKUP(C50,Active!C$21:E$966,3,FALSE)</f>
        <v>1397.9651603516049</v>
      </c>
      <c r="F50" s="3" t="s">
        <v>55</v>
      </c>
      <c r="G50" s="17" t="str">
        <f t="shared" si="10"/>
        <v>29927.705</v>
      </c>
      <c r="H50" s="15">
        <f t="shared" si="11"/>
        <v>1398</v>
      </c>
      <c r="I50" s="47" t="s">
        <v>155</v>
      </c>
      <c r="J50" s="48" t="s">
        <v>156</v>
      </c>
      <c r="K50" s="47">
        <v>1398</v>
      </c>
      <c r="L50" s="47" t="s">
        <v>157</v>
      </c>
      <c r="M50" s="48" t="s">
        <v>61</v>
      </c>
      <c r="N50" s="48"/>
      <c r="O50" s="49" t="s">
        <v>62</v>
      </c>
      <c r="P50" s="49" t="s">
        <v>63</v>
      </c>
    </row>
    <row r="51" spans="1:16" ht="12.75" customHeight="1" thickBot="1" x14ac:dyDescent="0.25">
      <c r="A51" s="15" t="str">
        <f t="shared" si="6"/>
        <v> VB 7.72 </v>
      </c>
      <c r="B51" s="3" t="str">
        <f t="shared" si="7"/>
        <v>I</v>
      </c>
      <c r="C51" s="15">
        <f t="shared" si="8"/>
        <v>30294.598000000002</v>
      </c>
      <c r="D51" s="17" t="str">
        <f t="shared" si="9"/>
        <v>vis</v>
      </c>
      <c r="E51" s="46">
        <f>VLOOKUP(C51,Active!C$21:E$966,3,FALSE)</f>
        <v>1598.0531811275621</v>
      </c>
      <c r="F51" s="3" t="s">
        <v>55</v>
      </c>
      <c r="G51" s="17" t="str">
        <f t="shared" si="10"/>
        <v>30294.598</v>
      </c>
      <c r="H51" s="15">
        <f t="shared" si="11"/>
        <v>1598</v>
      </c>
      <c r="I51" s="47" t="s">
        <v>158</v>
      </c>
      <c r="J51" s="48" t="s">
        <v>159</v>
      </c>
      <c r="K51" s="47">
        <v>1598</v>
      </c>
      <c r="L51" s="47" t="s">
        <v>160</v>
      </c>
      <c r="M51" s="48" t="s">
        <v>61</v>
      </c>
      <c r="N51" s="48"/>
      <c r="O51" s="49" t="s">
        <v>62</v>
      </c>
      <c r="P51" s="49" t="s">
        <v>63</v>
      </c>
    </row>
    <row r="52" spans="1:16" ht="12.75" customHeight="1" thickBot="1" x14ac:dyDescent="0.25">
      <c r="A52" s="15" t="str">
        <f t="shared" si="6"/>
        <v> VB 7.72 </v>
      </c>
      <c r="B52" s="3" t="str">
        <f t="shared" si="7"/>
        <v>I</v>
      </c>
      <c r="C52" s="15">
        <f t="shared" si="8"/>
        <v>30349.491999999998</v>
      </c>
      <c r="D52" s="17" t="str">
        <f t="shared" si="9"/>
        <v>vis</v>
      </c>
      <c r="E52" s="46">
        <f>VLOOKUP(C52,Active!C$21:E$966,3,FALSE)</f>
        <v>1627.9900613963998</v>
      </c>
      <c r="F52" s="3" t="s">
        <v>55</v>
      </c>
      <c r="G52" s="17" t="str">
        <f t="shared" si="10"/>
        <v>30349.492</v>
      </c>
      <c r="H52" s="15">
        <f t="shared" si="11"/>
        <v>1628</v>
      </c>
      <c r="I52" s="47" t="s">
        <v>161</v>
      </c>
      <c r="J52" s="48" t="s">
        <v>162</v>
      </c>
      <c r="K52" s="47">
        <v>1628</v>
      </c>
      <c r="L52" s="47" t="s">
        <v>163</v>
      </c>
      <c r="M52" s="48" t="s">
        <v>61</v>
      </c>
      <c r="N52" s="48"/>
      <c r="O52" s="49" t="s">
        <v>62</v>
      </c>
      <c r="P52" s="49" t="s">
        <v>63</v>
      </c>
    </row>
    <row r="53" spans="1:16" ht="12.75" customHeight="1" thickBot="1" x14ac:dyDescent="0.25">
      <c r="A53" s="15" t="str">
        <f t="shared" si="6"/>
        <v> VB 7.72 </v>
      </c>
      <c r="B53" s="3" t="str">
        <f t="shared" si="7"/>
        <v>I</v>
      </c>
      <c r="C53" s="15">
        <f t="shared" si="8"/>
        <v>30373.484</v>
      </c>
      <c r="D53" s="17" t="str">
        <f t="shared" si="9"/>
        <v>vis</v>
      </c>
      <c r="E53" s="46">
        <f>VLOOKUP(C53,Active!C$21:E$966,3,FALSE)</f>
        <v>1641.074289753052</v>
      </c>
      <c r="F53" s="3" t="s">
        <v>55</v>
      </c>
      <c r="G53" s="17" t="str">
        <f t="shared" si="10"/>
        <v>30373.484</v>
      </c>
      <c r="H53" s="15">
        <f t="shared" si="11"/>
        <v>1641</v>
      </c>
      <c r="I53" s="47" t="s">
        <v>164</v>
      </c>
      <c r="J53" s="48" t="s">
        <v>165</v>
      </c>
      <c r="K53" s="47">
        <v>1641</v>
      </c>
      <c r="L53" s="47" t="s">
        <v>133</v>
      </c>
      <c r="M53" s="48" t="s">
        <v>61</v>
      </c>
      <c r="N53" s="48"/>
      <c r="O53" s="49" t="s">
        <v>62</v>
      </c>
      <c r="P53" s="49" t="s">
        <v>63</v>
      </c>
    </row>
    <row r="54" spans="1:16" ht="12.75" customHeight="1" thickBot="1" x14ac:dyDescent="0.25">
      <c r="A54" s="15" t="str">
        <f t="shared" si="6"/>
        <v> VB 7.72 </v>
      </c>
      <c r="B54" s="3" t="str">
        <f t="shared" si="7"/>
        <v>I</v>
      </c>
      <c r="C54" s="15">
        <f t="shared" si="8"/>
        <v>30644.644</v>
      </c>
      <c r="D54" s="17" t="str">
        <f t="shared" si="9"/>
        <v>vis</v>
      </c>
      <c r="E54" s="46">
        <f>VLOOKUP(C54,Active!C$21:E$966,3,FALSE)</f>
        <v>1788.9535562247713</v>
      </c>
      <c r="F54" s="3" t="s">
        <v>55</v>
      </c>
      <c r="G54" s="17" t="str">
        <f t="shared" si="10"/>
        <v>30644.644</v>
      </c>
      <c r="H54" s="15">
        <f t="shared" si="11"/>
        <v>1789</v>
      </c>
      <c r="I54" s="47" t="s">
        <v>166</v>
      </c>
      <c r="J54" s="48" t="s">
        <v>167</v>
      </c>
      <c r="K54" s="47">
        <v>1789</v>
      </c>
      <c r="L54" s="47" t="s">
        <v>168</v>
      </c>
      <c r="M54" s="48" t="s">
        <v>61</v>
      </c>
      <c r="N54" s="48"/>
      <c r="O54" s="49" t="s">
        <v>62</v>
      </c>
      <c r="P54" s="49" t="s">
        <v>63</v>
      </c>
    </row>
    <row r="55" spans="1:16" ht="12.75" customHeight="1" thickBot="1" x14ac:dyDescent="0.25">
      <c r="A55" s="15" t="str">
        <f t="shared" si="6"/>
        <v> VB 7.72 </v>
      </c>
      <c r="B55" s="3" t="str">
        <f t="shared" si="7"/>
        <v>I</v>
      </c>
      <c r="C55" s="15">
        <f t="shared" si="8"/>
        <v>30644.727999999999</v>
      </c>
      <c r="D55" s="17" t="str">
        <f t="shared" si="9"/>
        <v>vis</v>
      </c>
      <c r="E55" s="46">
        <f>VLOOKUP(C55,Active!C$21:E$966,3,FALSE)</f>
        <v>1788.9993662940419</v>
      </c>
      <c r="F55" s="3" t="s">
        <v>55</v>
      </c>
      <c r="G55" s="17" t="str">
        <f t="shared" si="10"/>
        <v>30644.728</v>
      </c>
      <c r="H55" s="15">
        <f t="shared" si="11"/>
        <v>1789</v>
      </c>
      <c r="I55" s="47" t="s">
        <v>169</v>
      </c>
      <c r="J55" s="48" t="s">
        <v>170</v>
      </c>
      <c r="K55" s="47">
        <v>1789</v>
      </c>
      <c r="L55" s="47" t="s">
        <v>171</v>
      </c>
      <c r="M55" s="48" t="s">
        <v>61</v>
      </c>
      <c r="N55" s="48"/>
      <c r="O55" s="49" t="s">
        <v>62</v>
      </c>
      <c r="P55" s="49" t="s">
        <v>63</v>
      </c>
    </row>
    <row r="56" spans="1:16" ht="12.75" customHeight="1" thickBot="1" x14ac:dyDescent="0.25">
      <c r="A56" s="15" t="str">
        <f t="shared" si="6"/>
        <v> VB 7.72 </v>
      </c>
      <c r="B56" s="3" t="str">
        <f t="shared" si="7"/>
        <v>II</v>
      </c>
      <c r="C56" s="15">
        <f t="shared" si="8"/>
        <v>30667.629000000001</v>
      </c>
      <c r="D56" s="17" t="str">
        <f t="shared" si="9"/>
        <v>vis</v>
      </c>
      <c r="E56" s="46">
        <f>VLOOKUP(C56,Active!C$21:E$966,3,FALSE)</f>
        <v>1801.4886091081337</v>
      </c>
      <c r="F56" s="3" t="s">
        <v>55</v>
      </c>
      <c r="G56" s="17" t="str">
        <f t="shared" si="10"/>
        <v>30667.629</v>
      </c>
      <c r="H56" s="15">
        <f t="shared" si="11"/>
        <v>1801.5</v>
      </c>
      <c r="I56" s="47" t="s">
        <v>172</v>
      </c>
      <c r="J56" s="48" t="s">
        <v>173</v>
      </c>
      <c r="K56" s="47">
        <v>1801.5</v>
      </c>
      <c r="L56" s="47" t="s">
        <v>174</v>
      </c>
      <c r="M56" s="48" t="s">
        <v>61</v>
      </c>
      <c r="N56" s="48"/>
      <c r="O56" s="49" t="s">
        <v>62</v>
      </c>
      <c r="P56" s="49" t="s">
        <v>63</v>
      </c>
    </row>
    <row r="57" spans="1:16" ht="12.75" customHeight="1" thickBot="1" x14ac:dyDescent="0.25">
      <c r="A57" s="15" t="str">
        <f t="shared" si="6"/>
        <v> VB 7.72 </v>
      </c>
      <c r="B57" s="3" t="str">
        <f t="shared" si="7"/>
        <v>II</v>
      </c>
      <c r="C57" s="15">
        <f t="shared" si="8"/>
        <v>30962.705999999998</v>
      </c>
      <c r="D57" s="17" t="str">
        <f t="shared" si="9"/>
        <v>vis</v>
      </c>
      <c r="E57" s="46">
        <f>VLOOKUP(C57,Active!C$21:E$966,3,FALSE)</f>
        <v>1962.411202088939</v>
      </c>
      <c r="F57" s="3" t="s">
        <v>55</v>
      </c>
      <c r="G57" s="17" t="str">
        <f t="shared" si="10"/>
        <v>30962.706</v>
      </c>
      <c r="H57" s="15">
        <f t="shared" si="11"/>
        <v>1962.5</v>
      </c>
      <c r="I57" s="47" t="s">
        <v>175</v>
      </c>
      <c r="J57" s="48" t="s">
        <v>176</v>
      </c>
      <c r="K57" s="47">
        <v>1962.5</v>
      </c>
      <c r="L57" s="47" t="s">
        <v>177</v>
      </c>
      <c r="M57" s="48" t="s">
        <v>61</v>
      </c>
      <c r="N57" s="48"/>
      <c r="O57" s="49" t="s">
        <v>62</v>
      </c>
      <c r="P57" s="49" t="s">
        <v>63</v>
      </c>
    </row>
    <row r="58" spans="1:16" ht="12.75" customHeight="1" thickBot="1" x14ac:dyDescent="0.25">
      <c r="A58" s="15" t="str">
        <f t="shared" si="6"/>
        <v> VB 7.72 </v>
      </c>
      <c r="B58" s="3" t="str">
        <f t="shared" si="7"/>
        <v>I</v>
      </c>
      <c r="C58" s="15">
        <f t="shared" si="8"/>
        <v>31064.495999999999</v>
      </c>
      <c r="D58" s="17" t="str">
        <f t="shared" si="9"/>
        <v>vis</v>
      </c>
      <c r="E58" s="46">
        <f>VLOOKUP(C58,Active!C$21:E$966,3,FALSE)</f>
        <v>2017.9231896024235</v>
      </c>
      <c r="F58" s="3" t="s">
        <v>55</v>
      </c>
      <c r="G58" s="17" t="str">
        <f t="shared" si="10"/>
        <v>31064.496</v>
      </c>
      <c r="H58" s="15">
        <f t="shared" si="11"/>
        <v>2018</v>
      </c>
      <c r="I58" s="47" t="s">
        <v>178</v>
      </c>
      <c r="J58" s="48" t="s">
        <v>179</v>
      </c>
      <c r="K58" s="47">
        <v>2018</v>
      </c>
      <c r="L58" s="47" t="s">
        <v>180</v>
      </c>
      <c r="M58" s="48" t="s">
        <v>61</v>
      </c>
      <c r="N58" s="48"/>
      <c r="O58" s="49" t="s">
        <v>62</v>
      </c>
      <c r="P58" s="49" t="s">
        <v>63</v>
      </c>
    </row>
    <row r="59" spans="1:16" ht="12.75" customHeight="1" thickBot="1" x14ac:dyDescent="0.25">
      <c r="A59" s="15" t="str">
        <f t="shared" si="6"/>
        <v> VB 7.72 </v>
      </c>
      <c r="B59" s="3" t="str">
        <f t="shared" si="7"/>
        <v>I</v>
      </c>
      <c r="C59" s="15">
        <f t="shared" si="8"/>
        <v>31075.576000000001</v>
      </c>
      <c r="D59" s="17" t="str">
        <f t="shared" si="9"/>
        <v>vis</v>
      </c>
      <c r="E59" s="46">
        <f>VLOOKUP(C59,Active!C$21:E$966,3,FALSE)</f>
        <v>2023.9657558825049</v>
      </c>
      <c r="F59" s="3" t="s">
        <v>55</v>
      </c>
      <c r="G59" s="17" t="str">
        <f t="shared" si="10"/>
        <v>31075.576</v>
      </c>
      <c r="H59" s="15">
        <f t="shared" si="11"/>
        <v>2024</v>
      </c>
      <c r="I59" s="47" t="s">
        <v>181</v>
      </c>
      <c r="J59" s="48" t="s">
        <v>182</v>
      </c>
      <c r="K59" s="47">
        <v>2024</v>
      </c>
      <c r="L59" s="47" t="s">
        <v>183</v>
      </c>
      <c r="M59" s="48" t="s">
        <v>61</v>
      </c>
      <c r="N59" s="48"/>
      <c r="O59" s="49" t="s">
        <v>62</v>
      </c>
      <c r="P59" s="49" t="s">
        <v>63</v>
      </c>
    </row>
    <row r="60" spans="1:16" ht="12.75" customHeight="1" thickBot="1" x14ac:dyDescent="0.25">
      <c r="A60" s="15" t="str">
        <f t="shared" si="6"/>
        <v> VB 7.72 </v>
      </c>
      <c r="B60" s="3" t="str">
        <f t="shared" si="7"/>
        <v>I</v>
      </c>
      <c r="C60" s="15">
        <f t="shared" si="8"/>
        <v>31229.795999999998</v>
      </c>
      <c r="D60" s="17" t="str">
        <f t="shared" si="9"/>
        <v>vis</v>
      </c>
      <c r="E60" s="46">
        <f>VLOOKUP(C60,Active!C$21:E$966,3,FALSE)</f>
        <v>2108.070861632867</v>
      </c>
      <c r="F60" s="3" t="s">
        <v>55</v>
      </c>
      <c r="G60" s="17" t="str">
        <f t="shared" si="10"/>
        <v>31229.796</v>
      </c>
      <c r="H60" s="15">
        <f t="shared" si="11"/>
        <v>2108</v>
      </c>
      <c r="I60" s="47" t="s">
        <v>184</v>
      </c>
      <c r="J60" s="48" t="s">
        <v>185</v>
      </c>
      <c r="K60" s="47">
        <v>2108</v>
      </c>
      <c r="L60" s="47" t="s">
        <v>186</v>
      </c>
      <c r="M60" s="48" t="s">
        <v>61</v>
      </c>
      <c r="N60" s="48"/>
      <c r="O60" s="49" t="s">
        <v>62</v>
      </c>
      <c r="P60" s="49" t="s">
        <v>63</v>
      </c>
    </row>
    <row r="61" spans="1:16" ht="12.75" customHeight="1" thickBot="1" x14ac:dyDescent="0.25">
      <c r="A61" s="15" t="str">
        <f t="shared" si="6"/>
        <v> VB 7.72 </v>
      </c>
      <c r="B61" s="3" t="str">
        <f t="shared" si="7"/>
        <v>I</v>
      </c>
      <c r="C61" s="15">
        <f t="shared" si="8"/>
        <v>31350.646000000001</v>
      </c>
      <c r="D61" s="17" t="str">
        <f t="shared" si="9"/>
        <v>vis</v>
      </c>
      <c r="E61" s="46">
        <f>VLOOKUP(C61,Active!C$21:E$966,3,FALSE)</f>
        <v>2173.977372007213</v>
      </c>
      <c r="F61" s="3" t="s">
        <v>55</v>
      </c>
      <c r="G61" s="17" t="str">
        <f t="shared" si="10"/>
        <v>31350.646</v>
      </c>
      <c r="H61" s="15">
        <f t="shared" si="11"/>
        <v>2174</v>
      </c>
      <c r="I61" s="47" t="s">
        <v>187</v>
      </c>
      <c r="J61" s="48" t="s">
        <v>188</v>
      </c>
      <c r="K61" s="47">
        <v>2174</v>
      </c>
      <c r="L61" s="47" t="s">
        <v>189</v>
      </c>
      <c r="M61" s="48" t="s">
        <v>61</v>
      </c>
      <c r="N61" s="48"/>
      <c r="O61" s="49" t="s">
        <v>62</v>
      </c>
      <c r="P61" s="49" t="s">
        <v>63</v>
      </c>
    </row>
    <row r="62" spans="1:16" ht="12.75" customHeight="1" thickBot="1" x14ac:dyDescent="0.25">
      <c r="A62" s="15" t="str">
        <f t="shared" si="6"/>
        <v> VB 7.72 </v>
      </c>
      <c r="B62" s="3" t="str">
        <f t="shared" si="7"/>
        <v>I</v>
      </c>
      <c r="C62" s="15">
        <f t="shared" si="8"/>
        <v>31350.768</v>
      </c>
      <c r="D62" s="17" t="str">
        <f t="shared" si="9"/>
        <v>vis</v>
      </c>
      <c r="E62" s="46">
        <f>VLOOKUP(C62,Active!C$21:E$966,3,FALSE)</f>
        <v>2174.0439056792497</v>
      </c>
      <c r="F62" s="3" t="s">
        <v>55</v>
      </c>
      <c r="G62" s="17" t="str">
        <f t="shared" si="10"/>
        <v>31350.768</v>
      </c>
      <c r="H62" s="15">
        <f t="shared" si="11"/>
        <v>2174</v>
      </c>
      <c r="I62" s="47" t="s">
        <v>190</v>
      </c>
      <c r="J62" s="48" t="s">
        <v>191</v>
      </c>
      <c r="K62" s="47">
        <v>2174</v>
      </c>
      <c r="L62" s="47" t="s">
        <v>192</v>
      </c>
      <c r="M62" s="48" t="s">
        <v>61</v>
      </c>
      <c r="N62" s="48"/>
      <c r="O62" s="49" t="s">
        <v>62</v>
      </c>
      <c r="P62" s="49" t="s">
        <v>63</v>
      </c>
    </row>
    <row r="63" spans="1:16" ht="12.75" customHeight="1" thickBot="1" x14ac:dyDescent="0.25">
      <c r="A63" s="15" t="str">
        <f t="shared" si="6"/>
        <v> VB 7.72 </v>
      </c>
      <c r="B63" s="3" t="str">
        <f t="shared" si="7"/>
        <v>II</v>
      </c>
      <c r="C63" s="15">
        <f t="shared" si="8"/>
        <v>31679.75</v>
      </c>
      <c r="D63" s="17" t="str">
        <f t="shared" si="9"/>
        <v>vis</v>
      </c>
      <c r="E63" s="46">
        <f>VLOOKUP(C63,Active!C$21:E$966,3,FALSE)</f>
        <v>2353.4568605486961</v>
      </c>
      <c r="F63" s="3" t="s">
        <v>55</v>
      </c>
      <c r="G63" s="17" t="str">
        <f t="shared" si="10"/>
        <v>31679.750</v>
      </c>
      <c r="H63" s="15">
        <f t="shared" si="11"/>
        <v>2353.5</v>
      </c>
      <c r="I63" s="47" t="s">
        <v>193</v>
      </c>
      <c r="J63" s="48" t="s">
        <v>194</v>
      </c>
      <c r="K63" s="47">
        <v>2353.5</v>
      </c>
      <c r="L63" s="47" t="s">
        <v>195</v>
      </c>
      <c r="M63" s="48" t="s">
        <v>61</v>
      </c>
      <c r="N63" s="48"/>
      <c r="O63" s="49" t="s">
        <v>62</v>
      </c>
      <c r="P63" s="49" t="s">
        <v>63</v>
      </c>
    </row>
    <row r="64" spans="1:16" ht="12.75" customHeight="1" thickBot="1" x14ac:dyDescent="0.25">
      <c r="A64" s="15" t="str">
        <f t="shared" si="6"/>
        <v> VB 7.72 </v>
      </c>
      <c r="B64" s="3" t="str">
        <f t="shared" si="7"/>
        <v>II</v>
      </c>
      <c r="C64" s="15">
        <f t="shared" si="8"/>
        <v>31701.843000000001</v>
      </c>
      <c r="D64" s="17" t="str">
        <f t="shared" si="9"/>
        <v>vis</v>
      </c>
      <c r="E64" s="46">
        <f>VLOOKUP(C64,Active!C$21:E$966,3,FALSE)</f>
        <v>2365.5054541250342</v>
      </c>
      <c r="F64" s="3" t="s">
        <v>55</v>
      </c>
      <c r="G64" s="17" t="str">
        <f t="shared" si="10"/>
        <v>31701.843</v>
      </c>
      <c r="H64" s="15">
        <f t="shared" si="11"/>
        <v>2365.5</v>
      </c>
      <c r="I64" s="47" t="s">
        <v>196</v>
      </c>
      <c r="J64" s="48" t="s">
        <v>197</v>
      </c>
      <c r="K64" s="47">
        <v>2365.5</v>
      </c>
      <c r="L64" s="47" t="s">
        <v>60</v>
      </c>
      <c r="M64" s="48" t="s">
        <v>61</v>
      </c>
      <c r="N64" s="48"/>
      <c r="O64" s="49" t="s">
        <v>62</v>
      </c>
      <c r="P64" s="49" t="s">
        <v>63</v>
      </c>
    </row>
    <row r="65" spans="1:16" ht="12.75" customHeight="1" thickBot="1" x14ac:dyDescent="0.25">
      <c r="A65" s="15" t="str">
        <f t="shared" si="6"/>
        <v> VB 7.72 </v>
      </c>
      <c r="B65" s="3" t="str">
        <f t="shared" si="7"/>
        <v>I</v>
      </c>
      <c r="C65" s="15">
        <f t="shared" si="8"/>
        <v>31737.593000000001</v>
      </c>
      <c r="D65" s="17" t="str">
        <f t="shared" si="9"/>
        <v>vis</v>
      </c>
      <c r="E65" s="46">
        <f>VLOOKUP(C65,Active!C$21:E$966,3,FALSE)</f>
        <v>2385.0020014637421</v>
      </c>
      <c r="F65" s="3" t="s">
        <v>55</v>
      </c>
      <c r="G65" s="17" t="str">
        <f t="shared" si="10"/>
        <v>31737.593</v>
      </c>
      <c r="H65" s="15">
        <f t="shared" si="11"/>
        <v>2385</v>
      </c>
      <c r="I65" s="47" t="s">
        <v>198</v>
      </c>
      <c r="J65" s="48" t="s">
        <v>199</v>
      </c>
      <c r="K65" s="47">
        <v>2385</v>
      </c>
      <c r="L65" s="47" t="s">
        <v>200</v>
      </c>
      <c r="M65" s="48" t="s">
        <v>61</v>
      </c>
      <c r="N65" s="48"/>
      <c r="O65" s="49" t="s">
        <v>62</v>
      </c>
      <c r="P65" s="49" t="s">
        <v>63</v>
      </c>
    </row>
    <row r="66" spans="1:16" ht="12.75" customHeight="1" thickBot="1" x14ac:dyDescent="0.25">
      <c r="A66" s="15" t="str">
        <f t="shared" si="6"/>
        <v> VB 7.72 </v>
      </c>
      <c r="B66" s="3" t="str">
        <f t="shared" si="7"/>
        <v>I</v>
      </c>
      <c r="C66" s="15">
        <f t="shared" si="8"/>
        <v>32030.782999999999</v>
      </c>
      <c r="D66" s="17" t="str">
        <f t="shared" si="9"/>
        <v>vis</v>
      </c>
      <c r="E66" s="46">
        <f>VLOOKUP(C66,Active!C$21:E$966,3,FALSE)</f>
        <v>2544.8955039598445</v>
      </c>
      <c r="F66" s="3" t="s">
        <v>55</v>
      </c>
      <c r="G66" s="17" t="str">
        <f t="shared" si="10"/>
        <v>32030.783</v>
      </c>
      <c r="H66" s="15">
        <f t="shared" si="11"/>
        <v>2545</v>
      </c>
      <c r="I66" s="47" t="s">
        <v>201</v>
      </c>
      <c r="J66" s="48" t="s">
        <v>202</v>
      </c>
      <c r="K66" s="47">
        <v>2545</v>
      </c>
      <c r="L66" s="47" t="s">
        <v>203</v>
      </c>
      <c r="M66" s="48" t="s">
        <v>61</v>
      </c>
      <c r="N66" s="48"/>
      <c r="O66" s="49" t="s">
        <v>62</v>
      </c>
      <c r="P66" s="49" t="s">
        <v>63</v>
      </c>
    </row>
    <row r="67" spans="1:16" ht="12.75" customHeight="1" thickBot="1" x14ac:dyDescent="0.25">
      <c r="A67" s="15" t="str">
        <f t="shared" si="6"/>
        <v> VB 7.72 </v>
      </c>
      <c r="B67" s="3" t="str">
        <f t="shared" si="7"/>
        <v>II</v>
      </c>
      <c r="C67" s="15">
        <f t="shared" si="8"/>
        <v>32090.547999999999</v>
      </c>
      <c r="D67" s="17" t="str">
        <f t="shared" si="9"/>
        <v>vis</v>
      </c>
      <c r="E67" s="46">
        <f>VLOOKUP(C67,Active!C$21:E$966,3,FALSE)</f>
        <v>2577.4888228884556</v>
      </c>
      <c r="F67" s="3" t="s">
        <v>55</v>
      </c>
      <c r="G67" s="17" t="str">
        <f t="shared" si="10"/>
        <v>32090.548</v>
      </c>
      <c r="H67" s="15">
        <f t="shared" si="11"/>
        <v>2577.5</v>
      </c>
      <c r="I67" s="47" t="s">
        <v>204</v>
      </c>
      <c r="J67" s="48" t="s">
        <v>205</v>
      </c>
      <c r="K67" s="47">
        <v>2577.5</v>
      </c>
      <c r="L67" s="47" t="s">
        <v>206</v>
      </c>
      <c r="M67" s="48" t="s">
        <v>61</v>
      </c>
      <c r="N67" s="48"/>
      <c r="O67" s="49" t="s">
        <v>62</v>
      </c>
      <c r="P67" s="49" t="s">
        <v>63</v>
      </c>
    </row>
    <row r="68" spans="1:16" ht="12.75" customHeight="1" thickBot="1" x14ac:dyDescent="0.25">
      <c r="A68" s="15" t="str">
        <f t="shared" si="6"/>
        <v> VB 7.72 </v>
      </c>
      <c r="B68" s="3" t="str">
        <f t="shared" si="7"/>
        <v>I</v>
      </c>
      <c r="C68" s="15">
        <f t="shared" si="8"/>
        <v>32144.544999999998</v>
      </c>
      <c r="D68" s="17" t="str">
        <f t="shared" si="9"/>
        <v>vis</v>
      </c>
      <c r="E68" s="46">
        <f>VLOOKUP(C68,Active!C$21:E$966,3,FALSE)</f>
        <v>2606.9365170604328</v>
      </c>
      <c r="F68" s="3" t="s">
        <v>55</v>
      </c>
      <c r="G68" s="17" t="str">
        <f t="shared" si="10"/>
        <v>32144.545</v>
      </c>
      <c r="H68" s="15">
        <f t="shared" si="11"/>
        <v>2607</v>
      </c>
      <c r="I68" s="47" t="s">
        <v>207</v>
      </c>
      <c r="J68" s="48" t="s">
        <v>208</v>
      </c>
      <c r="K68" s="47">
        <v>2607</v>
      </c>
      <c r="L68" s="47" t="s">
        <v>209</v>
      </c>
      <c r="M68" s="48" t="s">
        <v>61</v>
      </c>
      <c r="N68" s="48"/>
      <c r="O68" s="49" t="s">
        <v>62</v>
      </c>
      <c r="P68" s="49" t="s">
        <v>63</v>
      </c>
    </row>
    <row r="69" spans="1:16" ht="12.75" customHeight="1" thickBot="1" x14ac:dyDescent="0.25">
      <c r="A69" s="15" t="str">
        <f t="shared" si="6"/>
        <v> VB 7.72 </v>
      </c>
      <c r="B69" s="3" t="str">
        <f t="shared" si="7"/>
        <v>II</v>
      </c>
      <c r="C69" s="15">
        <f t="shared" si="8"/>
        <v>32737.772000000001</v>
      </c>
      <c r="D69" s="17" t="str">
        <f t="shared" si="9"/>
        <v>vis</v>
      </c>
      <c r="E69" s="46">
        <f>VLOOKUP(C69,Active!C$21:E$966,3,FALSE)</f>
        <v>2930.4575880562252</v>
      </c>
      <c r="F69" s="3" t="s">
        <v>55</v>
      </c>
      <c r="G69" s="17" t="str">
        <f t="shared" si="10"/>
        <v>32737.772</v>
      </c>
      <c r="H69" s="15">
        <f t="shared" si="11"/>
        <v>2930.5</v>
      </c>
      <c r="I69" s="47" t="s">
        <v>210</v>
      </c>
      <c r="J69" s="48" t="s">
        <v>211</v>
      </c>
      <c r="K69" s="47">
        <v>2930.5</v>
      </c>
      <c r="L69" s="47" t="s">
        <v>212</v>
      </c>
      <c r="M69" s="48" t="s">
        <v>61</v>
      </c>
      <c r="N69" s="48"/>
      <c r="O69" s="49" t="s">
        <v>62</v>
      </c>
      <c r="P69" s="49" t="s">
        <v>63</v>
      </c>
    </row>
    <row r="70" spans="1:16" ht="12.75" customHeight="1" thickBot="1" x14ac:dyDescent="0.25">
      <c r="A70" s="15" t="str">
        <f t="shared" si="6"/>
        <v> VB 7.72 </v>
      </c>
      <c r="B70" s="3" t="str">
        <f t="shared" si="7"/>
        <v>I</v>
      </c>
      <c r="C70" s="15">
        <f t="shared" si="8"/>
        <v>32793.785000000003</v>
      </c>
      <c r="D70" s="17" t="str">
        <f t="shared" si="9"/>
        <v>vis</v>
      </c>
      <c r="E70" s="46">
        <f>VLOOKUP(C70,Active!C$21:E$966,3,FALSE)</f>
        <v>2961.0047238907173</v>
      </c>
      <c r="F70" s="3" t="s">
        <v>55</v>
      </c>
      <c r="G70" s="17" t="str">
        <f t="shared" si="10"/>
        <v>32793.785</v>
      </c>
      <c r="H70" s="15">
        <f t="shared" si="11"/>
        <v>2961</v>
      </c>
      <c r="I70" s="47" t="s">
        <v>213</v>
      </c>
      <c r="J70" s="48" t="s">
        <v>214</v>
      </c>
      <c r="K70" s="47">
        <v>2961</v>
      </c>
      <c r="L70" s="47" t="s">
        <v>215</v>
      </c>
      <c r="M70" s="48" t="s">
        <v>61</v>
      </c>
      <c r="N70" s="48"/>
      <c r="O70" s="49" t="s">
        <v>62</v>
      </c>
      <c r="P70" s="49" t="s">
        <v>63</v>
      </c>
    </row>
    <row r="71" spans="1:16" ht="12.75" customHeight="1" thickBot="1" x14ac:dyDescent="0.25">
      <c r="A71" s="15" t="str">
        <f t="shared" si="6"/>
        <v> VB 7.72 </v>
      </c>
      <c r="B71" s="3" t="str">
        <f t="shared" si="7"/>
        <v>I</v>
      </c>
      <c r="C71" s="15">
        <f t="shared" si="8"/>
        <v>32883.574000000001</v>
      </c>
      <c r="D71" s="17" t="str">
        <f t="shared" si="9"/>
        <v>vis</v>
      </c>
      <c r="E71" s="46">
        <f>VLOOKUP(C71,Active!C$21:E$966,3,FALSE)</f>
        <v>3009.9718704360366</v>
      </c>
      <c r="F71" s="3" t="s">
        <v>55</v>
      </c>
      <c r="G71" s="17" t="str">
        <f t="shared" si="10"/>
        <v>32883.574</v>
      </c>
      <c r="H71" s="15">
        <f t="shared" si="11"/>
        <v>3010</v>
      </c>
      <c r="I71" s="47" t="s">
        <v>216</v>
      </c>
      <c r="J71" s="48" t="s">
        <v>217</v>
      </c>
      <c r="K71" s="47">
        <v>3010</v>
      </c>
      <c r="L71" s="47" t="s">
        <v>218</v>
      </c>
      <c r="M71" s="48" t="s">
        <v>61</v>
      </c>
      <c r="N71" s="48"/>
      <c r="O71" s="49" t="s">
        <v>62</v>
      </c>
      <c r="P71" s="49" t="s">
        <v>63</v>
      </c>
    </row>
    <row r="72" spans="1:16" ht="12.75" customHeight="1" thickBot="1" x14ac:dyDescent="0.25">
      <c r="A72" s="15" t="str">
        <f t="shared" si="6"/>
        <v> VB 7.72 </v>
      </c>
      <c r="B72" s="3" t="str">
        <f t="shared" si="7"/>
        <v>I</v>
      </c>
      <c r="C72" s="15">
        <f t="shared" si="8"/>
        <v>33180.720000000001</v>
      </c>
      <c r="D72" s="17" t="str">
        <f t="shared" si="9"/>
        <v>vis</v>
      </c>
      <c r="E72" s="46">
        <f>VLOOKUP(C72,Active!C$21:E$966,3,FALSE)</f>
        <v>3172.0228090516348</v>
      </c>
      <c r="F72" s="3" t="s">
        <v>55</v>
      </c>
      <c r="G72" s="17" t="str">
        <f t="shared" si="10"/>
        <v>33180.720</v>
      </c>
      <c r="H72" s="15">
        <f t="shared" si="11"/>
        <v>3172</v>
      </c>
      <c r="I72" s="47" t="s">
        <v>219</v>
      </c>
      <c r="J72" s="48" t="s">
        <v>220</v>
      </c>
      <c r="K72" s="47">
        <v>3172</v>
      </c>
      <c r="L72" s="47" t="s">
        <v>221</v>
      </c>
      <c r="M72" s="48" t="s">
        <v>61</v>
      </c>
      <c r="N72" s="48"/>
      <c r="O72" s="49" t="s">
        <v>62</v>
      </c>
      <c r="P72" s="49" t="s">
        <v>63</v>
      </c>
    </row>
    <row r="73" spans="1:16" ht="12.75" customHeight="1" thickBot="1" x14ac:dyDescent="0.25">
      <c r="A73" s="15" t="str">
        <f t="shared" si="6"/>
        <v> VB 7.72 </v>
      </c>
      <c r="B73" s="3" t="str">
        <f t="shared" si="7"/>
        <v>II</v>
      </c>
      <c r="C73" s="15">
        <f t="shared" si="8"/>
        <v>33509.724000000002</v>
      </c>
      <c r="D73" s="17" t="str">
        <f t="shared" si="9"/>
        <v>vis</v>
      </c>
      <c r="E73" s="46">
        <f>VLOOKUP(C73,Active!C$21:E$966,3,FALSE)</f>
        <v>3351.4477617963671</v>
      </c>
      <c r="F73" s="3" t="s">
        <v>55</v>
      </c>
      <c r="G73" s="17" t="str">
        <f t="shared" si="10"/>
        <v>33509.724</v>
      </c>
      <c r="H73" s="15">
        <f t="shared" si="11"/>
        <v>3351.5</v>
      </c>
      <c r="I73" s="47" t="s">
        <v>222</v>
      </c>
      <c r="J73" s="48" t="s">
        <v>223</v>
      </c>
      <c r="K73" s="47">
        <v>3351.5</v>
      </c>
      <c r="L73" s="47" t="s">
        <v>72</v>
      </c>
      <c r="M73" s="48" t="s">
        <v>61</v>
      </c>
      <c r="N73" s="48"/>
      <c r="O73" s="49" t="s">
        <v>62</v>
      </c>
      <c r="P73" s="49" t="s">
        <v>63</v>
      </c>
    </row>
    <row r="74" spans="1:16" ht="12.75" customHeight="1" thickBot="1" x14ac:dyDescent="0.25">
      <c r="A74" s="15" t="str">
        <f t="shared" si="6"/>
        <v> VB 7.72 </v>
      </c>
      <c r="B74" s="3" t="str">
        <f t="shared" si="7"/>
        <v>I</v>
      </c>
      <c r="C74" s="15">
        <f t="shared" si="8"/>
        <v>33543.68</v>
      </c>
      <c r="D74" s="17" t="str">
        <f t="shared" si="9"/>
        <v>vis</v>
      </c>
      <c r="E74" s="46">
        <f>VLOOKUP(C74,Active!C$21:E$966,3,FALSE)</f>
        <v>3369.9659369413498</v>
      </c>
      <c r="F74" s="3" t="s">
        <v>55</v>
      </c>
      <c r="G74" s="17" t="str">
        <f t="shared" si="10"/>
        <v>33543.680</v>
      </c>
      <c r="H74" s="15">
        <f t="shared" si="11"/>
        <v>3370</v>
      </c>
      <c r="I74" s="47" t="s">
        <v>224</v>
      </c>
      <c r="J74" s="48" t="s">
        <v>225</v>
      </c>
      <c r="K74" s="47">
        <v>3370</v>
      </c>
      <c r="L74" s="47" t="s">
        <v>226</v>
      </c>
      <c r="M74" s="48" t="s">
        <v>61</v>
      </c>
      <c r="N74" s="48"/>
      <c r="O74" s="49" t="s">
        <v>62</v>
      </c>
      <c r="P74" s="49" t="s">
        <v>63</v>
      </c>
    </row>
    <row r="75" spans="1:16" ht="12.75" customHeight="1" thickBot="1" x14ac:dyDescent="0.25">
      <c r="A75" s="15" t="str">
        <f t="shared" ref="A75:A108" si="12">P75</f>
        <v> VB 7.72 </v>
      </c>
      <c r="B75" s="3" t="str">
        <f t="shared" ref="B75:B108" si="13">IF(H75=INT(H75),"I","II")</f>
        <v>II</v>
      </c>
      <c r="C75" s="15">
        <f t="shared" ref="C75:C108" si="14">1*G75</f>
        <v>33599.525999999998</v>
      </c>
      <c r="D75" s="17" t="str">
        <f t="shared" ref="D75:D108" si="15">VLOOKUP(F75,I$1:J$5,2,FALSE)</f>
        <v>vis</v>
      </c>
      <c r="E75" s="46">
        <f>VLOOKUP(C75,Active!C$21:E$966,3,FALSE)</f>
        <v>3400.4219979952636</v>
      </c>
      <c r="F75" s="3" t="s">
        <v>55</v>
      </c>
      <c r="G75" s="17" t="str">
        <f t="shared" ref="G75:G108" si="16">MID(I75,3,LEN(I75)-3)</f>
        <v>33599.526</v>
      </c>
      <c r="H75" s="15">
        <f t="shared" ref="H75:H108" si="17">1*K75</f>
        <v>3400.5</v>
      </c>
      <c r="I75" s="47" t="s">
        <v>227</v>
      </c>
      <c r="J75" s="48" t="s">
        <v>228</v>
      </c>
      <c r="K75" s="47">
        <v>3400.5</v>
      </c>
      <c r="L75" s="47" t="s">
        <v>229</v>
      </c>
      <c r="M75" s="48" t="s">
        <v>61</v>
      </c>
      <c r="N75" s="48"/>
      <c r="O75" s="49" t="s">
        <v>62</v>
      </c>
      <c r="P75" s="49" t="s">
        <v>63</v>
      </c>
    </row>
    <row r="76" spans="1:16" ht="12.75" customHeight="1" thickBot="1" x14ac:dyDescent="0.25">
      <c r="A76" s="15" t="str">
        <f t="shared" si="12"/>
        <v> VB 7.72 </v>
      </c>
      <c r="B76" s="3" t="str">
        <f t="shared" si="13"/>
        <v>II</v>
      </c>
      <c r="C76" s="15">
        <f t="shared" si="14"/>
        <v>33865.703000000001</v>
      </c>
      <c r="D76" s="17" t="str">
        <f t="shared" si="15"/>
        <v>vis</v>
      </c>
      <c r="E76" s="46">
        <f>VLOOKUP(C76,Active!C$21:E$966,3,FALSE)</f>
        <v>3545.5837457148514</v>
      </c>
      <c r="F76" s="3" t="s">
        <v>55</v>
      </c>
      <c r="G76" s="17" t="str">
        <f t="shared" si="16"/>
        <v>33865.703</v>
      </c>
      <c r="H76" s="15">
        <f t="shared" si="17"/>
        <v>3545.5</v>
      </c>
      <c r="I76" s="47" t="s">
        <v>230</v>
      </c>
      <c r="J76" s="48" t="s">
        <v>231</v>
      </c>
      <c r="K76" s="47">
        <v>3545.5</v>
      </c>
      <c r="L76" s="47" t="s">
        <v>232</v>
      </c>
      <c r="M76" s="48" t="s">
        <v>61</v>
      </c>
      <c r="N76" s="48"/>
      <c r="O76" s="49" t="s">
        <v>62</v>
      </c>
      <c r="P76" s="49" t="s">
        <v>63</v>
      </c>
    </row>
    <row r="77" spans="1:16" ht="12.75" customHeight="1" thickBot="1" x14ac:dyDescent="0.25">
      <c r="A77" s="15" t="str">
        <f t="shared" si="12"/>
        <v> VB 7.72 </v>
      </c>
      <c r="B77" s="3" t="str">
        <f t="shared" si="13"/>
        <v>I</v>
      </c>
      <c r="C77" s="15">
        <f t="shared" si="14"/>
        <v>33897.663999999997</v>
      </c>
      <c r="D77" s="17" t="str">
        <f t="shared" si="15"/>
        <v>vis</v>
      </c>
      <c r="E77" s="46">
        <f>VLOOKUP(C77,Active!C$21:E$966,3,FALSE)</f>
        <v>3563.0139317146372</v>
      </c>
      <c r="F77" s="3" t="s">
        <v>55</v>
      </c>
      <c r="G77" s="17" t="str">
        <f t="shared" si="16"/>
        <v>33897.664</v>
      </c>
      <c r="H77" s="15">
        <f t="shared" si="17"/>
        <v>3563</v>
      </c>
      <c r="I77" s="47" t="s">
        <v>233</v>
      </c>
      <c r="J77" s="48" t="s">
        <v>234</v>
      </c>
      <c r="K77" s="47">
        <v>3563</v>
      </c>
      <c r="L77" s="47" t="s">
        <v>235</v>
      </c>
      <c r="M77" s="48" t="s">
        <v>61</v>
      </c>
      <c r="N77" s="48"/>
      <c r="O77" s="49" t="s">
        <v>62</v>
      </c>
      <c r="P77" s="49" t="s">
        <v>63</v>
      </c>
    </row>
    <row r="78" spans="1:16" ht="12.75" customHeight="1" thickBot="1" x14ac:dyDescent="0.25">
      <c r="A78" s="15" t="str">
        <f t="shared" si="12"/>
        <v> VB 5.17 </v>
      </c>
      <c r="B78" s="3" t="str">
        <f t="shared" si="13"/>
        <v>I</v>
      </c>
      <c r="C78" s="15">
        <f t="shared" si="14"/>
        <v>36457.449999999997</v>
      </c>
      <c r="D78" s="17" t="str">
        <f t="shared" si="15"/>
        <v>vis</v>
      </c>
      <c r="E78" s="46">
        <f>VLOOKUP(C78,Active!C$21:E$966,3,FALSE)</f>
        <v>4959.0136219513115</v>
      </c>
      <c r="F78" s="3" t="s">
        <v>55</v>
      </c>
      <c r="G78" s="17" t="str">
        <f t="shared" si="16"/>
        <v>36457.450</v>
      </c>
      <c r="H78" s="15">
        <f t="shared" si="17"/>
        <v>4959</v>
      </c>
      <c r="I78" s="47" t="s">
        <v>236</v>
      </c>
      <c r="J78" s="48" t="s">
        <v>237</v>
      </c>
      <c r="K78" s="47">
        <v>4959</v>
      </c>
      <c r="L78" s="47" t="s">
        <v>238</v>
      </c>
      <c r="M78" s="48" t="s">
        <v>61</v>
      </c>
      <c r="N78" s="48"/>
      <c r="O78" s="49" t="s">
        <v>103</v>
      </c>
      <c r="P78" s="49" t="s">
        <v>104</v>
      </c>
    </row>
    <row r="79" spans="1:16" ht="12.75" customHeight="1" thickBot="1" x14ac:dyDescent="0.25">
      <c r="A79" s="15" t="str">
        <f t="shared" si="12"/>
        <v> VB 5.17 </v>
      </c>
      <c r="B79" s="3" t="str">
        <f t="shared" si="13"/>
        <v>I</v>
      </c>
      <c r="C79" s="15">
        <f t="shared" si="14"/>
        <v>36490.362999999998</v>
      </c>
      <c r="D79" s="17" t="str">
        <f t="shared" si="15"/>
        <v>vis</v>
      </c>
      <c r="E79" s="46">
        <f>VLOOKUP(C79,Active!C$21:E$966,3,FALSE)</f>
        <v>4976.9629887361762</v>
      </c>
      <c r="F79" s="3" t="s">
        <v>55</v>
      </c>
      <c r="G79" s="17" t="str">
        <f t="shared" si="16"/>
        <v>36490.363</v>
      </c>
      <c r="H79" s="15">
        <f t="shared" si="17"/>
        <v>4977</v>
      </c>
      <c r="I79" s="47" t="s">
        <v>239</v>
      </c>
      <c r="J79" s="48" t="s">
        <v>240</v>
      </c>
      <c r="K79" s="47">
        <v>4977</v>
      </c>
      <c r="L79" s="47" t="s">
        <v>241</v>
      </c>
      <c r="M79" s="48" t="s">
        <v>61</v>
      </c>
      <c r="N79" s="48"/>
      <c r="O79" s="49" t="s">
        <v>103</v>
      </c>
      <c r="P79" s="49" t="s">
        <v>104</v>
      </c>
    </row>
    <row r="80" spans="1:16" ht="12.75" customHeight="1" thickBot="1" x14ac:dyDescent="0.25">
      <c r="A80" s="15" t="str">
        <f t="shared" si="12"/>
        <v> VB 5.17 </v>
      </c>
      <c r="B80" s="3" t="str">
        <f t="shared" si="13"/>
        <v>I</v>
      </c>
      <c r="C80" s="15">
        <f t="shared" si="14"/>
        <v>37559.379999999997</v>
      </c>
      <c r="D80" s="17" t="str">
        <f t="shared" si="15"/>
        <v>vis</v>
      </c>
      <c r="E80" s="46">
        <f>VLOOKUP(C80,Active!C$21:E$966,3,FALSE)</f>
        <v>5559.9599270965464</v>
      </c>
      <c r="F80" s="3" t="s">
        <v>55</v>
      </c>
      <c r="G80" s="17" t="str">
        <f t="shared" si="16"/>
        <v>37559.380</v>
      </c>
      <c r="H80" s="15">
        <f t="shared" si="17"/>
        <v>5560</v>
      </c>
      <c r="I80" s="47" t="s">
        <v>242</v>
      </c>
      <c r="J80" s="48" t="s">
        <v>243</v>
      </c>
      <c r="K80" s="47">
        <v>5560</v>
      </c>
      <c r="L80" s="47" t="s">
        <v>244</v>
      </c>
      <c r="M80" s="48" t="s">
        <v>61</v>
      </c>
      <c r="N80" s="48"/>
      <c r="O80" s="49" t="s">
        <v>103</v>
      </c>
      <c r="P80" s="49" t="s">
        <v>104</v>
      </c>
    </row>
    <row r="81" spans="1:16" ht="12.75" customHeight="1" thickBot="1" x14ac:dyDescent="0.25">
      <c r="A81" s="15" t="str">
        <f t="shared" si="12"/>
        <v> VB 5.17 </v>
      </c>
      <c r="B81" s="3" t="str">
        <f t="shared" si="13"/>
        <v>I</v>
      </c>
      <c r="C81" s="15">
        <f t="shared" si="14"/>
        <v>37559.430999999997</v>
      </c>
      <c r="D81" s="17" t="str">
        <f t="shared" si="15"/>
        <v>vis</v>
      </c>
      <c r="E81" s="46">
        <f>VLOOKUP(C81,Active!C$21:E$966,3,FALSE)</f>
        <v>5559.987740352889</v>
      </c>
      <c r="F81" s="3" t="s">
        <v>55</v>
      </c>
      <c r="G81" s="17" t="str">
        <f t="shared" si="16"/>
        <v>37559.431</v>
      </c>
      <c r="H81" s="15">
        <f t="shared" si="17"/>
        <v>5560</v>
      </c>
      <c r="I81" s="47" t="s">
        <v>245</v>
      </c>
      <c r="J81" s="48" t="s">
        <v>246</v>
      </c>
      <c r="K81" s="47">
        <v>5560</v>
      </c>
      <c r="L81" s="47" t="s">
        <v>93</v>
      </c>
      <c r="M81" s="48" t="s">
        <v>61</v>
      </c>
      <c r="N81" s="48"/>
      <c r="O81" s="49" t="s">
        <v>103</v>
      </c>
      <c r="P81" s="49" t="s">
        <v>104</v>
      </c>
    </row>
    <row r="82" spans="1:16" ht="12.75" customHeight="1" thickBot="1" x14ac:dyDescent="0.25">
      <c r="A82" s="15" t="str">
        <f t="shared" si="12"/>
        <v> VB 5.17 </v>
      </c>
      <c r="B82" s="3" t="str">
        <f t="shared" si="13"/>
        <v>I</v>
      </c>
      <c r="C82" s="15">
        <f t="shared" si="14"/>
        <v>37559.481</v>
      </c>
      <c r="D82" s="17" t="str">
        <f t="shared" si="15"/>
        <v>vis</v>
      </c>
      <c r="E82" s="46">
        <f>VLOOKUP(C82,Active!C$21:E$966,3,FALSE)</f>
        <v>5560.0150082512664</v>
      </c>
      <c r="F82" s="3" t="s">
        <v>55</v>
      </c>
      <c r="G82" s="17" t="str">
        <f t="shared" si="16"/>
        <v>37559.481</v>
      </c>
      <c r="H82" s="15">
        <f t="shared" si="17"/>
        <v>5560</v>
      </c>
      <c r="I82" s="47" t="s">
        <v>247</v>
      </c>
      <c r="J82" s="48" t="s">
        <v>248</v>
      </c>
      <c r="K82" s="47">
        <v>5560</v>
      </c>
      <c r="L82" s="47" t="s">
        <v>249</v>
      </c>
      <c r="M82" s="48" t="s">
        <v>61</v>
      </c>
      <c r="N82" s="48"/>
      <c r="O82" s="49" t="s">
        <v>103</v>
      </c>
      <c r="P82" s="49" t="s">
        <v>104</v>
      </c>
    </row>
    <row r="83" spans="1:16" ht="12.75" customHeight="1" thickBot="1" x14ac:dyDescent="0.25">
      <c r="A83" s="15" t="str">
        <f t="shared" si="12"/>
        <v> VB 5.17 </v>
      </c>
      <c r="B83" s="3" t="str">
        <f t="shared" si="13"/>
        <v>I</v>
      </c>
      <c r="C83" s="15">
        <f t="shared" si="14"/>
        <v>37559.533000000003</v>
      </c>
      <c r="D83" s="17" t="str">
        <f t="shared" si="15"/>
        <v>vis</v>
      </c>
      <c r="E83" s="46">
        <f>VLOOKUP(C83,Active!C$21:E$966,3,FALSE)</f>
        <v>5560.0433668655796</v>
      </c>
      <c r="F83" s="3" t="s">
        <v>55</v>
      </c>
      <c r="G83" s="17" t="str">
        <f t="shared" si="16"/>
        <v>37559.533</v>
      </c>
      <c r="H83" s="15">
        <f t="shared" si="17"/>
        <v>5560</v>
      </c>
      <c r="I83" s="47" t="s">
        <v>250</v>
      </c>
      <c r="J83" s="48" t="s">
        <v>251</v>
      </c>
      <c r="K83" s="47">
        <v>5560</v>
      </c>
      <c r="L83" s="47" t="s">
        <v>252</v>
      </c>
      <c r="M83" s="48" t="s">
        <v>61</v>
      </c>
      <c r="N83" s="48"/>
      <c r="O83" s="49" t="s">
        <v>103</v>
      </c>
      <c r="P83" s="49" t="s">
        <v>104</v>
      </c>
    </row>
    <row r="84" spans="1:16" ht="12.75" customHeight="1" thickBot="1" x14ac:dyDescent="0.25">
      <c r="A84" s="15" t="str">
        <f t="shared" si="12"/>
        <v> VB 5.17 </v>
      </c>
      <c r="B84" s="3" t="str">
        <f t="shared" si="13"/>
        <v>I</v>
      </c>
      <c r="C84" s="15">
        <f t="shared" si="14"/>
        <v>37579.535000000003</v>
      </c>
      <c r="D84" s="17" t="str">
        <f t="shared" si="15"/>
        <v>vis</v>
      </c>
      <c r="E84" s="46">
        <f>VLOOKUP(C84,Active!C$21:E$966,3,FALSE)</f>
        <v>5570.9516169318404</v>
      </c>
      <c r="F84" s="3" t="s">
        <v>55</v>
      </c>
      <c r="G84" s="17" t="str">
        <f t="shared" si="16"/>
        <v>37579.535</v>
      </c>
      <c r="H84" s="15">
        <f t="shared" si="17"/>
        <v>5571</v>
      </c>
      <c r="I84" s="47" t="s">
        <v>253</v>
      </c>
      <c r="J84" s="48" t="s">
        <v>254</v>
      </c>
      <c r="K84" s="47">
        <v>5571</v>
      </c>
      <c r="L84" s="47" t="s">
        <v>255</v>
      </c>
      <c r="M84" s="48" t="s">
        <v>61</v>
      </c>
      <c r="N84" s="48"/>
      <c r="O84" s="49" t="s">
        <v>103</v>
      </c>
      <c r="P84" s="49" t="s">
        <v>104</v>
      </c>
    </row>
    <row r="85" spans="1:16" ht="12.75" customHeight="1" thickBot="1" x14ac:dyDescent="0.25">
      <c r="A85" s="15" t="str">
        <f t="shared" si="12"/>
        <v> VB 5.17 </v>
      </c>
      <c r="B85" s="3" t="str">
        <f t="shared" si="13"/>
        <v>I</v>
      </c>
      <c r="C85" s="15">
        <f t="shared" si="14"/>
        <v>37583.343000000001</v>
      </c>
      <c r="D85" s="17" t="str">
        <f t="shared" si="15"/>
        <v>vis</v>
      </c>
      <c r="E85" s="46">
        <f>VLOOKUP(C85,Active!C$21:E$966,3,FALSE)</f>
        <v>5573.028340072141</v>
      </c>
      <c r="F85" s="3" t="s">
        <v>55</v>
      </c>
      <c r="G85" s="17" t="str">
        <f t="shared" si="16"/>
        <v>37583.343</v>
      </c>
      <c r="H85" s="15">
        <f t="shared" si="17"/>
        <v>5573</v>
      </c>
      <c r="I85" s="47" t="s">
        <v>256</v>
      </c>
      <c r="J85" s="48" t="s">
        <v>257</v>
      </c>
      <c r="K85" s="47">
        <v>5573</v>
      </c>
      <c r="L85" s="47" t="s">
        <v>258</v>
      </c>
      <c r="M85" s="48" t="s">
        <v>61</v>
      </c>
      <c r="N85" s="48"/>
      <c r="O85" s="49" t="s">
        <v>103</v>
      </c>
      <c r="P85" s="49" t="s">
        <v>104</v>
      </c>
    </row>
    <row r="86" spans="1:16" ht="12.75" customHeight="1" thickBot="1" x14ac:dyDescent="0.25">
      <c r="A86" s="15" t="str">
        <f t="shared" si="12"/>
        <v> VB 5.17 </v>
      </c>
      <c r="B86" s="3" t="str">
        <f t="shared" si="13"/>
        <v>I</v>
      </c>
      <c r="C86" s="15">
        <f t="shared" si="14"/>
        <v>37933.466999999997</v>
      </c>
      <c r="D86" s="17" t="str">
        <f t="shared" si="15"/>
        <v>pg</v>
      </c>
      <c r="E86" s="46">
        <f>VLOOKUP(C86,Active!C$21:E$966,3,FALSE)</f>
        <v>5763.9712530908155</v>
      </c>
      <c r="F86" s="3" t="str">
        <f>LEFT(M86,1)</f>
        <v>P</v>
      </c>
      <c r="G86" s="17" t="str">
        <f t="shared" si="16"/>
        <v>37933.467</v>
      </c>
      <c r="H86" s="15">
        <f t="shared" si="17"/>
        <v>5764</v>
      </c>
      <c r="I86" s="47" t="s">
        <v>259</v>
      </c>
      <c r="J86" s="48" t="s">
        <v>260</v>
      </c>
      <c r="K86" s="47">
        <v>5764</v>
      </c>
      <c r="L86" s="47" t="s">
        <v>261</v>
      </c>
      <c r="M86" s="48" t="s">
        <v>61</v>
      </c>
      <c r="N86" s="48"/>
      <c r="O86" s="49" t="s">
        <v>103</v>
      </c>
      <c r="P86" s="49" t="s">
        <v>104</v>
      </c>
    </row>
    <row r="87" spans="1:16" ht="12.75" customHeight="1" thickBot="1" x14ac:dyDescent="0.25">
      <c r="A87" s="15" t="str">
        <f t="shared" si="12"/>
        <v> VB 5.17 </v>
      </c>
      <c r="B87" s="3" t="str">
        <f t="shared" si="13"/>
        <v>I</v>
      </c>
      <c r="C87" s="15">
        <f t="shared" si="14"/>
        <v>37933.516000000003</v>
      </c>
      <c r="D87" s="17" t="str">
        <f t="shared" si="15"/>
        <v>pg</v>
      </c>
      <c r="E87" s="46">
        <f>VLOOKUP(C87,Active!C$21:E$966,3,FALSE)</f>
        <v>5763.9979756312268</v>
      </c>
      <c r="F87" s="3" t="str">
        <f>LEFT(M87,1)</f>
        <v>P</v>
      </c>
      <c r="G87" s="17" t="str">
        <f t="shared" si="16"/>
        <v>37933.516</v>
      </c>
      <c r="H87" s="15">
        <f t="shared" si="17"/>
        <v>5764</v>
      </c>
      <c r="I87" s="47" t="s">
        <v>262</v>
      </c>
      <c r="J87" s="48" t="s">
        <v>263</v>
      </c>
      <c r="K87" s="47">
        <v>5764</v>
      </c>
      <c r="L87" s="47" t="s">
        <v>264</v>
      </c>
      <c r="M87" s="48" t="s">
        <v>61</v>
      </c>
      <c r="N87" s="48"/>
      <c r="O87" s="49" t="s">
        <v>103</v>
      </c>
      <c r="P87" s="49" t="s">
        <v>104</v>
      </c>
    </row>
    <row r="88" spans="1:16" ht="12.75" customHeight="1" thickBot="1" x14ac:dyDescent="0.25">
      <c r="A88" s="15" t="str">
        <f t="shared" si="12"/>
        <v> VB 5.17 </v>
      </c>
      <c r="B88" s="3" t="str">
        <f t="shared" si="13"/>
        <v>I</v>
      </c>
      <c r="C88" s="15">
        <f t="shared" si="14"/>
        <v>37933.565000000002</v>
      </c>
      <c r="D88" s="17" t="str">
        <f t="shared" si="15"/>
        <v>pg</v>
      </c>
      <c r="E88" s="46">
        <f>VLOOKUP(C88,Active!C$21:E$966,3,FALSE)</f>
        <v>5764.0246981716346</v>
      </c>
      <c r="F88" s="3" t="str">
        <f>LEFT(M88,1)</f>
        <v>P</v>
      </c>
      <c r="G88" s="17" t="str">
        <f t="shared" si="16"/>
        <v>37933.565</v>
      </c>
      <c r="H88" s="15">
        <f t="shared" si="17"/>
        <v>5764</v>
      </c>
      <c r="I88" s="47" t="s">
        <v>265</v>
      </c>
      <c r="J88" s="48" t="s">
        <v>266</v>
      </c>
      <c r="K88" s="47">
        <v>5764</v>
      </c>
      <c r="L88" s="47" t="s">
        <v>267</v>
      </c>
      <c r="M88" s="48" t="s">
        <v>61</v>
      </c>
      <c r="N88" s="48"/>
      <c r="O88" s="49" t="s">
        <v>103</v>
      </c>
      <c r="P88" s="49" t="s">
        <v>104</v>
      </c>
    </row>
    <row r="89" spans="1:16" ht="12.75" customHeight="1" thickBot="1" x14ac:dyDescent="0.25">
      <c r="A89" s="15" t="str">
        <f t="shared" si="12"/>
        <v> VB 5.17 </v>
      </c>
      <c r="B89" s="3" t="str">
        <f t="shared" si="13"/>
        <v>I</v>
      </c>
      <c r="C89" s="15">
        <f t="shared" si="14"/>
        <v>37957.285000000003</v>
      </c>
      <c r="D89" s="17" t="str">
        <f t="shared" si="15"/>
        <v>pg</v>
      </c>
      <c r="E89" s="46">
        <f>VLOOKUP(C89,Active!C$21:E$966,3,FALSE)</f>
        <v>5776.9605891611218</v>
      </c>
      <c r="F89" s="3" t="str">
        <f>LEFT(M89,1)</f>
        <v>P</v>
      </c>
      <c r="G89" s="17" t="str">
        <f t="shared" si="16"/>
        <v>37957.285</v>
      </c>
      <c r="H89" s="15">
        <f t="shared" si="17"/>
        <v>5777</v>
      </c>
      <c r="I89" s="47" t="s">
        <v>268</v>
      </c>
      <c r="J89" s="48" t="s">
        <v>269</v>
      </c>
      <c r="K89" s="47">
        <v>5777</v>
      </c>
      <c r="L89" s="47" t="s">
        <v>270</v>
      </c>
      <c r="M89" s="48" t="s">
        <v>61</v>
      </c>
      <c r="N89" s="48"/>
      <c r="O89" s="49" t="s">
        <v>103</v>
      </c>
      <c r="P89" s="49" t="s">
        <v>104</v>
      </c>
    </row>
    <row r="90" spans="1:16" ht="12.75" customHeight="1" thickBot="1" x14ac:dyDescent="0.25">
      <c r="A90" s="15" t="str">
        <f t="shared" si="12"/>
        <v> VB 5.17 </v>
      </c>
      <c r="B90" s="3" t="str">
        <f t="shared" si="13"/>
        <v>I</v>
      </c>
      <c r="C90" s="15">
        <f t="shared" si="14"/>
        <v>37957.334000000003</v>
      </c>
      <c r="D90" s="17" t="str">
        <f t="shared" si="15"/>
        <v>pg</v>
      </c>
      <c r="E90" s="46">
        <f>VLOOKUP(C90,Active!C$21:E$966,3,FALSE)</f>
        <v>5776.9873117015295</v>
      </c>
      <c r="F90" s="3" t="str">
        <f>LEFT(M90,1)</f>
        <v>P</v>
      </c>
      <c r="G90" s="17" t="str">
        <f t="shared" si="16"/>
        <v>37957.334</v>
      </c>
      <c r="H90" s="15">
        <f t="shared" si="17"/>
        <v>5777</v>
      </c>
      <c r="I90" s="47" t="s">
        <v>271</v>
      </c>
      <c r="J90" s="48" t="s">
        <v>272</v>
      </c>
      <c r="K90" s="47">
        <v>5777</v>
      </c>
      <c r="L90" s="47" t="s">
        <v>273</v>
      </c>
      <c r="M90" s="48" t="s">
        <v>61</v>
      </c>
      <c r="N90" s="48"/>
      <c r="O90" s="49" t="s">
        <v>103</v>
      </c>
      <c r="P90" s="49" t="s">
        <v>104</v>
      </c>
    </row>
    <row r="91" spans="1:16" ht="12.75" customHeight="1" thickBot="1" x14ac:dyDescent="0.25">
      <c r="A91" s="15" t="str">
        <f t="shared" si="12"/>
        <v> VB 5.17 </v>
      </c>
      <c r="B91" s="3" t="str">
        <f t="shared" si="13"/>
        <v>I</v>
      </c>
      <c r="C91" s="15">
        <f t="shared" si="14"/>
        <v>38001.31</v>
      </c>
      <c r="D91" s="17" t="str">
        <f t="shared" si="15"/>
        <v>vis</v>
      </c>
      <c r="E91" s="46">
        <f>VLOOKUP(C91,Active!C$21:E$966,3,FALSE)</f>
        <v>5800.9699736810235</v>
      </c>
      <c r="F91" s="3" t="s">
        <v>55</v>
      </c>
      <c r="G91" s="17" t="str">
        <f t="shared" si="16"/>
        <v>38001.310</v>
      </c>
      <c r="H91" s="15">
        <f t="shared" si="17"/>
        <v>5801</v>
      </c>
      <c r="I91" s="47" t="s">
        <v>274</v>
      </c>
      <c r="J91" s="48" t="s">
        <v>275</v>
      </c>
      <c r="K91" s="47">
        <v>5801</v>
      </c>
      <c r="L91" s="47" t="s">
        <v>276</v>
      </c>
      <c r="M91" s="48" t="s">
        <v>61</v>
      </c>
      <c r="N91" s="48"/>
      <c r="O91" s="49" t="s">
        <v>103</v>
      </c>
      <c r="P91" s="49" t="s">
        <v>104</v>
      </c>
    </row>
    <row r="92" spans="1:16" ht="12.75" customHeight="1" thickBot="1" x14ac:dyDescent="0.25">
      <c r="A92" s="15" t="str">
        <f t="shared" si="12"/>
        <v> VB 5.17 </v>
      </c>
      <c r="B92" s="3" t="str">
        <f t="shared" si="13"/>
        <v>I</v>
      </c>
      <c r="C92" s="15">
        <f t="shared" si="14"/>
        <v>38001.358999999997</v>
      </c>
      <c r="D92" s="17" t="str">
        <f t="shared" si="15"/>
        <v>vis</v>
      </c>
      <c r="E92" s="46">
        <f>VLOOKUP(C92,Active!C$21:E$966,3,FALSE)</f>
        <v>5800.9966962214321</v>
      </c>
      <c r="F92" s="3" t="s">
        <v>55</v>
      </c>
      <c r="G92" s="17" t="str">
        <f t="shared" si="16"/>
        <v>38001.359</v>
      </c>
      <c r="H92" s="15">
        <f t="shared" si="17"/>
        <v>5801</v>
      </c>
      <c r="I92" s="47" t="s">
        <v>277</v>
      </c>
      <c r="J92" s="48" t="s">
        <v>278</v>
      </c>
      <c r="K92" s="47">
        <v>5801</v>
      </c>
      <c r="L92" s="47" t="s">
        <v>279</v>
      </c>
      <c r="M92" s="48" t="s">
        <v>61</v>
      </c>
      <c r="N92" s="48"/>
      <c r="O92" s="49" t="s">
        <v>103</v>
      </c>
      <c r="P92" s="49" t="s">
        <v>104</v>
      </c>
    </row>
    <row r="93" spans="1:16" ht="12.75" customHeight="1" thickBot="1" x14ac:dyDescent="0.25">
      <c r="A93" s="15" t="str">
        <f t="shared" si="12"/>
        <v> VB 5.17 </v>
      </c>
      <c r="B93" s="3" t="str">
        <f t="shared" si="13"/>
        <v>I</v>
      </c>
      <c r="C93" s="15">
        <f t="shared" si="14"/>
        <v>38001.406000000003</v>
      </c>
      <c r="D93" s="17" t="str">
        <f t="shared" si="15"/>
        <v>vis</v>
      </c>
      <c r="E93" s="46">
        <f>VLOOKUP(C93,Active!C$21:E$966,3,FALSE)</f>
        <v>5801.0223280459086</v>
      </c>
      <c r="F93" s="3" t="s">
        <v>55</v>
      </c>
      <c r="G93" s="17" t="str">
        <f t="shared" si="16"/>
        <v>38001.406</v>
      </c>
      <c r="H93" s="15">
        <f t="shared" si="17"/>
        <v>5801</v>
      </c>
      <c r="I93" s="47" t="s">
        <v>280</v>
      </c>
      <c r="J93" s="48" t="s">
        <v>281</v>
      </c>
      <c r="K93" s="47">
        <v>5801</v>
      </c>
      <c r="L93" s="47" t="s">
        <v>282</v>
      </c>
      <c r="M93" s="48" t="s">
        <v>61</v>
      </c>
      <c r="N93" s="48"/>
      <c r="O93" s="49" t="s">
        <v>103</v>
      </c>
      <c r="P93" s="49" t="s">
        <v>104</v>
      </c>
    </row>
    <row r="94" spans="1:16" ht="12.75" customHeight="1" thickBot="1" x14ac:dyDescent="0.25">
      <c r="A94" s="15" t="str">
        <f t="shared" si="12"/>
        <v>BAVM 52 </v>
      </c>
      <c r="B94" s="3" t="str">
        <f t="shared" si="13"/>
        <v>I</v>
      </c>
      <c r="C94" s="15">
        <f t="shared" si="14"/>
        <v>47646.565999999999</v>
      </c>
      <c r="D94" s="17" t="str">
        <f t="shared" si="15"/>
        <v>vis</v>
      </c>
      <c r="E94" s="46">
        <f>VLOOKUP(C94,Active!C$21:E$966,3,FALSE)</f>
        <v>11061.087182015403</v>
      </c>
      <c r="F94" s="3" t="s">
        <v>55</v>
      </c>
      <c r="G94" s="17" t="str">
        <f t="shared" si="16"/>
        <v>47646.566</v>
      </c>
      <c r="H94" s="15">
        <f t="shared" si="17"/>
        <v>11061</v>
      </c>
      <c r="I94" s="47" t="s">
        <v>283</v>
      </c>
      <c r="J94" s="48" t="s">
        <v>284</v>
      </c>
      <c r="K94" s="47">
        <v>11061</v>
      </c>
      <c r="L94" s="47" t="s">
        <v>285</v>
      </c>
      <c r="M94" s="48" t="s">
        <v>57</v>
      </c>
      <c r="N94" s="48"/>
      <c r="O94" s="49" t="s">
        <v>286</v>
      </c>
      <c r="P94" s="50" t="s">
        <v>287</v>
      </c>
    </row>
    <row r="95" spans="1:16" ht="12.75" customHeight="1" thickBot="1" x14ac:dyDescent="0.25">
      <c r="A95" s="15" t="str">
        <f t="shared" si="12"/>
        <v>BAVM 56 </v>
      </c>
      <c r="B95" s="3" t="str">
        <f t="shared" si="13"/>
        <v>I</v>
      </c>
      <c r="C95" s="15">
        <f t="shared" si="14"/>
        <v>47714.432999999997</v>
      </c>
      <c r="D95" s="17" t="str">
        <f t="shared" si="15"/>
        <v>vis</v>
      </c>
      <c r="E95" s="46">
        <f>VLOOKUP(C95,Active!C$21:E$966,3,FALSE)</f>
        <v>11098.09899119683</v>
      </c>
      <c r="F95" s="3" t="s">
        <v>55</v>
      </c>
      <c r="G95" s="17" t="str">
        <f t="shared" si="16"/>
        <v>47714.433</v>
      </c>
      <c r="H95" s="15">
        <f t="shared" si="17"/>
        <v>11098</v>
      </c>
      <c r="I95" s="47" t="s">
        <v>288</v>
      </c>
      <c r="J95" s="48" t="s">
        <v>289</v>
      </c>
      <c r="K95" s="47">
        <v>11098</v>
      </c>
      <c r="L95" s="47" t="s">
        <v>290</v>
      </c>
      <c r="M95" s="48" t="s">
        <v>57</v>
      </c>
      <c r="N95" s="48"/>
      <c r="O95" s="49" t="s">
        <v>286</v>
      </c>
      <c r="P95" s="50" t="s">
        <v>291</v>
      </c>
    </row>
    <row r="96" spans="1:16" ht="12.75" customHeight="1" thickBot="1" x14ac:dyDescent="0.25">
      <c r="A96" s="15" t="str">
        <f t="shared" si="12"/>
        <v>BAVM 56 </v>
      </c>
      <c r="B96" s="3" t="str">
        <f t="shared" si="13"/>
        <v>I</v>
      </c>
      <c r="C96" s="15">
        <f t="shared" si="14"/>
        <v>47758.421999999999</v>
      </c>
      <c r="D96" s="17" t="str">
        <f t="shared" si="15"/>
        <v>vis</v>
      </c>
      <c r="E96" s="46">
        <f>VLOOKUP(C96,Active!C$21:E$966,3,FALSE)</f>
        <v>11122.088742829907</v>
      </c>
      <c r="F96" s="3" t="s">
        <v>55</v>
      </c>
      <c r="G96" s="17" t="str">
        <f t="shared" si="16"/>
        <v>47758.422</v>
      </c>
      <c r="H96" s="15">
        <f t="shared" si="17"/>
        <v>11122</v>
      </c>
      <c r="I96" s="47" t="s">
        <v>292</v>
      </c>
      <c r="J96" s="48" t="s">
        <v>293</v>
      </c>
      <c r="K96" s="47">
        <v>11122</v>
      </c>
      <c r="L96" s="47" t="s">
        <v>294</v>
      </c>
      <c r="M96" s="48" t="s">
        <v>57</v>
      </c>
      <c r="N96" s="48"/>
      <c r="O96" s="49" t="s">
        <v>286</v>
      </c>
      <c r="P96" s="50" t="s">
        <v>291</v>
      </c>
    </row>
    <row r="97" spans="1:16" ht="12.75" customHeight="1" thickBot="1" x14ac:dyDescent="0.25">
      <c r="A97" s="15" t="str">
        <f t="shared" si="12"/>
        <v>BAVM 56 </v>
      </c>
      <c r="B97" s="3" t="str">
        <f t="shared" si="13"/>
        <v>I</v>
      </c>
      <c r="C97" s="15">
        <f t="shared" si="14"/>
        <v>47846.442999999999</v>
      </c>
      <c r="D97" s="17" t="str">
        <f t="shared" si="15"/>
        <v>vis</v>
      </c>
      <c r="E97" s="46">
        <f>VLOOKUP(C97,Active!C$21:E$966,3,FALSE)</f>
        <v>11170.091696488658</v>
      </c>
      <c r="F97" s="3" t="s">
        <v>55</v>
      </c>
      <c r="G97" s="17" t="str">
        <f t="shared" si="16"/>
        <v>47846.443</v>
      </c>
      <c r="H97" s="15">
        <f t="shared" si="17"/>
        <v>11170</v>
      </c>
      <c r="I97" s="47" t="s">
        <v>295</v>
      </c>
      <c r="J97" s="48" t="s">
        <v>296</v>
      </c>
      <c r="K97" s="47">
        <v>11170</v>
      </c>
      <c r="L97" s="47" t="s">
        <v>297</v>
      </c>
      <c r="M97" s="48" t="s">
        <v>57</v>
      </c>
      <c r="N97" s="48"/>
      <c r="O97" s="49" t="s">
        <v>286</v>
      </c>
      <c r="P97" s="50" t="s">
        <v>291</v>
      </c>
    </row>
    <row r="98" spans="1:16" ht="12.75" customHeight="1" thickBot="1" x14ac:dyDescent="0.25">
      <c r="A98" s="15" t="str">
        <f t="shared" si="12"/>
        <v>BAVM 56 </v>
      </c>
      <c r="B98" s="3" t="str">
        <f t="shared" si="13"/>
        <v>I</v>
      </c>
      <c r="C98" s="15">
        <f t="shared" si="14"/>
        <v>47848.262999999999</v>
      </c>
      <c r="D98" s="17" t="str">
        <f t="shared" si="15"/>
        <v>vis</v>
      </c>
      <c r="E98" s="46">
        <f>VLOOKUP(C98,Active!C$21:E$966,3,FALSE)</f>
        <v>11171.084247989538</v>
      </c>
      <c r="F98" s="3" t="s">
        <v>55</v>
      </c>
      <c r="G98" s="17" t="str">
        <f t="shared" si="16"/>
        <v>47848.263</v>
      </c>
      <c r="H98" s="15">
        <f t="shared" si="17"/>
        <v>11171</v>
      </c>
      <c r="I98" s="47" t="s">
        <v>298</v>
      </c>
      <c r="J98" s="48" t="s">
        <v>299</v>
      </c>
      <c r="K98" s="47">
        <v>11171</v>
      </c>
      <c r="L98" s="47" t="s">
        <v>232</v>
      </c>
      <c r="M98" s="48" t="s">
        <v>57</v>
      </c>
      <c r="N98" s="48"/>
      <c r="O98" s="49" t="s">
        <v>286</v>
      </c>
      <c r="P98" s="50" t="s">
        <v>291</v>
      </c>
    </row>
    <row r="99" spans="1:16" ht="12.75" customHeight="1" thickBot="1" x14ac:dyDescent="0.25">
      <c r="A99" s="15" t="str">
        <f t="shared" si="12"/>
        <v>BAVM 59 </v>
      </c>
      <c r="B99" s="3" t="str">
        <f t="shared" si="13"/>
        <v>I</v>
      </c>
      <c r="C99" s="15">
        <f t="shared" si="14"/>
        <v>48176.508000000002</v>
      </c>
      <c r="D99" s="17" t="str">
        <f t="shared" si="15"/>
        <v>vis</v>
      </c>
      <c r="E99" s="46">
        <f>VLOOKUP(C99,Active!C$21:E$966,3,FALSE)</f>
        <v>11350.095274036927</v>
      </c>
      <c r="F99" s="3" t="s">
        <v>55</v>
      </c>
      <c r="G99" s="17" t="str">
        <f t="shared" si="16"/>
        <v>48176.508</v>
      </c>
      <c r="H99" s="15">
        <f t="shared" si="17"/>
        <v>11350</v>
      </c>
      <c r="I99" s="47" t="s">
        <v>300</v>
      </c>
      <c r="J99" s="48" t="s">
        <v>301</v>
      </c>
      <c r="K99" s="47">
        <v>11350</v>
      </c>
      <c r="L99" s="47" t="s">
        <v>302</v>
      </c>
      <c r="M99" s="48" t="s">
        <v>57</v>
      </c>
      <c r="N99" s="48"/>
      <c r="O99" s="49" t="s">
        <v>286</v>
      </c>
      <c r="P99" s="50" t="s">
        <v>303</v>
      </c>
    </row>
    <row r="100" spans="1:16" ht="12.75" customHeight="1" thickBot="1" x14ac:dyDescent="0.25">
      <c r="A100" s="15" t="str">
        <f t="shared" si="12"/>
        <v>BAVM 59 </v>
      </c>
      <c r="B100" s="3" t="str">
        <f t="shared" si="13"/>
        <v>I</v>
      </c>
      <c r="C100" s="15">
        <f t="shared" si="14"/>
        <v>48233.341</v>
      </c>
      <c r="D100" s="17" t="str">
        <f t="shared" si="15"/>
        <v>vis</v>
      </c>
      <c r="E100" s="46">
        <f>VLOOKUP(C100,Active!C$21:E$966,3,FALSE)</f>
        <v>11381.08960340478</v>
      </c>
      <c r="F100" s="3" t="s">
        <v>55</v>
      </c>
      <c r="G100" s="17" t="str">
        <f t="shared" si="16"/>
        <v>48233.341</v>
      </c>
      <c r="H100" s="15">
        <f t="shared" si="17"/>
        <v>11381</v>
      </c>
      <c r="I100" s="47" t="s">
        <v>304</v>
      </c>
      <c r="J100" s="48" t="s">
        <v>305</v>
      </c>
      <c r="K100" s="47">
        <v>11381</v>
      </c>
      <c r="L100" s="47" t="s">
        <v>306</v>
      </c>
      <c r="M100" s="48" t="s">
        <v>57</v>
      </c>
      <c r="N100" s="48"/>
      <c r="O100" s="49" t="s">
        <v>286</v>
      </c>
      <c r="P100" s="50" t="s">
        <v>303</v>
      </c>
    </row>
    <row r="101" spans="1:16" ht="12.75" customHeight="1" thickBot="1" x14ac:dyDescent="0.25">
      <c r="A101" s="15" t="str">
        <f t="shared" si="12"/>
        <v> BBS 126 </v>
      </c>
      <c r="B101" s="3" t="str">
        <f t="shared" si="13"/>
        <v>I</v>
      </c>
      <c r="C101" s="15">
        <f t="shared" si="14"/>
        <v>52133.491999999998</v>
      </c>
      <c r="D101" s="17" t="str">
        <f t="shared" si="15"/>
        <v>vis</v>
      </c>
      <c r="E101" s="46">
        <f>VLOOKUP(C101,Active!C$21:E$966,3,FALSE)</f>
        <v>13508.068025771436</v>
      </c>
      <c r="F101" s="3" t="s">
        <v>55</v>
      </c>
      <c r="G101" s="17" t="str">
        <f t="shared" si="16"/>
        <v>52133.492</v>
      </c>
      <c r="H101" s="15">
        <f t="shared" si="17"/>
        <v>13508</v>
      </c>
      <c r="I101" s="47" t="s">
        <v>326</v>
      </c>
      <c r="J101" s="48" t="s">
        <v>327</v>
      </c>
      <c r="K101" s="47">
        <v>13508</v>
      </c>
      <c r="L101" s="47" t="s">
        <v>328</v>
      </c>
      <c r="M101" s="48" t="s">
        <v>329</v>
      </c>
      <c r="N101" s="48" t="s">
        <v>330</v>
      </c>
      <c r="O101" s="49" t="s">
        <v>331</v>
      </c>
      <c r="P101" s="49" t="s">
        <v>332</v>
      </c>
    </row>
    <row r="102" spans="1:16" ht="12.75" customHeight="1" thickBot="1" x14ac:dyDescent="0.25">
      <c r="A102" s="15" t="str">
        <f t="shared" si="12"/>
        <v>OEJV 0094 </v>
      </c>
      <c r="B102" s="3" t="str">
        <f t="shared" si="13"/>
        <v>I</v>
      </c>
      <c r="C102" s="15">
        <f t="shared" si="14"/>
        <v>54568.546499999997</v>
      </c>
      <c r="D102" s="17" t="str">
        <f t="shared" si="15"/>
        <v>vis</v>
      </c>
      <c r="E102" s="46" t="e">
        <f>VLOOKUP(C102,Active!C$21:E$966,3,FALSE)</f>
        <v>#N/A</v>
      </c>
      <c r="F102" s="3" t="s">
        <v>55</v>
      </c>
      <c r="G102" s="17" t="str">
        <f t="shared" si="16"/>
        <v>54568.5465</v>
      </c>
      <c r="H102" s="15">
        <f t="shared" si="17"/>
        <v>14836</v>
      </c>
      <c r="I102" s="47" t="s">
        <v>341</v>
      </c>
      <c r="J102" s="48" t="s">
        <v>342</v>
      </c>
      <c r="K102" s="47">
        <v>14836</v>
      </c>
      <c r="L102" s="47" t="s">
        <v>343</v>
      </c>
      <c r="M102" s="48" t="s">
        <v>310</v>
      </c>
      <c r="N102" s="48" t="s">
        <v>39</v>
      </c>
      <c r="O102" s="49" t="s">
        <v>344</v>
      </c>
      <c r="P102" s="50" t="s">
        <v>345</v>
      </c>
    </row>
    <row r="103" spans="1:16" ht="12.75" customHeight="1" thickBot="1" x14ac:dyDescent="0.25">
      <c r="A103" s="15" t="str">
        <f t="shared" si="12"/>
        <v>OEJV 0094 </v>
      </c>
      <c r="B103" s="3" t="str">
        <f t="shared" si="13"/>
        <v>I</v>
      </c>
      <c r="C103" s="15">
        <f t="shared" si="14"/>
        <v>54568.546799999996</v>
      </c>
      <c r="D103" s="17" t="str">
        <f t="shared" si="15"/>
        <v>vis</v>
      </c>
      <c r="E103" s="46" t="e">
        <f>VLOOKUP(C103,Active!C$21:E$966,3,FALSE)</f>
        <v>#N/A</v>
      </c>
      <c r="F103" s="3" t="s">
        <v>55</v>
      </c>
      <c r="G103" s="17" t="str">
        <f t="shared" si="16"/>
        <v>54568.5468</v>
      </c>
      <c r="H103" s="15">
        <f t="shared" si="17"/>
        <v>14836</v>
      </c>
      <c r="I103" s="47" t="s">
        <v>346</v>
      </c>
      <c r="J103" s="48" t="s">
        <v>347</v>
      </c>
      <c r="K103" s="47">
        <v>14836</v>
      </c>
      <c r="L103" s="47" t="s">
        <v>348</v>
      </c>
      <c r="M103" s="48" t="s">
        <v>310</v>
      </c>
      <c r="N103" s="48" t="s">
        <v>349</v>
      </c>
      <c r="O103" s="49" t="s">
        <v>344</v>
      </c>
      <c r="P103" s="50" t="s">
        <v>345</v>
      </c>
    </row>
    <row r="104" spans="1:16" ht="12.75" customHeight="1" thickBot="1" x14ac:dyDescent="0.25">
      <c r="A104" s="15" t="str">
        <f t="shared" si="12"/>
        <v>OEJV 0094 </v>
      </c>
      <c r="B104" s="3" t="str">
        <f t="shared" si="13"/>
        <v>I</v>
      </c>
      <c r="C104" s="15">
        <f t="shared" si="14"/>
        <v>54568.547400000003</v>
      </c>
      <c r="D104" s="17" t="str">
        <f t="shared" si="15"/>
        <v>vis</v>
      </c>
      <c r="E104" s="46" t="e">
        <f>VLOOKUP(C104,Active!C$21:E$966,3,FALSE)</f>
        <v>#N/A</v>
      </c>
      <c r="F104" s="3" t="s">
        <v>55</v>
      </c>
      <c r="G104" s="17" t="str">
        <f t="shared" si="16"/>
        <v>54568.5474</v>
      </c>
      <c r="H104" s="15">
        <f t="shared" si="17"/>
        <v>14836</v>
      </c>
      <c r="I104" s="47" t="s">
        <v>350</v>
      </c>
      <c r="J104" s="48" t="s">
        <v>351</v>
      </c>
      <c r="K104" s="47">
        <v>14836</v>
      </c>
      <c r="L104" s="47" t="s">
        <v>352</v>
      </c>
      <c r="M104" s="48" t="s">
        <v>310</v>
      </c>
      <c r="N104" s="48" t="s">
        <v>55</v>
      </c>
      <c r="O104" s="49" t="s">
        <v>344</v>
      </c>
      <c r="P104" s="50" t="s">
        <v>345</v>
      </c>
    </row>
    <row r="105" spans="1:16" ht="12.75" customHeight="1" thickBot="1" x14ac:dyDescent="0.25">
      <c r="A105" s="15" t="str">
        <f t="shared" si="12"/>
        <v>OEJV 0094 </v>
      </c>
      <c r="B105" s="3" t="str">
        <f t="shared" si="13"/>
        <v>II</v>
      </c>
      <c r="C105" s="15">
        <f t="shared" si="14"/>
        <v>54569.452799999999</v>
      </c>
      <c r="D105" s="17" t="str">
        <f t="shared" si="15"/>
        <v>vis</v>
      </c>
      <c r="E105" s="46" t="e">
        <f>VLOOKUP(C105,Active!C$21:E$966,3,FALSE)</f>
        <v>#N/A</v>
      </c>
      <c r="F105" s="3" t="s">
        <v>55</v>
      </c>
      <c r="G105" s="17" t="str">
        <f t="shared" si="16"/>
        <v>54569.4528</v>
      </c>
      <c r="H105" s="15">
        <f t="shared" si="17"/>
        <v>14836.5</v>
      </c>
      <c r="I105" s="47" t="s">
        <v>353</v>
      </c>
      <c r="J105" s="48" t="s">
        <v>354</v>
      </c>
      <c r="K105" s="47">
        <v>14836.5</v>
      </c>
      <c r="L105" s="47" t="s">
        <v>355</v>
      </c>
      <c r="M105" s="48" t="s">
        <v>310</v>
      </c>
      <c r="N105" s="48" t="s">
        <v>55</v>
      </c>
      <c r="O105" s="49" t="s">
        <v>344</v>
      </c>
      <c r="P105" s="50" t="s">
        <v>345</v>
      </c>
    </row>
    <row r="106" spans="1:16" ht="12.75" customHeight="1" thickBot="1" x14ac:dyDescent="0.25">
      <c r="A106" s="15" t="str">
        <f t="shared" si="12"/>
        <v>OEJV 0094 </v>
      </c>
      <c r="B106" s="3" t="str">
        <f t="shared" si="13"/>
        <v>II</v>
      </c>
      <c r="C106" s="15">
        <f t="shared" si="14"/>
        <v>54569.463000000003</v>
      </c>
      <c r="D106" s="17" t="str">
        <f t="shared" si="15"/>
        <v>vis</v>
      </c>
      <c r="E106" s="46" t="e">
        <f>VLOOKUP(C106,Active!C$21:E$966,3,FALSE)</f>
        <v>#N/A</v>
      </c>
      <c r="F106" s="3" t="s">
        <v>55</v>
      </c>
      <c r="G106" s="17" t="str">
        <f t="shared" si="16"/>
        <v>54569.4630</v>
      </c>
      <c r="H106" s="15">
        <f t="shared" si="17"/>
        <v>14836.5</v>
      </c>
      <c r="I106" s="47" t="s">
        <v>356</v>
      </c>
      <c r="J106" s="48" t="s">
        <v>357</v>
      </c>
      <c r="K106" s="47">
        <v>14836.5</v>
      </c>
      <c r="L106" s="47" t="s">
        <v>358</v>
      </c>
      <c r="M106" s="48" t="s">
        <v>310</v>
      </c>
      <c r="N106" s="48" t="s">
        <v>39</v>
      </c>
      <c r="O106" s="49" t="s">
        <v>344</v>
      </c>
      <c r="P106" s="50" t="s">
        <v>345</v>
      </c>
    </row>
    <row r="107" spans="1:16" ht="12.75" customHeight="1" thickBot="1" x14ac:dyDescent="0.25">
      <c r="A107" s="15" t="str">
        <f t="shared" si="12"/>
        <v>OEJV 0094 </v>
      </c>
      <c r="B107" s="3" t="str">
        <f t="shared" si="13"/>
        <v>II</v>
      </c>
      <c r="C107" s="15">
        <f t="shared" si="14"/>
        <v>54569.466999999997</v>
      </c>
      <c r="D107" s="17" t="str">
        <f t="shared" si="15"/>
        <v>vis</v>
      </c>
      <c r="E107" s="46" t="e">
        <f>VLOOKUP(C107,Active!C$21:E$966,3,FALSE)</f>
        <v>#N/A</v>
      </c>
      <c r="F107" s="3" t="s">
        <v>55</v>
      </c>
      <c r="G107" s="17" t="str">
        <f t="shared" si="16"/>
        <v>54569.4670</v>
      </c>
      <c r="H107" s="15">
        <f t="shared" si="17"/>
        <v>14836.5</v>
      </c>
      <c r="I107" s="47" t="s">
        <v>359</v>
      </c>
      <c r="J107" s="48" t="s">
        <v>360</v>
      </c>
      <c r="K107" s="47">
        <v>14836.5</v>
      </c>
      <c r="L107" s="47" t="s">
        <v>361</v>
      </c>
      <c r="M107" s="48" t="s">
        <v>310</v>
      </c>
      <c r="N107" s="48" t="s">
        <v>349</v>
      </c>
      <c r="O107" s="49" t="s">
        <v>344</v>
      </c>
      <c r="P107" s="50" t="s">
        <v>345</v>
      </c>
    </row>
    <row r="108" spans="1:16" ht="12.75" customHeight="1" thickBot="1" x14ac:dyDescent="0.25">
      <c r="A108" s="15" t="str">
        <f t="shared" si="12"/>
        <v>OEJV 0107 </v>
      </c>
      <c r="B108" s="3" t="str">
        <f t="shared" si="13"/>
        <v>I</v>
      </c>
      <c r="C108" s="15">
        <f t="shared" si="14"/>
        <v>54788.590900000003</v>
      </c>
      <c r="D108" s="17" t="str">
        <f t="shared" si="15"/>
        <v>vis</v>
      </c>
      <c r="E108" s="46" t="e">
        <f>VLOOKUP(C108,Active!C$21:E$966,3,FALSE)</f>
        <v>#N/A</v>
      </c>
      <c r="F108" s="3" t="s">
        <v>55</v>
      </c>
      <c r="G108" s="17" t="str">
        <f t="shared" si="16"/>
        <v>54788.5909</v>
      </c>
      <c r="H108" s="15">
        <f t="shared" si="17"/>
        <v>14956</v>
      </c>
      <c r="I108" s="47" t="s">
        <v>362</v>
      </c>
      <c r="J108" s="48" t="s">
        <v>363</v>
      </c>
      <c r="K108" s="47">
        <v>14956</v>
      </c>
      <c r="L108" s="47" t="s">
        <v>364</v>
      </c>
      <c r="M108" s="48" t="s">
        <v>310</v>
      </c>
      <c r="N108" s="48" t="s">
        <v>47</v>
      </c>
      <c r="O108" s="49" t="s">
        <v>365</v>
      </c>
      <c r="P108" s="50" t="s">
        <v>366</v>
      </c>
    </row>
    <row r="109" spans="1:16" x14ac:dyDescent="0.2">
      <c r="B109" s="3"/>
      <c r="F109" s="3"/>
    </row>
    <row r="110" spans="1:16" x14ac:dyDescent="0.2">
      <c r="B110" s="3"/>
      <c r="F110" s="3"/>
    </row>
    <row r="111" spans="1:16" x14ac:dyDescent="0.2">
      <c r="B111" s="3"/>
      <c r="F111" s="3"/>
    </row>
    <row r="112" spans="1:1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</sheetData>
  <phoneticPr fontId="7" type="noConversion"/>
  <hyperlinks>
    <hyperlink ref="P94" r:id="rId1" display="http://www.bav-astro.de/sfs/BAVM_link.php?BAVMnr=52"/>
    <hyperlink ref="P95" r:id="rId2" display="http://www.bav-astro.de/sfs/BAVM_link.php?BAVMnr=56"/>
    <hyperlink ref="P96" r:id="rId3" display="http://www.bav-astro.de/sfs/BAVM_link.php?BAVMnr=56"/>
    <hyperlink ref="P97" r:id="rId4" display="http://www.bav-astro.de/sfs/BAVM_link.php?BAVMnr=56"/>
    <hyperlink ref="P98" r:id="rId5" display="http://www.bav-astro.de/sfs/BAVM_link.php?BAVMnr=56"/>
    <hyperlink ref="P99" r:id="rId6" display="http://www.bav-astro.de/sfs/BAVM_link.php?BAVMnr=59"/>
    <hyperlink ref="P100" r:id="rId7" display="http://www.bav-astro.de/sfs/BAVM_link.php?BAVMnr=59"/>
    <hyperlink ref="P11" r:id="rId8" display="http://www.bav-astro.de/sfs/BAVM_link.php?BAVMnr=178"/>
    <hyperlink ref="P12" r:id="rId9" display="http://www.bav-astro.de/sfs/BAVM_link.php?BAVMnr=178"/>
    <hyperlink ref="P13" r:id="rId10" display="http://www.bav-astro.de/sfs/BAVM_link.php?BAVMnr=178"/>
    <hyperlink ref="P14" r:id="rId11" display="http://www.bav-astro.de/sfs/BAVM_link.php?BAVMnr=178"/>
    <hyperlink ref="P15" r:id="rId12" display="http://www.bav-astro.de/sfs/BAVM_link.php?BAVMnr=178"/>
    <hyperlink ref="P16" r:id="rId13" display="http://www.bav-astro.de/sfs/BAVM_link.php?BAVMnr=178"/>
    <hyperlink ref="P102" r:id="rId14" display="http://var.astro.cz/oejv/issues/oejv0094.pdf"/>
    <hyperlink ref="P103" r:id="rId15" display="http://var.astro.cz/oejv/issues/oejv0094.pdf"/>
    <hyperlink ref="P104" r:id="rId16" display="http://var.astro.cz/oejv/issues/oejv0094.pdf"/>
    <hyperlink ref="P105" r:id="rId17" display="http://var.astro.cz/oejv/issues/oejv0094.pdf"/>
    <hyperlink ref="P106" r:id="rId18" display="http://var.astro.cz/oejv/issues/oejv0094.pdf"/>
    <hyperlink ref="P107" r:id="rId19" display="http://var.astro.cz/oejv/issues/oejv0094.pdf"/>
    <hyperlink ref="P108" r:id="rId20" display="http://var.astro.cz/oejv/issues/oejv0107.pdf"/>
    <hyperlink ref="P18" r:id="rId21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2024-01-23T03:05:00Z</dcterms:modified>
</cp:coreProperties>
</file>