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0C6D36F-EBBA-4D50-98BF-23929034B7B0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61" i="1"/>
  <c r="Q62" i="1"/>
  <c r="Q63" i="1"/>
  <c r="G19" i="2"/>
  <c r="C19" i="2"/>
  <c r="G18" i="2"/>
  <c r="C18" i="2"/>
  <c r="G17" i="2"/>
  <c r="C17" i="2"/>
  <c r="G16" i="2"/>
  <c r="C16" i="2"/>
  <c r="G15" i="2"/>
  <c r="C15" i="2"/>
  <c r="G58" i="2"/>
  <c r="C58" i="2"/>
  <c r="G57" i="2"/>
  <c r="C57" i="2"/>
  <c r="G56" i="2"/>
  <c r="C56" i="2"/>
  <c r="G14" i="2"/>
  <c r="C14" i="2"/>
  <c r="G13" i="2"/>
  <c r="C13" i="2"/>
  <c r="G12" i="2"/>
  <c r="C12" i="2"/>
  <c r="G11" i="2"/>
  <c r="C1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E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58" i="2"/>
  <c r="D58" i="2"/>
  <c r="B58" i="2"/>
  <c r="A58" i="2"/>
  <c r="H57" i="2"/>
  <c r="D57" i="2"/>
  <c r="B57" i="2"/>
  <c r="A57" i="2"/>
  <c r="H56" i="2"/>
  <c r="D56" i="2"/>
  <c r="B56" i="2"/>
  <c r="A56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Q66" i="1"/>
  <c r="Q67" i="1"/>
  <c r="F16" i="1"/>
  <c r="F17" i="1" s="1"/>
  <c r="Q64" i="1"/>
  <c r="Q65" i="1"/>
  <c r="C17" i="1"/>
  <c r="I57" i="1"/>
  <c r="Q57" i="1"/>
  <c r="Q59" i="1"/>
  <c r="Q60" i="1"/>
  <c r="C7" i="1"/>
  <c r="E21" i="1"/>
  <c r="F21" i="1"/>
  <c r="C8" i="1"/>
  <c r="Q58" i="1"/>
  <c r="E25" i="2"/>
  <c r="E39" i="2"/>
  <c r="E45" i="2"/>
  <c r="E27" i="2"/>
  <c r="E34" i="2"/>
  <c r="E21" i="2"/>
  <c r="E42" i="2"/>
  <c r="E11" i="2"/>
  <c r="E43" i="2"/>
  <c r="E50" i="2"/>
  <c r="E23" i="2"/>
  <c r="E51" i="2"/>
  <c r="E13" i="2"/>
  <c r="E14" i="2"/>
  <c r="E38" i="2"/>
  <c r="G64" i="1"/>
  <c r="I64" i="1"/>
  <c r="E66" i="1"/>
  <c r="F66" i="1"/>
  <c r="G61" i="1"/>
  <c r="I61" i="1"/>
  <c r="E55" i="1"/>
  <c r="F55" i="1"/>
  <c r="G55" i="1"/>
  <c r="H55" i="1"/>
  <c r="E47" i="1"/>
  <c r="F47" i="1"/>
  <c r="E39" i="1"/>
  <c r="F39" i="1"/>
  <c r="G39" i="1"/>
  <c r="H39" i="1"/>
  <c r="G33" i="1"/>
  <c r="H33" i="1"/>
  <c r="E31" i="1"/>
  <c r="F31" i="1"/>
  <c r="G25" i="1"/>
  <c r="H25" i="1"/>
  <c r="E23" i="1"/>
  <c r="F23" i="1"/>
  <c r="G23" i="1"/>
  <c r="H23" i="1"/>
  <c r="E60" i="1"/>
  <c r="F60" i="1"/>
  <c r="E52" i="1"/>
  <c r="F52" i="1"/>
  <c r="G52" i="1"/>
  <c r="H52" i="1"/>
  <c r="G46" i="1"/>
  <c r="H46" i="1"/>
  <c r="E44" i="1"/>
  <c r="F44" i="1"/>
  <c r="G38" i="1"/>
  <c r="H38" i="1"/>
  <c r="E36" i="1"/>
  <c r="F36" i="1"/>
  <c r="G36" i="1"/>
  <c r="H36" i="1"/>
  <c r="E28" i="1"/>
  <c r="F28" i="1"/>
  <c r="E64" i="1"/>
  <c r="F64" i="1"/>
  <c r="E61" i="1"/>
  <c r="F61" i="1"/>
  <c r="E49" i="1"/>
  <c r="F49" i="1"/>
  <c r="G49" i="1"/>
  <c r="H49" i="1"/>
  <c r="E41" i="1"/>
  <c r="F41" i="1"/>
  <c r="G41" i="1"/>
  <c r="H41" i="1"/>
  <c r="E33" i="1"/>
  <c r="F33" i="1"/>
  <c r="E25" i="1"/>
  <c r="F25" i="1"/>
  <c r="E58" i="1"/>
  <c r="F58" i="1"/>
  <c r="G58" i="1"/>
  <c r="H58" i="1"/>
  <c r="E54" i="1"/>
  <c r="F54" i="1"/>
  <c r="G54" i="1"/>
  <c r="H54" i="1"/>
  <c r="E46" i="1"/>
  <c r="F46" i="1"/>
  <c r="G40" i="1"/>
  <c r="H40" i="1"/>
  <c r="E38" i="1"/>
  <c r="F38" i="1"/>
  <c r="E30" i="1"/>
  <c r="F30" i="1"/>
  <c r="G30" i="1"/>
  <c r="H30" i="1"/>
  <c r="E22" i="1"/>
  <c r="F22" i="1"/>
  <c r="G22" i="1"/>
  <c r="H22" i="1"/>
  <c r="E57" i="1"/>
  <c r="F57" i="1"/>
  <c r="E63" i="1"/>
  <c r="F63" i="1"/>
  <c r="G63" i="1"/>
  <c r="I63" i="1"/>
  <c r="E51" i="1"/>
  <c r="F51" i="1"/>
  <c r="G51" i="1"/>
  <c r="H51" i="1"/>
  <c r="G45" i="1"/>
  <c r="H45" i="1"/>
  <c r="E43" i="1"/>
  <c r="F43" i="1"/>
  <c r="G43" i="1"/>
  <c r="H43" i="1"/>
  <c r="G37" i="1"/>
  <c r="H37" i="1"/>
  <c r="E35" i="1"/>
  <c r="F35" i="1"/>
  <c r="G35" i="1"/>
  <c r="H35" i="1"/>
  <c r="E27" i="1"/>
  <c r="F27" i="1"/>
  <c r="G27" i="1"/>
  <c r="H27" i="1"/>
  <c r="E67" i="1"/>
  <c r="F67" i="1"/>
  <c r="G67" i="1"/>
  <c r="I67" i="1"/>
  <c r="E56" i="1"/>
  <c r="F56" i="1"/>
  <c r="G56" i="1"/>
  <c r="H56" i="1"/>
  <c r="E48" i="1"/>
  <c r="F48" i="1"/>
  <c r="G48" i="1"/>
  <c r="H48" i="1"/>
  <c r="G42" i="1"/>
  <c r="H42" i="1"/>
  <c r="E40" i="1"/>
  <c r="F40" i="1"/>
  <c r="E32" i="1"/>
  <c r="F32" i="1"/>
  <c r="G32" i="1"/>
  <c r="H32" i="1"/>
  <c r="E24" i="1"/>
  <c r="F24" i="1"/>
  <c r="G24" i="1"/>
  <c r="G21" i="1"/>
  <c r="H21" i="1"/>
  <c r="G66" i="1"/>
  <c r="I66" i="1"/>
  <c r="E59" i="1"/>
  <c r="F59" i="1"/>
  <c r="G59" i="1"/>
  <c r="I59" i="1"/>
  <c r="E53" i="1"/>
  <c r="F53" i="1"/>
  <c r="G53" i="1"/>
  <c r="H53" i="1"/>
  <c r="G47" i="1"/>
  <c r="H47" i="1"/>
  <c r="E45" i="1"/>
  <c r="F45" i="1"/>
  <c r="E37" i="1"/>
  <c r="F37" i="1"/>
  <c r="G31" i="1"/>
  <c r="H31" i="1"/>
  <c r="E29" i="1"/>
  <c r="F29" i="1"/>
  <c r="G29" i="1"/>
  <c r="H29" i="1"/>
  <c r="E65" i="1"/>
  <c r="F65" i="1"/>
  <c r="G65" i="1"/>
  <c r="I65" i="1"/>
  <c r="G60" i="1"/>
  <c r="I60" i="1"/>
  <c r="E62" i="1"/>
  <c r="F62" i="1"/>
  <c r="G62" i="1"/>
  <c r="I62" i="1"/>
  <c r="E50" i="1"/>
  <c r="F50" i="1"/>
  <c r="G50" i="1"/>
  <c r="H50" i="1"/>
  <c r="G44" i="1"/>
  <c r="H44" i="1"/>
  <c r="E42" i="1"/>
  <c r="F42" i="1"/>
  <c r="E34" i="1"/>
  <c r="F34" i="1"/>
  <c r="G34" i="1"/>
  <c r="H34" i="1"/>
  <c r="G28" i="1"/>
  <c r="H28" i="1"/>
  <c r="E26" i="1"/>
  <c r="F26" i="1"/>
  <c r="G26" i="1"/>
  <c r="H26" i="1"/>
  <c r="H24" i="1"/>
  <c r="E52" i="2"/>
  <c r="E49" i="2"/>
  <c r="E58" i="2"/>
  <c r="E53" i="2"/>
  <c r="E37" i="2"/>
  <c r="E29" i="2"/>
  <c r="E35" i="2"/>
  <c r="E55" i="2"/>
  <c r="E54" i="2"/>
  <c r="E46" i="2"/>
  <c r="E30" i="2"/>
  <c r="E16" i="2"/>
  <c r="E31" i="2"/>
  <c r="E48" i="2"/>
  <c r="E47" i="2"/>
  <c r="E22" i="2"/>
  <c r="E26" i="2"/>
  <c r="E24" i="2"/>
  <c r="E12" i="2"/>
  <c r="E15" i="2"/>
  <c r="E41" i="2"/>
  <c r="E40" i="2"/>
  <c r="E33" i="2"/>
  <c r="E19" i="2"/>
  <c r="E18" i="2"/>
  <c r="E44" i="2"/>
  <c r="E36" i="2"/>
  <c r="E28" i="2"/>
  <c r="E32" i="2"/>
  <c r="E56" i="2"/>
  <c r="E17" i="2"/>
  <c r="E57" i="2"/>
  <c r="C11" i="1"/>
  <c r="C12" i="1"/>
  <c r="C16" i="1" l="1"/>
  <c r="D18" i="1" s="1"/>
  <c r="O62" i="1"/>
  <c r="O24" i="1"/>
  <c r="O43" i="1"/>
  <c r="O66" i="1"/>
  <c r="O58" i="1"/>
  <c r="O47" i="1"/>
  <c r="O30" i="1"/>
  <c r="O46" i="1"/>
  <c r="O35" i="1"/>
  <c r="O57" i="1"/>
  <c r="O32" i="1"/>
  <c r="O51" i="1"/>
  <c r="O25" i="1"/>
  <c r="O28" i="1"/>
  <c r="O55" i="1"/>
  <c r="O26" i="1"/>
  <c r="O53" i="1"/>
  <c r="O50" i="1"/>
  <c r="O21" i="1"/>
  <c r="O40" i="1"/>
  <c r="O63" i="1"/>
  <c r="O33" i="1"/>
  <c r="O36" i="1"/>
  <c r="O60" i="1"/>
  <c r="O37" i="1"/>
  <c r="O49" i="1"/>
  <c r="O29" i="1"/>
  <c r="O48" i="1"/>
  <c r="O22" i="1"/>
  <c r="O41" i="1"/>
  <c r="O44" i="1"/>
  <c r="C15" i="1"/>
  <c r="O56" i="1"/>
  <c r="O65" i="1"/>
  <c r="O59" i="1"/>
  <c r="O52" i="1"/>
  <c r="O42" i="1"/>
  <c r="O31" i="1"/>
  <c r="O54" i="1"/>
  <c r="O34" i="1"/>
  <c r="O45" i="1"/>
  <c r="O64" i="1"/>
  <c r="O38" i="1"/>
  <c r="O61" i="1"/>
  <c r="O23" i="1"/>
  <c r="O27" i="1"/>
  <c r="O67" i="1"/>
  <c r="O39" i="1"/>
  <c r="F18" i="1" l="1"/>
  <c r="F19" i="1" s="1"/>
  <c r="C18" i="1"/>
</calcChain>
</file>

<file path=xl/sharedStrings.xml><?xml version="1.0" encoding="utf-8"?>
<sst xmlns="http://schemas.openxmlformats.org/spreadsheetml/2006/main" count="532" uniqueCount="235">
  <si>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</si>
  <si>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</si>
  <si>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</si>
  <si>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</si>
  <si>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</si>
  <si>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</si>
  <si>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</si>
  <si>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</si>
  <si>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</si>
  <si>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</si>
  <si>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</si>
  <si>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</si>
  <si>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</si>
  <si>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</si>
  <si>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</si>
  <si>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</si>
  <si>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</si>
  <si>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</si>
  <si>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</si>
  <si>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</si>
  <si>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</si>
  <si>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</si>
  <si>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</si>
  <si>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</si>
  <si>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</si>
  <si>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</si>
  <si>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</si>
  <si>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</si>
  <si>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</si>
  <si>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Locher K</t>
  </si>
  <si>
    <t>BBSAG Bull.19</t>
  </si>
  <si>
    <t>B</t>
  </si>
  <si>
    <t>BAV-M 79</t>
  </si>
  <si>
    <t>K</t>
  </si>
  <si>
    <t>EA/DS</t>
  </si>
  <si>
    <t>IBVS 0035</t>
  </si>
  <si>
    <t># of data points:</t>
  </si>
  <si>
    <t>RS Cep / GSC 04519-00875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</si>
  <si>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</si>
  <si>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</si>
  <si>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</si>
  <si>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</si>
  <si>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</si>
  <si>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</si>
  <si>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</si>
  <si>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Add cycle</t>
  </si>
  <si>
    <t>Old Cycle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</si>
  <si>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</si>
  <si>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</si>
  <si>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</si>
  <si>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</si>
  <si>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</si>
  <si>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</si>
  <si>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</si>
  <si>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</si>
  <si>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</si>
  <si>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</si>
  <si>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</si>
  <si>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</si>
  <si>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</si>
  <si>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2410011.4 </t>
  </si>
  <si>
    <t> 14.04.1886 21:36 </t>
  </si>
  <si>
    <t> 0.3 </t>
  </si>
  <si>
    <t> E.C.Pickering </t>
  </si>
  <si>
    <t> AN 169.383 </t>
  </si>
  <si>
    <t>2416755.3 </t>
  </si>
  <si>
    <t> 01.10.1904 19:12 </t>
  </si>
  <si>
    <t> 0.0 </t>
  </si>
  <si>
    <t>P </t>
  </si>
  <si>
    <t> W.Ceraski </t>
  </si>
  <si>
    <t> AN 169.111 </t>
  </si>
  <si>
    <t>2417140.469 </t>
  </si>
  <si>
    <t> 21.10.1905 23:15 </t>
  </si>
  <si>
    <t> 0.193 </t>
  </si>
  <si>
    <t>V </t>
  </si>
  <si>
    <t> Wendell (Shapley) </t>
  </si>
  <si>
    <t> APJ 38.171 </t>
  </si>
  <si>
    <t>2417177.719 </t>
  </si>
  <si>
    <t> 28.11.1905 05:15 </t>
  </si>
  <si>
    <t> 0.182 </t>
  </si>
  <si>
    <t> G.van Biesbroeck </t>
  </si>
  <si>
    <t> AN 171.179 </t>
  </si>
  <si>
    <t>2422816.369 </t>
  </si>
  <si>
    <t> 06.05.1921 20:51 </t>
  </si>
  <si>
    <t> 0.105 </t>
  </si>
  <si>
    <t> W.Hassenstein </t>
  </si>
  <si>
    <t> PPOT 81.10 </t>
  </si>
  <si>
    <t>2424120.570 </t>
  </si>
  <si>
    <t> 01.12.1924 01:40 </t>
  </si>
  <si>
    <t> 0.195 </t>
  </si>
  <si>
    <t> K.Kordylewski </t>
  </si>
  <si>
    <t> SAC 3.45 </t>
  </si>
  <si>
    <t>2430467.062 </t>
  </si>
  <si>
    <t> 17.04.1942 13:29 </t>
  </si>
  <si>
    <t> 0.013 </t>
  </si>
  <si>
    <t> SAC 29.108 </t>
  </si>
  <si>
    <t>2430765.117 </t>
  </si>
  <si>
    <t> 09.02.1943 14:48 </t>
  </si>
  <si>
    <t> -0.015 </t>
  </si>
  <si>
    <t>2431758.822 </t>
  </si>
  <si>
    <t> 30.10.1945 07:43 </t>
  </si>
  <si>
    <t> 0.082 </t>
  </si>
  <si>
    <t> O.Struve </t>
  </si>
  <si>
    <t> APJ 104.270 </t>
  </si>
  <si>
    <t>2431783.662 </t>
  </si>
  <si>
    <t> 24.11.1945 03:53 </t>
  </si>
  <si>
    <t>2431820.850 </t>
  </si>
  <si>
    <t> 31.12.1945 08:24 </t>
  </si>
  <si>
    <t> 0.009 </t>
  </si>
  <si>
    <t> B.S.Whitney </t>
  </si>
  <si>
    <t> AJ 62.372 </t>
  </si>
  <si>
    <t>2431833.250 </t>
  </si>
  <si>
    <t> 12.01.1946 18:00 </t>
  </si>
  <si>
    <t> -0.011 </t>
  </si>
  <si>
    <t>2431833.252 </t>
  </si>
  <si>
    <t> 12.01.1946 18:02 </t>
  </si>
  <si>
    <t> -0.009 </t>
  </si>
  <si>
    <t>2431882.932 </t>
  </si>
  <si>
    <t> 03.03.1946 10:22 </t>
  </si>
  <si>
    <t>2432131.327 </t>
  </si>
  <si>
    <t> 06.11.1946 19:50 </t>
  </si>
  <si>
    <t> -0.016 </t>
  </si>
  <si>
    <t>2432131.356 </t>
  </si>
  <si>
    <t> 06.11.1946 20:32 </t>
  </si>
  <si>
    <t>2432218.299 </t>
  </si>
  <si>
    <t> 01.02.1947 19:10 </t>
  </si>
  <si>
    <t> 0.015 </t>
  </si>
  <si>
    <t>2432218.306 </t>
  </si>
  <si>
    <t> 01.02.1947 19:20 </t>
  </si>
  <si>
    <t> 0.022 </t>
  </si>
  <si>
    <t>2432243.105 </t>
  </si>
  <si>
    <t> 26.02.1947 14:31 </t>
  </si>
  <si>
    <t> -0.019 </t>
  </si>
  <si>
    <t>2432292.79 </t>
  </si>
  <si>
    <t> 17.04.1947 06:57 </t>
  </si>
  <si>
    <t> -0.01 </t>
  </si>
  <si>
    <t>2432429.397 </t>
  </si>
  <si>
    <t> 31.08.1947 21:31 </t>
  </si>
  <si>
    <t> -0.029 </t>
  </si>
  <si>
    <t>2432429.414 </t>
  </si>
  <si>
    <t> 31.08.1947 21:56 </t>
  </si>
  <si>
    <t> -0.012 </t>
  </si>
  <si>
    <t>2432479.102 </t>
  </si>
  <si>
    <t> 20.10.1947 14:26 </t>
  </si>
  <si>
    <t> -0.004 </t>
  </si>
  <si>
    <t>2432516.366 </t>
  </si>
  <si>
    <t> 26.11.1947 20:47 </t>
  </si>
  <si>
    <t> -0.000 </t>
  </si>
  <si>
    <t>2432516.369 </t>
  </si>
  <si>
    <t> 26.11.1947 20:51 </t>
  </si>
  <si>
    <t> 0.003 </t>
  </si>
  <si>
    <t>2432541.185 </t>
  </si>
  <si>
    <t> 21.12.1947 16:26 </t>
  </si>
  <si>
    <t> -0.022 </t>
  </si>
  <si>
    <t>2432690.252 </t>
  </si>
  <si>
    <t> 18.05.1948 18:02 </t>
  </si>
  <si>
    <t> 0.004 </t>
  </si>
  <si>
    <t>2432839.283 </t>
  </si>
  <si>
    <t> 14.10.1948 18:47 </t>
  </si>
  <si>
    <t> -0.006 </t>
  </si>
  <si>
    <t>2432888.974 </t>
  </si>
  <si>
    <t> 03.12.1948 11:22 </t>
  </si>
  <si>
    <t>2433224.307 </t>
  </si>
  <si>
    <t> 03.11.1949 19:22 </t>
  </si>
  <si>
    <t> -0.005 </t>
  </si>
  <si>
    <t>2433224.310 </t>
  </si>
  <si>
    <t> 03.11.1949 19:26 </t>
  </si>
  <si>
    <t> -0.002 </t>
  </si>
  <si>
    <t>2433273.977 </t>
  </si>
  <si>
    <t> 23.12.1949 11:26 </t>
  </si>
  <si>
    <t>2433274.004 </t>
  </si>
  <si>
    <t> 23.12.1949 12:05 </t>
  </si>
  <si>
    <t> 0.011 </t>
  </si>
  <si>
    <t>2433360.927 </t>
  </si>
  <si>
    <t> 20.03.1950 10:14 </t>
  </si>
  <si>
    <t> -0.007 </t>
  </si>
  <si>
    <t>2433696.295 </t>
  </si>
  <si>
    <t> 18.02.1951 19:04 </t>
  </si>
  <si>
    <t> 0.019 </t>
  </si>
  <si>
    <t>2433745.951 </t>
  </si>
  <si>
    <t> 09.04.1951 10:49 </t>
  </si>
  <si>
    <t>2438266.840 </t>
  </si>
  <si>
    <t> 25.08.1963 08:09 </t>
  </si>
  <si>
    <t> -0.035 </t>
  </si>
  <si>
    <t>IBVS 35 </t>
  </si>
  <si>
    <t>2440862.677 </t>
  </si>
  <si>
    <t> 03.10.1970 04:14 </t>
  </si>
  <si>
    <t> 0.000 </t>
  </si>
  <si>
    <t>E </t>
  </si>
  <si>
    <t>?</t>
  </si>
  <si>
    <t> D.S.Hall et al. </t>
  </si>
  <si>
    <t> PASP 85.421 </t>
  </si>
  <si>
    <t>2442402.740 </t>
  </si>
  <si>
    <t> 21.12.1974 05:45 </t>
  </si>
  <si>
    <t> -0.030 </t>
  </si>
  <si>
    <t> K.Locher </t>
  </si>
  <si>
    <t> BBS 19 </t>
  </si>
  <si>
    <t>2449569.08 </t>
  </si>
  <si>
    <t> 04.08.1994 13:55 </t>
  </si>
  <si>
    <t> -0.09 </t>
  </si>
  <si>
    <t> J.Gensler </t>
  </si>
  <si>
    <t>BAVM 79 </t>
  </si>
  <si>
    <t>2452425.62 </t>
  </si>
  <si>
    <t> 31.05.2002 02:52 </t>
  </si>
  <si>
    <t> -0.17 </t>
  </si>
  <si>
    <t> R.Meyer </t>
  </si>
  <si>
    <t>BAVM 157 </t>
  </si>
  <si>
    <t>2453406.792 </t>
  </si>
  <si>
    <t> 05.02.2005 07:00 </t>
  </si>
  <si>
    <t> -0.191 </t>
  </si>
  <si>
    <t>BAVM 179 </t>
  </si>
  <si>
    <t>2453928.435 </t>
  </si>
  <si>
    <t> 11.07.2006 22:26 </t>
  </si>
  <si>
    <t> -0.192 </t>
  </si>
  <si>
    <t>C </t>
  </si>
  <si>
    <t> A.Paschke et al. (Tarot) </t>
  </si>
  <si>
    <t>OEJV 0070 </t>
  </si>
  <si>
    <t>2453928.447 </t>
  </si>
  <si>
    <t> 11.07.2006 22:43 </t>
  </si>
  <si>
    <t> -0.180 </t>
  </si>
  <si>
    <t>Vj</t>
  </si>
  <si>
    <t> A.Paschke </t>
  </si>
  <si>
    <t>OEJV 0116 </t>
  </si>
  <si>
    <t>2453940.855 </t>
  </si>
  <si>
    <t> 24.07.2006 08:31 </t>
  </si>
  <si>
    <t> -0.193 </t>
  </si>
  <si>
    <t>Ic</t>
  </si>
  <si>
    <t>2456921.637 </t>
  </si>
  <si>
    <t> 21.09.2014 03:17 </t>
  </si>
  <si>
    <t> -0.236 </t>
  </si>
  <si>
    <t>OEJV 0172 </t>
  </si>
  <si>
    <t>2456921.641 </t>
  </si>
  <si>
    <t> 21.09.2014 03:23 </t>
  </si>
  <si>
    <t> -0.232 </t>
  </si>
  <si>
    <t>OEJV 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</si>
</sst>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76" fontId="15" fillId="0" borderId="0" xfId="0" applyNumberFormat="1" applyFont="1" applyFill="1" applyBorder="1" applyAlignment="1" applyProtection="1">
      <alignment horizontal="left" vertical="top"/>
    </xf>
    <xf numFmtId="1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6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Cep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6860287864281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0">
                  <c:v>0.26381999999466643</c:v>
                </c:pt>
                <c:pt idx="1">
                  <c:v>4.6804999994492391E-2</c:v>
                </c:pt>
                <c:pt idx="2">
                  <c:v>0.19254999999611755</c:v>
                </c:pt>
                <c:pt idx="3">
                  <c:v>0.18223499999658088</c:v>
                </c:pt>
                <c:pt idx="4">
                  <c:v>0.10456499999418156</c:v>
                </c:pt>
                <c:pt idx="5">
                  <c:v>0.19453999999677762</c:v>
                </c:pt>
                <c:pt idx="6">
                  <c:v>1.2885000000096625E-2</c:v>
                </c:pt>
                <c:pt idx="7">
                  <c:v>-1.463500000681961E-2</c:v>
                </c:pt>
                <c:pt idx="8">
                  <c:v>8.196499999758089E-2</c:v>
                </c:pt>
                <c:pt idx="9">
                  <c:v>8.1754999995609978E-2</c:v>
                </c:pt>
                <c:pt idx="10">
                  <c:v>9.4399999943561852E-3</c:v>
                </c:pt>
                <c:pt idx="11">
                  <c:v>-1.066500000160886E-2</c:v>
                </c:pt>
                <c:pt idx="12">
                  <c:v>-8.6650000012014061E-3</c:v>
                </c:pt>
                <c:pt idx="13">
                  <c:v>-9.0850000051432289E-3</c:v>
                </c:pt>
                <c:pt idx="14">
                  <c:v>-1.6185000004043104E-2</c:v>
                </c:pt>
                <c:pt idx="15">
                  <c:v>1.2814999994589016E-2</c:v>
                </c:pt>
                <c:pt idx="16">
                  <c:v>1.5079999997396953E-2</c:v>
                </c:pt>
                <c:pt idx="17">
                  <c:v>2.2079999998823041E-2</c:v>
                </c:pt>
                <c:pt idx="18">
                  <c:v>-1.9130000004224712E-2</c:v>
                </c:pt>
                <c:pt idx="19">
                  <c:v>-1.4550000003509922E-2</c:v>
                </c:pt>
                <c:pt idx="20">
                  <c:v>-2.8705000000627479E-2</c:v>
                </c:pt>
                <c:pt idx="21">
                  <c:v>-1.1705000000802102E-2</c:v>
                </c:pt>
                <c:pt idx="22">
                  <c:v>-4.1250000067520887E-3</c:v>
                </c:pt>
                <c:pt idx="23">
                  <c:v>-4.400000034365803E-4</c:v>
                </c:pt>
                <c:pt idx="24">
                  <c:v>2.5599999935366213E-3</c:v>
                </c:pt>
                <c:pt idx="25">
                  <c:v>-2.1650000002409797E-2</c:v>
                </c:pt>
                <c:pt idx="26">
                  <c:v>4.0899999949033372E-3</c:v>
                </c:pt>
                <c:pt idx="27">
                  <c:v>-6.1700000005657785E-3</c:v>
                </c:pt>
                <c:pt idx="28">
                  <c:v>4.4100000013713725E-3</c:v>
                </c:pt>
                <c:pt idx="29">
                  <c:v>-5.4250000030151568E-3</c:v>
                </c:pt>
                <c:pt idx="30">
                  <c:v>-2.4250000060419552E-3</c:v>
                </c:pt>
                <c:pt idx="31">
                  <c:v>-1.584500000171829E-2</c:v>
                </c:pt>
                <c:pt idx="32">
                  <c:v>1.1155000000144355E-2</c:v>
                </c:pt>
                <c:pt idx="33">
                  <c:v>-6.5800000011222437E-3</c:v>
                </c:pt>
                <c:pt idx="34">
                  <c:v>1.8584999997983687E-2</c:v>
                </c:pt>
                <c:pt idx="35">
                  <c:v>-5.8350000035716221E-3</c:v>
                </c:pt>
                <c:pt idx="3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55-4048-8034-008FB399C8C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36">
                  <c:v>0</c:v>
                </c:pt>
                <c:pt idx="38">
                  <c:v>-3.0020000005606562E-2</c:v>
                </c:pt>
                <c:pt idx="39">
                  <c:v>-9.0605000004870817E-2</c:v>
                </c:pt>
                <c:pt idx="40">
                  <c:v>-0.17475500000000466</c:v>
                </c:pt>
                <c:pt idx="41">
                  <c:v>-0.19105000000126893</c:v>
                </c:pt>
                <c:pt idx="42">
                  <c:v>-0.1924600000056671</c:v>
                </c:pt>
                <c:pt idx="43">
                  <c:v>-0.18046000000322238</c:v>
                </c:pt>
                <c:pt idx="44">
                  <c:v>-0.19256499999755761</c:v>
                </c:pt>
                <c:pt idx="45">
                  <c:v>-0.23576499999762746</c:v>
                </c:pt>
                <c:pt idx="46">
                  <c:v>-0.23176499999681255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55-4048-8034-008FB399C8C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55-4048-8034-008FB399C8C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55-4048-8034-008FB399C8C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55-4048-8034-008FB399C8C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55-4048-8034-008FB399C8C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0.02</c:v>
                  </c:pt>
                  <c:pt idx="44">
                    <c:v>0.02</c:v>
                  </c:pt>
                  <c:pt idx="45">
                    <c:v>0.01</c:v>
                  </c:pt>
                  <c:pt idx="4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55-4048-8034-008FB399C8C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-2484</c:v>
                </c:pt>
                <c:pt idx="1">
                  <c:v>-1941</c:v>
                </c:pt>
                <c:pt idx="2">
                  <c:v>-1910</c:v>
                </c:pt>
                <c:pt idx="3">
                  <c:v>-1907</c:v>
                </c:pt>
                <c:pt idx="4">
                  <c:v>-1453</c:v>
                </c:pt>
                <c:pt idx="5">
                  <c:v>-1348</c:v>
                </c:pt>
                <c:pt idx="6">
                  <c:v>-837</c:v>
                </c:pt>
                <c:pt idx="7">
                  <c:v>-813</c:v>
                </c:pt>
                <c:pt idx="8">
                  <c:v>-733</c:v>
                </c:pt>
                <c:pt idx="9">
                  <c:v>-731</c:v>
                </c:pt>
                <c:pt idx="10">
                  <c:v>-728</c:v>
                </c:pt>
                <c:pt idx="11">
                  <c:v>-727</c:v>
                </c:pt>
                <c:pt idx="12">
                  <c:v>-727</c:v>
                </c:pt>
                <c:pt idx="13">
                  <c:v>-723</c:v>
                </c:pt>
                <c:pt idx="14">
                  <c:v>-703</c:v>
                </c:pt>
                <c:pt idx="15">
                  <c:v>-703</c:v>
                </c:pt>
                <c:pt idx="16">
                  <c:v>-696</c:v>
                </c:pt>
                <c:pt idx="17">
                  <c:v>-696</c:v>
                </c:pt>
                <c:pt idx="18">
                  <c:v>-694</c:v>
                </c:pt>
                <c:pt idx="19">
                  <c:v>-690</c:v>
                </c:pt>
                <c:pt idx="20">
                  <c:v>-679</c:v>
                </c:pt>
                <c:pt idx="21">
                  <c:v>-679</c:v>
                </c:pt>
                <c:pt idx="22">
                  <c:v>-675</c:v>
                </c:pt>
                <c:pt idx="23">
                  <c:v>-672</c:v>
                </c:pt>
                <c:pt idx="24">
                  <c:v>-672</c:v>
                </c:pt>
                <c:pt idx="25">
                  <c:v>-670</c:v>
                </c:pt>
                <c:pt idx="26">
                  <c:v>-658</c:v>
                </c:pt>
                <c:pt idx="27">
                  <c:v>-646</c:v>
                </c:pt>
                <c:pt idx="28">
                  <c:v>-642</c:v>
                </c:pt>
                <c:pt idx="29">
                  <c:v>-615</c:v>
                </c:pt>
                <c:pt idx="30">
                  <c:v>-615</c:v>
                </c:pt>
                <c:pt idx="31">
                  <c:v>-611</c:v>
                </c:pt>
                <c:pt idx="32">
                  <c:v>-611</c:v>
                </c:pt>
                <c:pt idx="33">
                  <c:v>-604</c:v>
                </c:pt>
                <c:pt idx="34">
                  <c:v>-577</c:v>
                </c:pt>
                <c:pt idx="35">
                  <c:v>-573</c:v>
                </c:pt>
                <c:pt idx="36">
                  <c:v>-209</c:v>
                </c:pt>
                <c:pt idx="37">
                  <c:v>0</c:v>
                </c:pt>
                <c:pt idx="38">
                  <c:v>124</c:v>
                </c:pt>
                <c:pt idx="39">
                  <c:v>701</c:v>
                </c:pt>
                <c:pt idx="40">
                  <c:v>931</c:v>
                </c:pt>
                <c:pt idx="41">
                  <c:v>1010</c:v>
                </c:pt>
                <c:pt idx="42">
                  <c:v>1052</c:v>
                </c:pt>
                <c:pt idx="43">
                  <c:v>1052</c:v>
                </c:pt>
                <c:pt idx="44">
                  <c:v>1053</c:v>
                </c:pt>
                <c:pt idx="45">
                  <c:v>1293</c:v>
                </c:pt>
                <c:pt idx="46">
                  <c:v>1293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0.22168797807638635</c:v>
                </c:pt>
                <c:pt idx="1">
                  <c:v>0.15851350637975542</c:v>
                </c:pt>
                <c:pt idx="2">
                  <c:v>0.15490686066595147</c:v>
                </c:pt>
                <c:pt idx="3">
                  <c:v>0.15455783043558333</c:v>
                </c:pt>
                <c:pt idx="4">
                  <c:v>0.10173792223987352</c:v>
                </c:pt>
                <c:pt idx="5">
                  <c:v>8.9521864176989097E-2</c:v>
                </c:pt>
                <c:pt idx="6">
                  <c:v>3.0070381604284879E-2</c:v>
                </c:pt>
                <c:pt idx="7">
                  <c:v>2.7278139761339873E-2</c:v>
                </c:pt>
                <c:pt idx="8">
                  <c:v>1.7970666951523162E-2</c:v>
                </c:pt>
                <c:pt idx="9">
                  <c:v>1.7737980131277753E-2</c:v>
                </c:pt>
                <c:pt idx="10">
                  <c:v>1.7388949900909625E-2</c:v>
                </c:pt>
                <c:pt idx="11">
                  <c:v>1.7272606490786907E-2</c:v>
                </c:pt>
                <c:pt idx="12">
                  <c:v>1.7272606490786907E-2</c:v>
                </c:pt>
                <c:pt idx="13">
                  <c:v>1.6807232850296075E-2</c:v>
                </c:pt>
                <c:pt idx="14">
                  <c:v>1.4480364647841901E-2</c:v>
                </c:pt>
                <c:pt idx="15">
                  <c:v>1.4480364647841901E-2</c:v>
                </c:pt>
                <c:pt idx="16">
                  <c:v>1.3665960776982941E-2</c:v>
                </c:pt>
                <c:pt idx="17">
                  <c:v>1.3665960776982941E-2</c:v>
                </c:pt>
                <c:pt idx="18">
                  <c:v>1.3433273956737518E-2</c:v>
                </c:pt>
                <c:pt idx="19">
                  <c:v>1.2967900316246686E-2</c:v>
                </c:pt>
                <c:pt idx="20">
                  <c:v>1.1688122804896894E-2</c:v>
                </c:pt>
                <c:pt idx="21">
                  <c:v>1.1688122804896894E-2</c:v>
                </c:pt>
                <c:pt idx="22">
                  <c:v>1.1222749164406048E-2</c:v>
                </c:pt>
                <c:pt idx="23">
                  <c:v>1.0873718934037921E-2</c:v>
                </c:pt>
                <c:pt idx="24">
                  <c:v>1.0873718934037921E-2</c:v>
                </c:pt>
                <c:pt idx="25">
                  <c:v>1.0641032113792512E-2</c:v>
                </c:pt>
                <c:pt idx="26">
                  <c:v>9.2449111923200017E-3</c:v>
                </c:pt>
                <c:pt idx="27">
                  <c:v>7.8487902708474916E-3</c:v>
                </c:pt>
                <c:pt idx="28">
                  <c:v>7.3834166303566595E-3</c:v>
                </c:pt>
                <c:pt idx="29">
                  <c:v>4.2421445570435257E-3</c:v>
                </c:pt>
                <c:pt idx="30">
                  <c:v>4.2421445570435257E-3</c:v>
                </c:pt>
                <c:pt idx="31">
                  <c:v>3.7767709165526936E-3</c:v>
                </c:pt>
                <c:pt idx="32">
                  <c:v>3.7767709165526936E-3</c:v>
                </c:pt>
                <c:pt idx="33">
                  <c:v>2.9623670456937201E-3</c:v>
                </c:pt>
                <c:pt idx="34">
                  <c:v>-1.7890502761941374E-4</c:v>
                </c:pt>
                <c:pt idx="35">
                  <c:v>-6.4427866811024581E-4</c:v>
                </c:pt>
                <c:pt idx="36">
                  <c:v>-4.2993279952776263E-2</c:v>
                </c:pt>
                <c:pt idx="37">
                  <c:v>-6.7309052668422409E-2</c:v>
                </c:pt>
                <c:pt idx="38">
                  <c:v>-8.17356355236383E-2</c:v>
                </c:pt>
                <c:pt idx="39">
                  <c:v>-0.1488657831644413</c:v>
                </c:pt>
                <c:pt idx="40">
                  <c:v>-0.17562476749266431</c:v>
                </c:pt>
                <c:pt idx="41">
                  <c:v>-0.18481589689235833</c:v>
                </c:pt>
                <c:pt idx="42">
                  <c:v>-0.18970232011751209</c:v>
                </c:pt>
                <c:pt idx="43">
                  <c:v>-0.18970232011751209</c:v>
                </c:pt>
                <c:pt idx="44">
                  <c:v>-0.18981866352763482</c:v>
                </c:pt>
                <c:pt idx="45">
                  <c:v>-0.21774108195708494</c:v>
                </c:pt>
                <c:pt idx="46">
                  <c:v>-0.21774108195708494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55-4048-8034-008FB399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630944"/>
        <c:axId val="1"/>
      </c:scatterChart>
      <c:valAx>
        <c:axId val="89563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630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3492765883602"/>
          <c:y val="0.92000129214617399"/>
          <c:w val="0.86363723129650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19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B897F5-85A9-63C1-D562-B954278B4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16.pdf" TargetMode="External"/><Relationship Id="rId3" Type="http://schemas.openxmlformats.org/officeDocument/2006/relationships/hyperlink" Target="http://www.bav-astro.de/sfs/BAVM_link.php?BAVMnr=157" TargetMode="External"/><Relationship Id="rId7" Type="http://schemas.openxmlformats.org/officeDocument/2006/relationships/hyperlink" Target="http://var.astro.cz/oejv/issues/oejv0116.pdf" TargetMode="External"/><Relationship Id="rId2" Type="http://schemas.openxmlformats.org/officeDocument/2006/relationships/hyperlink" Target="http://www.bav-astro.de/sfs/BAVM_link.php?BAVMnr=79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var.astro.cz/oejv/issues/oejv0070.pdf" TargetMode="External"/><Relationship Id="rId5" Type="http://schemas.openxmlformats.org/officeDocument/2006/relationships/hyperlink" Target="http://var.astro.cz/oejv/issues/oejv0070.pdf" TargetMode="External"/><Relationship Id="rId10" Type="http://schemas.openxmlformats.org/officeDocument/2006/relationships/hyperlink" Target="http://var.astro.cz/oejv/issues/oejv0172.pdf" TargetMode="External"/><Relationship Id="rId4" Type="http://schemas.openxmlformats.org/officeDocument/2006/relationships/hyperlink" Target="http://www.bav-astro.de/sfs/BAVM_link.php?BAVMnr=179" TargetMode="External"/><Relationship Id="rId9" Type="http://schemas.openxmlformats.org/officeDocument/2006/relationships/hyperlink" Target="http://var.astro.cz/oejv/issues/oejv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10" t="s">
        <v>34</v>
      </c>
    </row>
    <row r="4" spans="1:6" ht="14.25" thickTop="1" thickBot="1" x14ac:dyDescent="0.25">
      <c r="A4" s="7" t="s">
        <v>0</v>
      </c>
      <c r="C4" s="3">
        <v>40862.677000000003</v>
      </c>
      <c r="D4" s="4">
        <v>12.420105</v>
      </c>
    </row>
    <row r="5" spans="1:6" ht="13.5" thickTop="1" x14ac:dyDescent="0.2">
      <c r="A5" s="13" t="s">
        <v>38</v>
      </c>
      <c r="B5" s="14"/>
      <c r="C5" s="15">
        <v>-9.5</v>
      </c>
      <c r="D5" s="14" t="s">
        <v>39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40862.677000000003</v>
      </c>
    </row>
    <row r="8" spans="1:6" x14ac:dyDescent="0.2">
      <c r="A8" t="s">
        <v>3</v>
      </c>
      <c r="C8">
        <f>+D4</f>
        <v>12.420105</v>
      </c>
    </row>
    <row r="9" spans="1:6" x14ac:dyDescent="0.2">
      <c r="A9" s="28" t="s">
        <v>43</v>
      </c>
      <c r="B9" s="29">
        <v>24</v>
      </c>
      <c r="C9" s="17" t="str">
        <f>"F"&amp;B9</f>
        <v>F24</v>
      </c>
      <c r="D9" s="18" t="str">
        <f>"G"&amp;B9</f>
        <v>G24</v>
      </c>
    </row>
    <row r="10" spans="1:6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INTERCEPT(INDIRECT($D$9):G992,INDIRECT($C$9):F992)</f>
        <v>-6.7309052668422409E-2</v>
      </c>
      <c r="D11" s="5"/>
      <c r="E11" s="14"/>
    </row>
    <row r="12" spans="1:6" x14ac:dyDescent="0.2">
      <c r="A12" s="14" t="s">
        <v>17</v>
      </c>
      <c r="B12" s="14"/>
      <c r="C12" s="16">
        <f ca="1">SLOPE(INDIRECT($D$9):G992,INDIRECT($C$9):F992)</f>
        <v>-1.1634341012270883E-4</v>
      </c>
      <c r="D12" s="5"/>
      <c r="E12" s="14"/>
    </row>
    <row r="13" spans="1:6" x14ac:dyDescent="0.2">
      <c r="A13" s="14" t="s">
        <v>19</v>
      </c>
      <c r="B13" s="14"/>
      <c r="C13" s="5" t="s">
        <v>14</v>
      </c>
    </row>
    <row r="14" spans="1:6" x14ac:dyDescent="0.2">
      <c r="A14" s="14"/>
      <c r="B14" s="14"/>
      <c r="C14" s="14"/>
    </row>
    <row r="15" spans="1:6" x14ac:dyDescent="0.2">
      <c r="A15" s="19" t="s">
        <v>18</v>
      </c>
      <c r="B15" s="14"/>
      <c r="C15" s="20">
        <f ca="1">(C7+C11)+(C8+C12)*INT(MAX(F21:F3533))</f>
        <v>56921.655023918051</v>
      </c>
      <c r="E15" s="21" t="s">
        <v>45</v>
      </c>
      <c r="F15" s="15">
        <v>1</v>
      </c>
    </row>
    <row r="16" spans="1:6" x14ac:dyDescent="0.2">
      <c r="A16" s="23" t="s">
        <v>4</v>
      </c>
      <c r="B16" s="14"/>
      <c r="C16" s="24">
        <f ca="1">+C8+C12</f>
        <v>12.419988656589878</v>
      </c>
      <c r="E16" s="21" t="s">
        <v>40</v>
      </c>
      <c r="F16" s="22">
        <f ca="1">NOW()+15018.5+$C$5/24</f>
        <v>60332.700566087959</v>
      </c>
    </row>
    <row r="17" spans="1:17" ht="13.5" thickBot="1" x14ac:dyDescent="0.25">
      <c r="A17" s="21" t="s">
        <v>36</v>
      </c>
      <c r="B17" s="14"/>
      <c r="C17" s="14">
        <f>COUNT(C21:C2191)</f>
        <v>47</v>
      </c>
      <c r="E17" s="21" t="s">
        <v>46</v>
      </c>
      <c r="F17" s="22">
        <f ca="1">ROUND(2*(F16-$C$7)/$C$8,0)/2+F15</f>
        <v>1568.5</v>
      </c>
    </row>
    <row r="18" spans="1:17" ht="14.25" thickTop="1" thickBot="1" x14ac:dyDescent="0.25">
      <c r="A18" s="23" t="s">
        <v>5</v>
      </c>
      <c r="B18" s="14"/>
      <c r="C18" s="26">
        <f ca="1">+C15</f>
        <v>56921.655023918051</v>
      </c>
      <c r="D18" s="27">
        <f ca="1">+C16</f>
        <v>12.419988656589878</v>
      </c>
      <c r="E18" s="21" t="s">
        <v>41</v>
      </c>
      <c r="F18" s="18">
        <f ca="1">ROUND(2*(F16-$C$15)/$C$16,0)/2+F15</f>
        <v>275.5</v>
      </c>
    </row>
    <row r="19" spans="1:17" ht="13.5" thickTop="1" x14ac:dyDescent="0.2">
      <c r="E19" s="21" t="s">
        <v>42</v>
      </c>
      <c r="F19" s="25">
        <f ca="1">+$C$15+$C$16*F18-15018.5-$C$5/24</f>
        <v>45325.257732141901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55</v>
      </c>
      <c r="I20" s="9" t="s">
        <v>58</v>
      </c>
      <c r="J20" s="9" t="s">
        <v>52</v>
      </c>
      <c r="K20" s="9" t="s">
        <v>50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54" t="s">
        <v>64</v>
      </c>
      <c r="B21" s="55" t="s">
        <v>44</v>
      </c>
      <c r="C21" s="54">
        <v>10011.4</v>
      </c>
      <c r="D21" s="54" t="s">
        <v>58</v>
      </c>
      <c r="E21" s="32">
        <f t="shared" ref="E21:E67" si="0">+(C21-C$7)/C$8</f>
        <v>-2483.9787586336834</v>
      </c>
      <c r="F21">
        <f t="shared" ref="F21:F67" si="1">ROUND(2*E21,0)/2</f>
        <v>-2484</v>
      </c>
      <c r="G21">
        <f t="shared" ref="G21:G56" si="2">+C21-(C$7+F21*C$8)</f>
        <v>0.26381999999466643</v>
      </c>
      <c r="H21">
        <f t="shared" ref="H21:H56" si="3">+G21</f>
        <v>0.26381999999466643</v>
      </c>
      <c r="O21">
        <f t="shared" ref="O21:O67" ca="1" si="4">+C$11+C$12*F21</f>
        <v>0.22168797807638635</v>
      </c>
      <c r="Q21" s="2">
        <f t="shared" ref="Q21:Q67" si="5">+C21-15018.5</f>
        <v>-5007.1000000000004</v>
      </c>
    </row>
    <row r="22" spans="1:17" x14ac:dyDescent="0.2">
      <c r="A22" s="54" t="s">
        <v>70</v>
      </c>
      <c r="B22" s="55" t="s">
        <v>44</v>
      </c>
      <c r="C22" s="54">
        <v>16755.3</v>
      </c>
      <c r="D22" s="54" t="s">
        <v>58</v>
      </c>
      <c r="E22" s="32">
        <f t="shared" si="0"/>
        <v>-1940.9962315133412</v>
      </c>
      <c r="F22">
        <f t="shared" si="1"/>
        <v>-1941</v>
      </c>
      <c r="G22">
        <f t="shared" si="2"/>
        <v>4.6804999994492391E-2</v>
      </c>
      <c r="H22">
        <f t="shared" si="3"/>
        <v>4.6804999994492391E-2</v>
      </c>
      <c r="O22">
        <f t="shared" ca="1" si="4"/>
        <v>0.15851350637975542</v>
      </c>
      <c r="Q22" s="2">
        <f t="shared" si="5"/>
        <v>1736.7999999999993</v>
      </c>
    </row>
    <row r="23" spans="1:17" x14ac:dyDescent="0.2">
      <c r="A23" s="54" t="s">
        <v>76</v>
      </c>
      <c r="B23" s="55" t="s">
        <v>44</v>
      </c>
      <c r="C23" s="54">
        <v>17140.469000000001</v>
      </c>
      <c r="D23" s="54" t="s">
        <v>58</v>
      </c>
      <c r="E23" s="32">
        <f t="shared" si="0"/>
        <v>-1909.9844969104531</v>
      </c>
      <c r="F23">
        <f t="shared" si="1"/>
        <v>-1910</v>
      </c>
      <c r="G23">
        <f t="shared" si="2"/>
        <v>0.19254999999611755</v>
      </c>
      <c r="H23">
        <f t="shared" si="3"/>
        <v>0.19254999999611755</v>
      </c>
      <c r="O23">
        <f t="shared" ca="1" si="4"/>
        <v>0.15490686066595147</v>
      </c>
      <c r="Q23" s="2">
        <f t="shared" si="5"/>
        <v>2121.969000000001</v>
      </c>
    </row>
    <row r="24" spans="1:17" x14ac:dyDescent="0.2">
      <c r="A24" s="54" t="s">
        <v>81</v>
      </c>
      <c r="B24" s="55" t="s">
        <v>44</v>
      </c>
      <c r="C24" s="54">
        <v>17177.719000000001</v>
      </c>
      <c r="D24" s="54" t="s">
        <v>58</v>
      </c>
      <c r="E24" s="32">
        <f t="shared" si="0"/>
        <v>-1906.9853274187299</v>
      </c>
      <c r="F24">
        <f t="shared" si="1"/>
        <v>-1907</v>
      </c>
      <c r="G24">
        <f t="shared" si="2"/>
        <v>0.18223499999658088</v>
      </c>
      <c r="H24">
        <f t="shared" si="3"/>
        <v>0.18223499999658088</v>
      </c>
      <c r="O24">
        <f t="shared" ca="1" si="4"/>
        <v>0.15455783043558333</v>
      </c>
      <c r="Q24" s="2">
        <f t="shared" si="5"/>
        <v>2159.219000000001</v>
      </c>
    </row>
    <row r="25" spans="1:17" x14ac:dyDescent="0.2">
      <c r="A25" s="54" t="s">
        <v>86</v>
      </c>
      <c r="B25" s="55" t="s">
        <v>44</v>
      </c>
      <c r="C25" s="54">
        <v>22816.368999999999</v>
      </c>
      <c r="D25" s="54" t="s">
        <v>58</v>
      </c>
      <c r="E25" s="32">
        <f t="shared" si="0"/>
        <v>-1452.9915809890501</v>
      </c>
      <c r="F25">
        <f t="shared" si="1"/>
        <v>-1453</v>
      </c>
      <c r="G25">
        <f t="shared" si="2"/>
        <v>0.10456499999418156</v>
      </c>
      <c r="H25">
        <f t="shared" si="3"/>
        <v>0.10456499999418156</v>
      </c>
      <c r="O25">
        <f t="shared" ca="1" si="4"/>
        <v>0.10173792223987352</v>
      </c>
      <c r="Q25" s="2">
        <f t="shared" si="5"/>
        <v>7797.8689999999988</v>
      </c>
    </row>
    <row r="26" spans="1:17" x14ac:dyDescent="0.2">
      <c r="A26" s="54" t="s">
        <v>91</v>
      </c>
      <c r="B26" s="55" t="s">
        <v>44</v>
      </c>
      <c r="C26" s="54">
        <v>24120.57</v>
      </c>
      <c r="D26" s="54" t="s">
        <v>58</v>
      </c>
      <c r="E26" s="32">
        <f t="shared" si="0"/>
        <v>-1347.9843366863649</v>
      </c>
      <c r="F26">
        <f t="shared" si="1"/>
        <v>-1348</v>
      </c>
      <c r="G26">
        <f t="shared" si="2"/>
        <v>0.19453999999677762</v>
      </c>
      <c r="H26">
        <f t="shared" si="3"/>
        <v>0.19453999999677762</v>
      </c>
      <c r="O26">
        <f t="shared" ca="1" si="4"/>
        <v>8.9521864176989097E-2</v>
      </c>
      <c r="Q26" s="2">
        <f t="shared" si="5"/>
        <v>9102.07</v>
      </c>
    </row>
    <row r="27" spans="1:17" x14ac:dyDescent="0.2">
      <c r="A27" s="54" t="s">
        <v>95</v>
      </c>
      <c r="B27" s="55" t="s">
        <v>44</v>
      </c>
      <c r="C27" s="54">
        <v>30467.062000000002</v>
      </c>
      <c r="D27" s="54" t="s">
        <v>58</v>
      </c>
      <c r="E27" s="32">
        <f t="shared" si="0"/>
        <v>-836.99896256915724</v>
      </c>
      <c r="F27">
        <f t="shared" si="1"/>
        <v>-837</v>
      </c>
      <c r="G27">
        <f t="shared" si="2"/>
        <v>1.2885000000096625E-2</v>
      </c>
      <c r="H27">
        <f t="shared" si="3"/>
        <v>1.2885000000096625E-2</v>
      </c>
      <c r="O27">
        <f t="shared" ca="1" si="4"/>
        <v>3.0070381604284879E-2</v>
      </c>
      <c r="Q27" s="2">
        <f t="shared" si="5"/>
        <v>15448.562000000002</v>
      </c>
    </row>
    <row r="28" spans="1:17" x14ac:dyDescent="0.2">
      <c r="A28" s="54" t="s">
        <v>95</v>
      </c>
      <c r="B28" s="55" t="s">
        <v>44</v>
      </c>
      <c r="C28" s="54">
        <v>30765.116999999998</v>
      </c>
      <c r="D28" s="54" t="s">
        <v>58</v>
      </c>
      <c r="E28" s="32">
        <f t="shared" si="0"/>
        <v>-813.0011783314236</v>
      </c>
      <c r="F28">
        <f t="shared" si="1"/>
        <v>-813</v>
      </c>
      <c r="G28">
        <f t="shared" si="2"/>
        <v>-1.463500000681961E-2</v>
      </c>
      <c r="H28">
        <f t="shared" si="3"/>
        <v>-1.463500000681961E-2</v>
      </c>
      <c r="O28">
        <f t="shared" ca="1" si="4"/>
        <v>2.7278139761339873E-2</v>
      </c>
      <c r="Q28" s="2">
        <f t="shared" si="5"/>
        <v>15746.616999999998</v>
      </c>
    </row>
    <row r="29" spans="1:17" x14ac:dyDescent="0.2">
      <c r="A29" s="54" t="s">
        <v>103</v>
      </c>
      <c r="B29" s="55" t="s">
        <v>44</v>
      </c>
      <c r="C29" s="54">
        <v>31758.822</v>
      </c>
      <c r="D29" s="54" t="s">
        <v>58</v>
      </c>
      <c r="E29" s="32">
        <f t="shared" si="0"/>
        <v>-732.99340061939927</v>
      </c>
      <c r="F29">
        <f t="shared" si="1"/>
        <v>-733</v>
      </c>
      <c r="G29">
        <f t="shared" si="2"/>
        <v>8.196499999758089E-2</v>
      </c>
      <c r="H29">
        <f t="shared" si="3"/>
        <v>8.196499999758089E-2</v>
      </c>
      <c r="O29">
        <f t="shared" ca="1" si="4"/>
        <v>1.7970666951523162E-2</v>
      </c>
      <c r="Q29" s="2">
        <f t="shared" si="5"/>
        <v>16740.322</v>
      </c>
    </row>
    <row r="30" spans="1:17" x14ac:dyDescent="0.2">
      <c r="A30" s="54" t="s">
        <v>103</v>
      </c>
      <c r="B30" s="55" t="s">
        <v>44</v>
      </c>
      <c r="C30" s="54">
        <v>31783.662</v>
      </c>
      <c r="D30" s="54" t="s">
        <v>58</v>
      </c>
      <c r="E30" s="32">
        <f t="shared" si="0"/>
        <v>-730.99341752746886</v>
      </c>
      <c r="F30">
        <f t="shared" si="1"/>
        <v>-731</v>
      </c>
      <c r="G30">
        <f t="shared" si="2"/>
        <v>8.1754999995609978E-2</v>
      </c>
      <c r="H30">
        <f t="shared" si="3"/>
        <v>8.1754999995609978E-2</v>
      </c>
      <c r="O30">
        <f t="shared" ca="1" si="4"/>
        <v>1.7737980131277753E-2</v>
      </c>
      <c r="Q30" s="2">
        <f t="shared" si="5"/>
        <v>16765.162</v>
      </c>
    </row>
    <row r="31" spans="1:17" x14ac:dyDescent="0.2">
      <c r="A31" s="54" t="s">
        <v>110</v>
      </c>
      <c r="B31" s="55" t="s">
        <v>44</v>
      </c>
      <c r="C31" s="54">
        <v>31820.85</v>
      </c>
      <c r="D31" s="54" t="s">
        <v>58</v>
      </c>
      <c r="E31" s="32">
        <f t="shared" si="0"/>
        <v>-727.99923994201379</v>
      </c>
      <c r="F31">
        <f t="shared" si="1"/>
        <v>-728</v>
      </c>
      <c r="G31">
        <f t="shared" si="2"/>
        <v>9.4399999943561852E-3</v>
      </c>
      <c r="H31">
        <f t="shared" si="3"/>
        <v>9.4399999943561852E-3</v>
      </c>
      <c r="O31">
        <f t="shared" ca="1" si="4"/>
        <v>1.7388949900909625E-2</v>
      </c>
      <c r="Q31" s="2">
        <f t="shared" si="5"/>
        <v>16802.349999999999</v>
      </c>
    </row>
    <row r="32" spans="1:17" x14ac:dyDescent="0.2">
      <c r="A32" s="54" t="s">
        <v>110</v>
      </c>
      <c r="B32" s="55" t="s">
        <v>44</v>
      </c>
      <c r="C32" s="54">
        <v>31833.25</v>
      </c>
      <c r="D32" s="54" t="s">
        <v>58</v>
      </c>
      <c r="E32" s="32">
        <f t="shared" si="0"/>
        <v>-727.00085868839301</v>
      </c>
      <c r="F32">
        <f t="shared" si="1"/>
        <v>-727</v>
      </c>
      <c r="G32">
        <f t="shared" si="2"/>
        <v>-1.066500000160886E-2</v>
      </c>
      <c r="H32">
        <f t="shared" si="3"/>
        <v>-1.066500000160886E-2</v>
      </c>
      <c r="O32">
        <f t="shared" ca="1" si="4"/>
        <v>1.7272606490786907E-2</v>
      </c>
      <c r="Q32" s="2">
        <f t="shared" si="5"/>
        <v>16814.75</v>
      </c>
    </row>
    <row r="33" spans="1:17" x14ac:dyDescent="0.2">
      <c r="A33" s="54" t="s">
        <v>110</v>
      </c>
      <c r="B33" s="55" t="s">
        <v>44</v>
      </c>
      <c r="C33" s="54">
        <v>31833.252</v>
      </c>
      <c r="D33" s="54" t="s">
        <v>58</v>
      </c>
      <c r="E33" s="32">
        <f t="shared" si="0"/>
        <v>-727.0006976591585</v>
      </c>
      <c r="F33">
        <f t="shared" si="1"/>
        <v>-727</v>
      </c>
      <c r="G33">
        <f t="shared" si="2"/>
        <v>-8.6650000012014061E-3</v>
      </c>
      <c r="H33">
        <f t="shared" si="3"/>
        <v>-8.6650000012014061E-3</v>
      </c>
      <c r="O33">
        <f t="shared" ca="1" si="4"/>
        <v>1.7272606490786907E-2</v>
      </c>
      <c r="Q33" s="2">
        <f t="shared" si="5"/>
        <v>16814.752</v>
      </c>
    </row>
    <row r="34" spans="1:17" x14ac:dyDescent="0.2">
      <c r="A34" s="54" t="s">
        <v>110</v>
      </c>
      <c r="B34" s="55" t="s">
        <v>44</v>
      </c>
      <c r="C34" s="54">
        <v>31882.932000000001</v>
      </c>
      <c r="D34" s="54" t="s">
        <v>58</v>
      </c>
      <c r="E34" s="32">
        <f t="shared" si="0"/>
        <v>-723.0007314752977</v>
      </c>
      <c r="F34">
        <f t="shared" si="1"/>
        <v>-723</v>
      </c>
      <c r="G34">
        <f t="shared" si="2"/>
        <v>-9.0850000051432289E-3</v>
      </c>
      <c r="H34">
        <f t="shared" si="3"/>
        <v>-9.0850000051432289E-3</v>
      </c>
      <c r="O34">
        <f t="shared" ca="1" si="4"/>
        <v>1.6807232850296075E-2</v>
      </c>
      <c r="Q34" s="2">
        <f t="shared" si="5"/>
        <v>16864.432000000001</v>
      </c>
    </row>
    <row r="35" spans="1:17" x14ac:dyDescent="0.2">
      <c r="A35" s="54" t="s">
        <v>110</v>
      </c>
      <c r="B35" s="55" t="s">
        <v>44</v>
      </c>
      <c r="C35" s="54">
        <v>32131.327000000001</v>
      </c>
      <c r="D35" s="54" t="s">
        <v>58</v>
      </c>
      <c r="E35" s="32">
        <f t="shared" si="0"/>
        <v>-703.00130312908004</v>
      </c>
      <c r="F35">
        <f t="shared" si="1"/>
        <v>-703</v>
      </c>
      <c r="G35">
        <f t="shared" si="2"/>
        <v>-1.6185000004043104E-2</v>
      </c>
      <c r="H35">
        <f t="shared" si="3"/>
        <v>-1.6185000004043104E-2</v>
      </c>
      <c r="O35">
        <f t="shared" ca="1" si="4"/>
        <v>1.4480364647841901E-2</v>
      </c>
      <c r="Q35" s="2">
        <f t="shared" si="5"/>
        <v>17112.827000000001</v>
      </c>
    </row>
    <row r="36" spans="1:17" x14ac:dyDescent="0.2">
      <c r="A36" s="54" t="s">
        <v>110</v>
      </c>
      <c r="B36" s="55" t="s">
        <v>44</v>
      </c>
      <c r="C36" s="54">
        <v>32131.356</v>
      </c>
      <c r="D36" s="54" t="s">
        <v>58</v>
      </c>
      <c r="E36" s="32">
        <f t="shared" si="0"/>
        <v>-702.99896820518052</v>
      </c>
      <c r="F36">
        <f t="shared" si="1"/>
        <v>-703</v>
      </c>
      <c r="G36">
        <f t="shared" si="2"/>
        <v>1.2814999994589016E-2</v>
      </c>
      <c r="H36">
        <f t="shared" si="3"/>
        <v>1.2814999994589016E-2</v>
      </c>
      <c r="O36">
        <f t="shared" ca="1" si="4"/>
        <v>1.4480364647841901E-2</v>
      </c>
      <c r="Q36" s="2">
        <f t="shared" si="5"/>
        <v>17112.856</v>
      </c>
    </row>
    <row r="37" spans="1:17" x14ac:dyDescent="0.2">
      <c r="A37" s="54" t="s">
        <v>110</v>
      </c>
      <c r="B37" s="55" t="s">
        <v>44</v>
      </c>
      <c r="C37" s="54">
        <v>32218.298999999999</v>
      </c>
      <c r="D37" s="54" t="s">
        <v>58</v>
      </c>
      <c r="E37" s="32">
        <f t="shared" si="0"/>
        <v>-695.99878583957263</v>
      </c>
      <c r="F37">
        <f t="shared" si="1"/>
        <v>-696</v>
      </c>
      <c r="G37">
        <f t="shared" si="2"/>
        <v>1.5079999997396953E-2</v>
      </c>
      <c r="H37">
        <f t="shared" si="3"/>
        <v>1.5079999997396953E-2</v>
      </c>
      <c r="O37">
        <f t="shared" ca="1" si="4"/>
        <v>1.3665960776982941E-2</v>
      </c>
      <c r="Q37" s="2">
        <f t="shared" si="5"/>
        <v>17199.798999999999</v>
      </c>
    </row>
    <row r="38" spans="1:17" x14ac:dyDescent="0.2">
      <c r="A38" s="54" t="s">
        <v>110</v>
      </c>
      <c r="B38" s="55" t="s">
        <v>44</v>
      </c>
      <c r="C38" s="54">
        <v>32218.306</v>
      </c>
      <c r="D38" s="54" t="s">
        <v>58</v>
      </c>
      <c r="E38" s="32">
        <f t="shared" si="0"/>
        <v>-695.99822223725187</v>
      </c>
      <c r="F38">
        <f t="shared" si="1"/>
        <v>-696</v>
      </c>
      <c r="G38">
        <f t="shared" si="2"/>
        <v>2.2079999998823041E-2</v>
      </c>
      <c r="H38">
        <f t="shared" si="3"/>
        <v>2.2079999998823041E-2</v>
      </c>
      <c r="O38">
        <f t="shared" ca="1" si="4"/>
        <v>1.3665960776982941E-2</v>
      </c>
      <c r="Q38" s="2">
        <f t="shared" si="5"/>
        <v>17199.806</v>
      </c>
    </row>
    <row r="39" spans="1:17" x14ac:dyDescent="0.2">
      <c r="A39" s="54" t="s">
        <v>95</v>
      </c>
      <c r="B39" s="55" t="s">
        <v>44</v>
      </c>
      <c r="C39" s="54">
        <v>32243.105</v>
      </c>
      <c r="D39" s="54" t="s">
        <v>58</v>
      </c>
      <c r="E39" s="32">
        <f t="shared" si="0"/>
        <v>-694.0015402446279</v>
      </c>
      <c r="F39">
        <f t="shared" si="1"/>
        <v>-694</v>
      </c>
      <c r="G39">
        <f t="shared" si="2"/>
        <v>-1.9130000004224712E-2</v>
      </c>
      <c r="H39">
        <f t="shared" si="3"/>
        <v>-1.9130000004224712E-2</v>
      </c>
      <c r="O39">
        <f t="shared" ca="1" si="4"/>
        <v>1.3433273956737518E-2</v>
      </c>
      <c r="Q39" s="2">
        <f t="shared" si="5"/>
        <v>17224.605</v>
      </c>
    </row>
    <row r="40" spans="1:17" x14ac:dyDescent="0.2">
      <c r="A40" s="54" t="s">
        <v>95</v>
      </c>
      <c r="B40" s="55" t="s">
        <v>44</v>
      </c>
      <c r="C40" s="54">
        <v>32292.79</v>
      </c>
      <c r="D40" s="54" t="s">
        <v>58</v>
      </c>
      <c r="E40" s="32">
        <f t="shared" si="0"/>
        <v>-690.00117148768084</v>
      </c>
      <c r="F40">
        <f t="shared" si="1"/>
        <v>-690</v>
      </c>
      <c r="G40">
        <f t="shared" si="2"/>
        <v>-1.4550000003509922E-2</v>
      </c>
      <c r="H40">
        <f t="shared" si="3"/>
        <v>-1.4550000003509922E-2</v>
      </c>
      <c r="O40">
        <f t="shared" ca="1" si="4"/>
        <v>1.2967900316246686E-2</v>
      </c>
      <c r="Q40" s="2">
        <f t="shared" si="5"/>
        <v>17274.29</v>
      </c>
    </row>
    <row r="41" spans="1:17" x14ac:dyDescent="0.2">
      <c r="A41" s="54" t="s">
        <v>110</v>
      </c>
      <c r="B41" s="55" t="s">
        <v>44</v>
      </c>
      <c r="C41" s="54">
        <v>32429.397000000001</v>
      </c>
      <c r="D41" s="54" t="s">
        <v>58</v>
      </c>
      <c r="E41" s="32">
        <f t="shared" si="0"/>
        <v>-679.00231117208773</v>
      </c>
      <c r="F41">
        <f t="shared" si="1"/>
        <v>-679</v>
      </c>
      <c r="G41">
        <f t="shared" si="2"/>
        <v>-2.8705000000627479E-2</v>
      </c>
      <c r="H41">
        <f t="shared" si="3"/>
        <v>-2.8705000000627479E-2</v>
      </c>
      <c r="O41">
        <f t="shared" ca="1" si="4"/>
        <v>1.1688122804896894E-2</v>
      </c>
      <c r="Q41" s="2">
        <f t="shared" si="5"/>
        <v>17410.897000000001</v>
      </c>
    </row>
    <row r="42" spans="1:17" x14ac:dyDescent="0.2">
      <c r="A42" s="54" t="s">
        <v>110</v>
      </c>
      <c r="B42" s="55" t="s">
        <v>44</v>
      </c>
      <c r="C42" s="54">
        <v>32429.414000000001</v>
      </c>
      <c r="D42" s="54" t="s">
        <v>58</v>
      </c>
      <c r="E42" s="32">
        <f t="shared" si="0"/>
        <v>-679.00094242359489</v>
      </c>
      <c r="F42">
        <f t="shared" si="1"/>
        <v>-679</v>
      </c>
      <c r="G42">
        <f t="shared" si="2"/>
        <v>-1.1705000000802102E-2</v>
      </c>
      <c r="H42">
        <f t="shared" si="3"/>
        <v>-1.1705000000802102E-2</v>
      </c>
      <c r="O42">
        <f t="shared" ca="1" si="4"/>
        <v>1.1688122804896894E-2</v>
      </c>
      <c r="Q42" s="2">
        <f t="shared" si="5"/>
        <v>17410.914000000001</v>
      </c>
    </row>
    <row r="43" spans="1:17" x14ac:dyDescent="0.2">
      <c r="A43" s="54" t="s">
        <v>110</v>
      </c>
      <c r="B43" s="55" t="s">
        <v>44</v>
      </c>
      <c r="C43" s="54">
        <v>32479.101999999999</v>
      </c>
      <c r="D43" s="54" t="s">
        <v>58</v>
      </c>
      <c r="E43" s="32">
        <f t="shared" si="0"/>
        <v>-675.00033212279641</v>
      </c>
      <c r="F43">
        <f t="shared" si="1"/>
        <v>-675</v>
      </c>
      <c r="G43">
        <f t="shared" si="2"/>
        <v>-4.1250000067520887E-3</v>
      </c>
      <c r="H43">
        <f t="shared" si="3"/>
        <v>-4.1250000067520887E-3</v>
      </c>
      <c r="O43">
        <f t="shared" ca="1" si="4"/>
        <v>1.1222749164406048E-2</v>
      </c>
      <c r="Q43" s="2">
        <f t="shared" si="5"/>
        <v>17460.601999999999</v>
      </c>
    </row>
    <row r="44" spans="1:17" x14ac:dyDescent="0.2">
      <c r="A44" s="54" t="s">
        <v>110</v>
      </c>
      <c r="B44" s="55" t="s">
        <v>44</v>
      </c>
      <c r="C44" s="54">
        <v>32516.366000000002</v>
      </c>
      <c r="D44" s="54" t="s">
        <v>58</v>
      </c>
      <c r="E44" s="32">
        <f t="shared" si="0"/>
        <v>-672.00003542643174</v>
      </c>
      <c r="F44">
        <f t="shared" si="1"/>
        <v>-672</v>
      </c>
      <c r="G44">
        <f t="shared" si="2"/>
        <v>-4.400000034365803E-4</v>
      </c>
      <c r="H44">
        <f t="shared" si="3"/>
        <v>-4.400000034365803E-4</v>
      </c>
      <c r="O44">
        <f t="shared" ca="1" si="4"/>
        <v>1.0873718934037921E-2</v>
      </c>
      <c r="Q44" s="2">
        <f t="shared" si="5"/>
        <v>17497.866000000002</v>
      </c>
    </row>
    <row r="45" spans="1:17" x14ac:dyDescent="0.2">
      <c r="A45" s="54" t="s">
        <v>110</v>
      </c>
      <c r="B45" s="55" t="s">
        <v>44</v>
      </c>
      <c r="C45" s="54">
        <v>32516.368999999999</v>
      </c>
      <c r="D45" s="54" t="s">
        <v>58</v>
      </c>
      <c r="E45" s="32">
        <f t="shared" si="0"/>
        <v>-671.99979388258032</v>
      </c>
      <c r="F45">
        <f t="shared" si="1"/>
        <v>-672</v>
      </c>
      <c r="G45">
        <f t="shared" si="2"/>
        <v>2.5599999935366213E-3</v>
      </c>
      <c r="H45">
        <f t="shared" si="3"/>
        <v>2.5599999935366213E-3</v>
      </c>
      <c r="O45">
        <f t="shared" ca="1" si="4"/>
        <v>1.0873718934037921E-2</v>
      </c>
      <c r="Q45" s="2">
        <f t="shared" si="5"/>
        <v>17497.868999999999</v>
      </c>
    </row>
    <row r="46" spans="1:17" x14ac:dyDescent="0.2">
      <c r="A46" s="54" t="s">
        <v>110</v>
      </c>
      <c r="B46" s="55" t="s">
        <v>44</v>
      </c>
      <c r="C46" s="54">
        <v>32541.185000000001</v>
      </c>
      <c r="D46" s="54" t="s">
        <v>58</v>
      </c>
      <c r="E46" s="32">
        <f t="shared" si="0"/>
        <v>-670.00174314146318</v>
      </c>
      <c r="F46">
        <f t="shared" si="1"/>
        <v>-670</v>
      </c>
      <c r="G46">
        <f t="shared" si="2"/>
        <v>-2.1650000002409797E-2</v>
      </c>
      <c r="H46">
        <f t="shared" si="3"/>
        <v>-2.1650000002409797E-2</v>
      </c>
      <c r="O46">
        <f t="shared" ca="1" si="4"/>
        <v>1.0641032113792512E-2</v>
      </c>
      <c r="Q46" s="2">
        <f t="shared" si="5"/>
        <v>17522.685000000001</v>
      </c>
    </row>
    <row r="47" spans="1:17" x14ac:dyDescent="0.2">
      <c r="A47" s="54" t="s">
        <v>110</v>
      </c>
      <c r="B47" s="55" t="s">
        <v>44</v>
      </c>
      <c r="C47" s="54">
        <v>32690.252</v>
      </c>
      <c r="D47" s="54" t="s">
        <v>58</v>
      </c>
      <c r="E47" s="32">
        <f t="shared" si="0"/>
        <v>-657.99967069521585</v>
      </c>
      <c r="F47">
        <f t="shared" si="1"/>
        <v>-658</v>
      </c>
      <c r="G47">
        <f t="shared" si="2"/>
        <v>4.0899999949033372E-3</v>
      </c>
      <c r="H47">
        <f t="shared" si="3"/>
        <v>4.0899999949033372E-3</v>
      </c>
      <c r="O47">
        <f t="shared" ca="1" si="4"/>
        <v>9.2449111923200017E-3</v>
      </c>
      <c r="Q47" s="2">
        <f t="shared" si="5"/>
        <v>17671.752</v>
      </c>
    </row>
    <row r="48" spans="1:17" x14ac:dyDescent="0.2">
      <c r="A48" s="54" t="s">
        <v>110</v>
      </c>
      <c r="B48" s="55" t="s">
        <v>44</v>
      </c>
      <c r="C48" s="54">
        <v>32839.283000000003</v>
      </c>
      <c r="D48" s="54" t="s">
        <v>58</v>
      </c>
      <c r="E48" s="32">
        <f t="shared" si="0"/>
        <v>-646.00049677518837</v>
      </c>
      <c r="F48">
        <f t="shared" si="1"/>
        <v>-646</v>
      </c>
      <c r="G48">
        <f t="shared" si="2"/>
        <v>-6.1700000005657785E-3</v>
      </c>
      <c r="H48">
        <f t="shared" si="3"/>
        <v>-6.1700000005657785E-3</v>
      </c>
      <c r="O48">
        <f t="shared" ca="1" si="4"/>
        <v>7.8487902708474916E-3</v>
      </c>
      <c r="Q48" s="2">
        <f t="shared" si="5"/>
        <v>17820.783000000003</v>
      </c>
    </row>
    <row r="49" spans="1:31" x14ac:dyDescent="0.2">
      <c r="A49" s="54" t="s">
        <v>110</v>
      </c>
      <c r="B49" s="55" t="s">
        <v>44</v>
      </c>
      <c r="C49" s="54">
        <v>32888.974000000002</v>
      </c>
      <c r="D49" s="54" t="s">
        <v>58</v>
      </c>
      <c r="E49" s="32">
        <f t="shared" si="0"/>
        <v>-641.99964493053812</v>
      </c>
      <c r="F49">
        <f t="shared" si="1"/>
        <v>-642</v>
      </c>
      <c r="G49">
        <f t="shared" si="2"/>
        <v>4.4100000013713725E-3</v>
      </c>
      <c r="H49">
        <f t="shared" si="3"/>
        <v>4.4100000013713725E-3</v>
      </c>
      <c r="O49">
        <f t="shared" ca="1" si="4"/>
        <v>7.3834166303566595E-3</v>
      </c>
      <c r="Q49" s="2">
        <f t="shared" si="5"/>
        <v>17870.474000000002</v>
      </c>
    </row>
    <row r="50" spans="1:31" x14ac:dyDescent="0.2">
      <c r="A50" s="54" t="s">
        <v>110</v>
      </c>
      <c r="B50" s="55" t="s">
        <v>44</v>
      </c>
      <c r="C50" s="54">
        <v>33224.307000000001</v>
      </c>
      <c r="D50" s="54" t="s">
        <v>58</v>
      </c>
      <c r="E50" s="32">
        <f t="shared" si="0"/>
        <v>-615.00043679179873</v>
      </c>
      <c r="F50">
        <f t="shared" si="1"/>
        <v>-615</v>
      </c>
      <c r="G50">
        <f t="shared" si="2"/>
        <v>-5.4250000030151568E-3</v>
      </c>
      <c r="H50">
        <f t="shared" si="3"/>
        <v>-5.4250000030151568E-3</v>
      </c>
      <c r="O50">
        <f t="shared" ca="1" si="4"/>
        <v>4.2421445570435257E-3</v>
      </c>
      <c r="Q50" s="2">
        <f t="shared" si="5"/>
        <v>18205.807000000001</v>
      </c>
    </row>
    <row r="51" spans="1:31" x14ac:dyDescent="0.2">
      <c r="A51" s="54" t="s">
        <v>110</v>
      </c>
      <c r="B51" s="55" t="s">
        <v>44</v>
      </c>
      <c r="C51" s="54">
        <v>33224.31</v>
      </c>
      <c r="D51" s="54" t="s">
        <v>58</v>
      </c>
      <c r="E51" s="32">
        <f t="shared" si="0"/>
        <v>-615.0001952479472</v>
      </c>
      <c r="F51">
        <f t="shared" si="1"/>
        <v>-615</v>
      </c>
      <c r="G51">
        <f t="shared" si="2"/>
        <v>-2.4250000060419552E-3</v>
      </c>
      <c r="H51">
        <f t="shared" si="3"/>
        <v>-2.4250000060419552E-3</v>
      </c>
      <c r="O51">
        <f t="shared" ca="1" si="4"/>
        <v>4.2421445570435257E-3</v>
      </c>
      <c r="Q51" s="2">
        <f t="shared" si="5"/>
        <v>18205.809999999998</v>
      </c>
    </row>
    <row r="52" spans="1:31" x14ac:dyDescent="0.2">
      <c r="A52" s="54" t="s">
        <v>110</v>
      </c>
      <c r="B52" s="55" t="s">
        <v>44</v>
      </c>
      <c r="C52" s="54">
        <v>33273.976999999999</v>
      </c>
      <c r="D52" s="54" t="s">
        <v>58</v>
      </c>
      <c r="E52" s="32">
        <f t="shared" si="0"/>
        <v>-611.00127575411034</v>
      </c>
      <c r="F52">
        <f t="shared" si="1"/>
        <v>-611</v>
      </c>
      <c r="G52">
        <f t="shared" si="2"/>
        <v>-1.584500000171829E-2</v>
      </c>
      <c r="H52">
        <f t="shared" si="3"/>
        <v>-1.584500000171829E-2</v>
      </c>
      <c r="O52">
        <f t="shared" ca="1" si="4"/>
        <v>3.7767709165526936E-3</v>
      </c>
      <c r="Q52" s="2">
        <f t="shared" si="5"/>
        <v>18255.476999999999</v>
      </c>
    </row>
    <row r="53" spans="1:31" x14ac:dyDescent="0.2">
      <c r="A53" s="54" t="s">
        <v>110</v>
      </c>
      <c r="B53" s="55" t="s">
        <v>44</v>
      </c>
      <c r="C53" s="54">
        <v>33274.004000000001</v>
      </c>
      <c r="D53" s="54" t="s">
        <v>58</v>
      </c>
      <c r="E53" s="32">
        <f t="shared" si="0"/>
        <v>-610.99910185944509</v>
      </c>
      <c r="F53">
        <f t="shared" si="1"/>
        <v>-611</v>
      </c>
      <c r="G53">
        <f t="shared" si="2"/>
        <v>1.1155000000144355E-2</v>
      </c>
      <c r="H53">
        <f t="shared" si="3"/>
        <v>1.1155000000144355E-2</v>
      </c>
      <c r="O53">
        <f t="shared" ca="1" si="4"/>
        <v>3.7767709165526936E-3</v>
      </c>
      <c r="Q53" s="2">
        <f t="shared" si="5"/>
        <v>18255.504000000001</v>
      </c>
    </row>
    <row r="54" spans="1:31" x14ac:dyDescent="0.2">
      <c r="A54" s="54" t="s">
        <v>110</v>
      </c>
      <c r="B54" s="55" t="s">
        <v>44</v>
      </c>
      <c r="C54" s="54">
        <v>33360.927000000003</v>
      </c>
      <c r="D54" s="54" t="s">
        <v>58</v>
      </c>
      <c r="E54" s="32">
        <f t="shared" si="0"/>
        <v>-604.00052978618135</v>
      </c>
      <c r="F54">
        <f t="shared" si="1"/>
        <v>-604</v>
      </c>
      <c r="G54">
        <f t="shared" si="2"/>
        <v>-6.5800000011222437E-3</v>
      </c>
      <c r="H54">
        <f t="shared" si="3"/>
        <v>-6.5800000011222437E-3</v>
      </c>
      <c r="O54">
        <f t="shared" ca="1" si="4"/>
        <v>2.9623670456937201E-3</v>
      </c>
      <c r="Q54" s="2">
        <f t="shared" si="5"/>
        <v>18342.427000000003</v>
      </c>
    </row>
    <row r="55" spans="1:31" x14ac:dyDescent="0.2">
      <c r="A55" s="54" t="s">
        <v>110</v>
      </c>
      <c r="B55" s="55" t="s">
        <v>44</v>
      </c>
      <c r="C55" s="54">
        <v>33696.294999999998</v>
      </c>
      <c r="D55" s="54" t="s">
        <v>58</v>
      </c>
      <c r="E55" s="32">
        <f t="shared" si="0"/>
        <v>-576.99850363583926</v>
      </c>
      <c r="F55">
        <f t="shared" si="1"/>
        <v>-577</v>
      </c>
      <c r="G55">
        <f t="shared" si="2"/>
        <v>1.8584999997983687E-2</v>
      </c>
      <c r="H55">
        <f t="shared" si="3"/>
        <v>1.8584999997983687E-2</v>
      </c>
      <c r="O55">
        <f t="shared" ca="1" si="4"/>
        <v>-1.7890502761941374E-4</v>
      </c>
      <c r="Q55" s="2">
        <f t="shared" si="5"/>
        <v>18677.794999999998</v>
      </c>
    </row>
    <row r="56" spans="1:31" x14ac:dyDescent="0.2">
      <c r="A56" s="54" t="s">
        <v>110</v>
      </c>
      <c r="B56" s="55" t="s">
        <v>44</v>
      </c>
      <c r="C56" s="54">
        <v>33745.951000000001</v>
      </c>
      <c r="D56" s="54" t="s">
        <v>58</v>
      </c>
      <c r="E56" s="32">
        <f t="shared" si="0"/>
        <v>-573.00046980279171</v>
      </c>
      <c r="F56">
        <f t="shared" si="1"/>
        <v>-573</v>
      </c>
      <c r="G56">
        <f t="shared" si="2"/>
        <v>-5.8350000035716221E-3</v>
      </c>
      <c r="H56">
        <f t="shared" si="3"/>
        <v>-5.8350000035716221E-3</v>
      </c>
      <c r="O56">
        <f t="shared" ca="1" si="4"/>
        <v>-6.4427866811024581E-4</v>
      </c>
      <c r="Q56" s="2">
        <f t="shared" si="5"/>
        <v>18727.451000000001</v>
      </c>
    </row>
    <row r="57" spans="1:31" x14ac:dyDescent="0.2">
      <c r="A57" s="11" t="s">
        <v>35</v>
      </c>
      <c r="B57" s="12"/>
      <c r="C57" s="30">
        <v>38266.839999999997</v>
      </c>
      <c r="D57" s="31"/>
      <c r="E57" s="32">
        <f t="shared" si="0"/>
        <v>-209.00282243990748</v>
      </c>
      <c r="F57">
        <f t="shared" si="1"/>
        <v>-209</v>
      </c>
      <c r="I57">
        <f>+J57</f>
        <v>0</v>
      </c>
      <c r="O57">
        <f t="shared" ca="1" si="4"/>
        <v>-4.2993279952776263E-2</v>
      </c>
      <c r="Q57" s="2">
        <f t="shared" si="5"/>
        <v>23248.339999999997</v>
      </c>
    </row>
    <row r="58" spans="1:31" x14ac:dyDescent="0.2">
      <c r="A58" s="32" t="s">
        <v>12</v>
      </c>
      <c r="B58" s="32"/>
      <c r="C58" s="31">
        <v>40862.677000000003</v>
      </c>
      <c r="D58" s="31" t="s">
        <v>14</v>
      </c>
      <c r="E58" s="32">
        <f t="shared" si="0"/>
        <v>0</v>
      </c>
      <c r="F58">
        <f t="shared" si="1"/>
        <v>0</v>
      </c>
      <c r="G58">
        <f t="shared" ref="G58:G67" si="6">+C58-(C$7+F58*C$8)</f>
        <v>0</v>
      </c>
      <c r="H58">
        <f>+G58</f>
        <v>0</v>
      </c>
      <c r="O58">
        <f t="shared" ca="1" si="4"/>
        <v>-6.7309052668422409E-2</v>
      </c>
      <c r="Q58" s="2">
        <f t="shared" si="5"/>
        <v>25844.177000000003</v>
      </c>
    </row>
    <row r="59" spans="1:31" x14ac:dyDescent="0.2">
      <c r="A59" s="32" t="s">
        <v>30</v>
      </c>
      <c r="B59" s="32"/>
      <c r="C59" s="31">
        <v>42402.74</v>
      </c>
      <c r="D59" s="31"/>
      <c r="E59" s="32">
        <f t="shared" si="0"/>
        <v>123.99758295119041</v>
      </c>
      <c r="F59">
        <f t="shared" si="1"/>
        <v>124</v>
      </c>
      <c r="G59">
        <f t="shared" si="6"/>
        <v>-3.0020000005606562E-2</v>
      </c>
      <c r="I59">
        <f t="shared" ref="I59:I67" si="7">+G59</f>
        <v>-3.0020000005606562E-2</v>
      </c>
      <c r="O59">
        <f t="shared" ca="1" si="4"/>
        <v>-8.17356355236383E-2</v>
      </c>
      <c r="Q59" s="2">
        <f t="shared" si="5"/>
        <v>27384.239999999998</v>
      </c>
      <c r="AA59" t="s">
        <v>28</v>
      </c>
      <c r="AB59">
        <v>6</v>
      </c>
      <c r="AC59" t="s">
        <v>29</v>
      </c>
      <c r="AE59" t="s">
        <v>31</v>
      </c>
    </row>
    <row r="60" spans="1:31" x14ac:dyDescent="0.2">
      <c r="A60" s="32" t="s">
        <v>32</v>
      </c>
      <c r="B60" s="32"/>
      <c r="C60" s="31">
        <v>49569.08</v>
      </c>
      <c r="D60" s="31"/>
      <c r="E60" s="32">
        <f t="shared" si="0"/>
        <v>700.99270497310602</v>
      </c>
      <c r="F60">
        <f t="shared" si="1"/>
        <v>701</v>
      </c>
      <c r="G60">
        <f t="shared" si="6"/>
        <v>-9.0605000004870817E-2</v>
      </c>
      <c r="I60">
        <f t="shared" si="7"/>
        <v>-9.0605000004870817E-2</v>
      </c>
      <c r="O60">
        <f t="shared" ca="1" si="4"/>
        <v>-0.1488657831644413</v>
      </c>
      <c r="Q60" s="2">
        <f t="shared" si="5"/>
        <v>34550.58</v>
      </c>
      <c r="AA60" t="s">
        <v>28</v>
      </c>
      <c r="AE60" t="s">
        <v>33</v>
      </c>
    </row>
    <row r="61" spans="1:31" x14ac:dyDescent="0.2">
      <c r="A61" s="54" t="s">
        <v>206</v>
      </c>
      <c r="B61" s="55" t="s">
        <v>44</v>
      </c>
      <c r="C61" s="54">
        <v>52425.62</v>
      </c>
      <c r="D61" s="54" t="s">
        <v>58</v>
      </c>
      <c r="E61" s="32">
        <f t="shared" si="0"/>
        <v>930.98592966806643</v>
      </c>
      <c r="F61">
        <f t="shared" si="1"/>
        <v>931</v>
      </c>
      <c r="G61">
        <f t="shared" si="6"/>
        <v>-0.17475500000000466</v>
      </c>
      <c r="I61">
        <f t="shared" si="7"/>
        <v>-0.17475500000000466</v>
      </c>
      <c r="O61">
        <f t="shared" ca="1" si="4"/>
        <v>-0.17562476749266431</v>
      </c>
      <c r="Q61" s="2">
        <f t="shared" si="5"/>
        <v>37407.120000000003</v>
      </c>
    </row>
    <row r="62" spans="1:31" x14ac:dyDescent="0.2">
      <c r="A62" s="54" t="s">
        <v>210</v>
      </c>
      <c r="B62" s="55" t="s">
        <v>44</v>
      </c>
      <c r="C62" s="54">
        <v>53406.792000000001</v>
      </c>
      <c r="D62" s="54" t="s">
        <v>58</v>
      </c>
      <c r="E62" s="32">
        <f t="shared" si="0"/>
        <v>1009.9846176823786</v>
      </c>
      <c r="F62">
        <f t="shared" si="1"/>
        <v>1010</v>
      </c>
      <c r="G62">
        <f t="shared" si="6"/>
        <v>-0.19105000000126893</v>
      </c>
      <c r="I62">
        <f t="shared" si="7"/>
        <v>-0.19105000000126893</v>
      </c>
      <c r="O62">
        <f t="shared" ca="1" si="4"/>
        <v>-0.18481589689235833</v>
      </c>
      <c r="Q62" s="2">
        <f t="shared" si="5"/>
        <v>38388.292000000001</v>
      </c>
    </row>
    <row r="63" spans="1:31" x14ac:dyDescent="0.2">
      <c r="A63" s="54" t="s">
        <v>216</v>
      </c>
      <c r="B63" s="55" t="s">
        <v>44</v>
      </c>
      <c r="C63" s="54">
        <v>53928.434999999998</v>
      </c>
      <c r="D63" s="54" t="s">
        <v>58</v>
      </c>
      <c r="E63" s="32">
        <f t="shared" si="0"/>
        <v>1051.984504156768</v>
      </c>
      <c r="F63">
        <f t="shared" si="1"/>
        <v>1052</v>
      </c>
      <c r="G63">
        <f t="shared" si="6"/>
        <v>-0.1924600000056671</v>
      </c>
      <c r="I63">
        <f t="shared" si="7"/>
        <v>-0.1924600000056671</v>
      </c>
      <c r="O63">
        <f t="shared" ca="1" si="4"/>
        <v>-0.18970232011751209</v>
      </c>
      <c r="Q63" s="2">
        <f t="shared" si="5"/>
        <v>38909.934999999998</v>
      </c>
    </row>
    <row r="64" spans="1:31" x14ac:dyDescent="0.2">
      <c r="A64" s="33" t="s">
        <v>234</v>
      </c>
      <c r="B64" s="34" t="s">
        <v>44</v>
      </c>
      <c r="C64" s="35">
        <v>53928.447</v>
      </c>
      <c r="D64" s="35">
        <v>0.02</v>
      </c>
      <c r="E64" s="32">
        <f t="shared" si="0"/>
        <v>1051.9854703321748</v>
      </c>
      <c r="F64">
        <f t="shared" si="1"/>
        <v>1052</v>
      </c>
      <c r="G64">
        <f t="shared" si="6"/>
        <v>-0.18046000000322238</v>
      </c>
      <c r="I64">
        <f t="shared" si="7"/>
        <v>-0.18046000000322238</v>
      </c>
      <c r="O64">
        <f t="shared" ca="1" si="4"/>
        <v>-0.18970232011751209</v>
      </c>
      <c r="Q64" s="2">
        <f t="shared" si="5"/>
        <v>38909.947</v>
      </c>
    </row>
    <row r="65" spans="1:17" x14ac:dyDescent="0.2">
      <c r="A65" s="33" t="s">
        <v>234</v>
      </c>
      <c r="B65" s="34" t="s">
        <v>44</v>
      </c>
      <c r="C65" s="36">
        <v>53940.855000000003</v>
      </c>
      <c r="D65" s="35">
        <v>0.02</v>
      </c>
      <c r="E65" s="32">
        <f t="shared" si="0"/>
        <v>1052.9844957027335</v>
      </c>
      <c r="F65">
        <f t="shared" si="1"/>
        <v>1053</v>
      </c>
      <c r="G65">
        <f t="shared" si="6"/>
        <v>-0.19256499999755761</v>
      </c>
      <c r="I65">
        <f t="shared" si="7"/>
        <v>-0.19256499999755761</v>
      </c>
      <c r="O65">
        <f t="shared" ca="1" si="4"/>
        <v>-0.18981866352763482</v>
      </c>
      <c r="Q65" s="2">
        <f t="shared" si="5"/>
        <v>38922.355000000003</v>
      </c>
    </row>
    <row r="66" spans="1:17" x14ac:dyDescent="0.2">
      <c r="A66" s="37" t="s">
        <v>47</v>
      </c>
      <c r="B66" s="38" t="s">
        <v>44</v>
      </c>
      <c r="C66" s="39">
        <v>56921.637000000002</v>
      </c>
      <c r="D66" s="39">
        <v>0.01</v>
      </c>
      <c r="E66" s="32">
        <f t="shared" si="0"/>
        <v>1292.9810174712693</v>
      </c>
      <c r="F66">
        <f t="shared" si="1"/>
        <v>1293</v>
      </c>
      <c r="G66">
        <f t="shared" si="6"/>
        <v>-0.23576499999762746</v>
      </c>
      <c r="I66">
        <f t="shared" si="7"/>
        <v>-0.23576499999762746</v>
      </c>
      <c r="O66">
        <f t="shared" ca="1" si="4"/>
        <v>-0.21774108195708494</v>
      </c>
      <c r="Q66" s="2">
        <f t="shared" si="5"/>
        <v>41903.137000000002</v>
      </c>
    </row>
    <row r="67" spans="1:17" x14ac:dyDescent="0.2">
      <c r="A67" s="37" t="s">
        <v>47</v>
      </c>
      <c r="B67" s="38" t="s">
        <v>44</v>
      </c>
      <c r="C67" s="39">
        <v>56921.641000000003</v>
      </c>
      <c r="D67" s="39">
        <v>0.01</v>
      </c>
      <c r="E67" s="32">
        <f t="shared" si="0"/>
        <v>1292.9813395297383</v>
      </c>
      <c r="F67">
        <f t="shared" si="1"/>
        <v>1293</v>
      </c>
      <c r="G67">
        <f t="shared" si="6"/>
        <v>-0.23176499999681255</v>
      </c>
      <c r="I67">
        <f t="shared" si="7"/>
        <v>-0.23176499999681255</v>
      </c>
      <c r="O67">
        <f t="shared" ca="1" si="4"/>
        <v>-0.21774108195708494</v>
      </c>
      <c r="Q67" s="2">
        <f t="shared" si="5"/>
        <v>41903.141000000003</v>
      </c>
    </row>
    <row r="68" spans="1:17" x14ac:dyDescent="0.2">
      <c r="B68" s="5"/>
    </row>
    <row r="69" spans="1:17" x14ac:dyDescent="0.2">
      <c r="B69" s="5"/>
    </row>
    <row r="70" spans="1:17" x14ac:dyDescent="0.2">
      <c r="B70" s="5"/>
    </row>
    <row r="71" spans="1:17" x14ac:dyDescent="0.2">
      <c r="B71" s="5"/>
    </row>
    <row r="72" spans="1:17" x14ac:dyDescent="0.2">
      <c r="B72" s="5"/>
    </row>
    <row r="73" spans="1:17" x14ac:dyDescent="0.2">
      <c r="B73" s="5"/>
    </row>
    <row r="74" spans="1:17" x14ac:dyDescent="0.2">
      <c r="B74" s="5"/>
    </row>
    <row r="75" spans="1:17" x14ac:dyDescent="0.2">
      <c r="B75" s="5"/>
    </row>
    <row r="76" spans="1:17" x14ac:dyDescent="0.2">
      <c r="B76" s="5"/>
    </row>
    <row r="77" spans="1:17" x14ac:dyDescent="0.2">
      <c r="B77" s="5"/>
    </row>
    <row r="78" spans="1:17" x14ac:dyDescent="0.2">
      <c r="B78" s="5"/>
    </row>
    <row r="79" spans="1:17" x14ac:dyDescent="0.2">
      <c r="B79" s="5"/>
    </row>
    <row r="80" spans="1:17" x14ac:dyDescent="0.2">
      <c r="B80" s="5"/>
    </row>
    <row r="81" spans="2:2" x14ac:dyDescent="0.2">
      <c r="B81" s="5"/>
    </row>
    <row r="82" spans="2:2" x14ac:dyDescent="0.2">
      <c r="B8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9"/>
  <sheetViews>
    <sheetView topLeftCell="A16" workbookViewId="0">
      <selection activeCell="A20" sqref="A20:D58"/>
    </sheetView>
  </sheetViews>
  <sheetFormatPr defaultRowHeight="12.75" x14ac:dyDescent="0.2"/>
  <cols>
    <col min="1" max="1" width="19.7109375" style="41" customWidth="1"/>
    <col min="2" max="2" width="4.42578125" style="14" customWidth="1"/>
    <col min="3" max="3" width="12.7109375" style="4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4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0" t="s">
        <v>48</v>
      </c>
      <c r="I1" s="42" t="s">
        <v>49</v>
      </c>
      <c r="J1" s="43" t="s">
        <v>50</v>
      </c>
    </row>
    <row r="2" spans="1:16" x14ac:dyDescent="0.2">
      <c r="I2" s="44" t="s">
        <v>51</v>
      </c>
      <c r="J2" s="45" t="s">
        <v>52</v>
      </c>
    </row>
    <row r="3" spans="1:16" x14ac:dyDescent="0.2">
      <c r="A3" s="46" t="s">
        <v>53</v>
      </c>
      <c r="I3" s="44" t="s">
        <v>54</v>
      </c>
      <c r="J3" s="45" t="s">
        <v>55</v>
      </c>
    </row>
    <row r="4" spans="1:16" x14ac:dyDescent="0.2">
      <c r="I4" s="44" t="s">
        <v>56</v>
      </c>
      <c r="J4" s="45" t="s">
        <v>55</v>
      </c>
    </row>
    <row r="5" spans="1:16" ht="13.5" thickBot="1" x14ac:dyDescent="0.25">
      <c r="I5" s="47" t="s">
        <v>57</v>
      </c>
      <c r="J5" s="48" t="s">
        <v>58</v>
      </c>
    </row>
    <row r="10" spans="1:16" ht="13.5" thickBot="1" x14ac:dyDescent="0.25"/>
    <row r="11" spans="1:16" ht="12.75" customHeight="1" thickBot="1" x14ac:dyDescent="0.25">
      <c r="A11" s="41" t="str">
        <f t="shared" ref="A11:A58" si="0">P11</f>
        <v>IBVS 35 </v>
      </c>
      <c r="B11" s="5" t="str">
        <f t="shared" ref="B11:B58" si="1">IF(H11=INT(H11),"I","II")</f>
        <v>I</v>
      </c>
      <c r="C11" s="41">
        <f t="shared" ref="C11:C58" si="2">1*G11</f>
        <v>38266.839999999997</v>
      </c>
      <c r="D11" s="14" t="str">
        <f t="shared" ref="D11:D58" si="3">VLOOKUP(F11,I$1:J$5,2,FALSE)</f>
        <v>vis</v>
      </c>
      <c r="E11" s="49">
        <f>VLOOKUP(C11,A!C$21:E$973,3,FALSE)</f>
        <v>-209.00282243990748</v>
      </c>
      <c r="F11" s="5" t="s">
        <v>57</v>
      </c>
      <c r="G11" s="14" t="str">
        <f t="shared" ref="G11:G58" si="4">MID(I11,3,LEN(I11)-3)</f>
        <v>38266.840</v>
      </c>
      <c r="H11" s="41">
        <f t="shared" ref="H11:H58" si="5">1*K11</f>
        <v>-209</v>
      </c>
      <c r="I11" s="50" t="s">
        <v>181</v>
      </c>
      <c r="J11" s="51" t="s">
        <v>182</v>
      </c>
      <c r="K11" s="50">
        <v>-209</v>
      </c>
      <c r="L11" s="50" t="s">
        <v>183</v>
      </c>
      <c r="M11" s="51" t="s">
        <v>74</v>
      </c>
      <c r="N11" s="51"/>
      <c r="O11" s="52" t="s">
        <v>90</v>
      </c>
      <c r="P11" s="53" t="s">
        <v>184</v>
      </c>
    </row>
    <row r="12" spans="1:16" ht="12.75" customHeight="1" thickBot="1" x14ac:dyDescent="0.25">
      <c r="A12" s="41" t="str">
        <f t="shared" si="0"/>
        <v> PASP 85.421 </v>
      </c>
      <c r="B12" s="5" t="str">
        <f t="shared" si="1"/>
        <v>I</v>
      </c>
      <c r="C12" s="41">
        <f t="shared" si="2"/>
        <v>40862.677000000003</v>
      </c>
      <c r="D12" s="14" t="str">
        <f t="shared" si="3"/>
        <v>vis</v>
      </c>
      <c r="E12" s="49">
        <f>VLOOKUP(C12,A!C$21:E$973,3,FALSE)</f>
        <v>0</v>
      </c>
      <c r="F12" s="5" t="s">
        <v>57</v>
      </c>
      <c r="G12" s="14" t="str">
        <f t="shared" si="4"/>
        <v>40862.677</v>
      </c>
      <c r="H12" s="41">
        <f t="shared" si="5"/>
        <v>0</v>
      </c>
      <c r="I12" s="50" t="s">
        <v>185</v>
      </c>
      <c r="J12" s="51" t="s">
        <v>186</v>
      </c>
      <c r="K12" s="50">
        <v>0</v>
      </c>
      <c r="L12" s="50" t="s">
        <v>187</v>
      </c>
      <c r="M12" s="51" t="s">
        <v>188</v>
      </c>
      <c r="N12" s="51" t="s">
        <v>189</v>
      </c>
      <c r="O12" s="52" t="s">
        <v>190</v>
      </c>
      <c r="P12" s="52" t="s">
        <v>191</v>
      </c>
    </row>
    <row r="13" spans="1:16" ht="12.75" customHeight="1" thickBot="1" x14ac:dyDescent="0.25">
      <c r="A13" s="41" t="str">
        <f t="shared" si="0"/>
        <v> BBS 19 </v>
      </c>
      <c r="B13" s="5" t="str">
        <f t="shared" si="1"/>
        <v>I</v>
      </c>
      <c r="C13" s="41">
        <f t="shared" si="2"/>
        <v>42402.74</v>
      </c>
      <c r="D13" s="14" t="str">
        <f t="shared" si="3"/>
        <v>vis</v>
      </c>
      <c r="E13" s="49">
        <f>VLOOKUP(C13,A!C$21:E$973,3,FALSE)</f>
        <v>123.99758295119041</v>
      </c>
      <c r="F13" s="5" t="s">
        <v>57</v>
      </c>
      <c r="G13" s="14" t="str">
        <f t="shared" si="4"/>
        <v>42402.740</v>
      </c>
      <c r="H13" s="41">
        <f t="shared" si="5"/>
        <v>124</v>
      </c>
      <c r="I13" s="50" t="s">
        <v>192</v>
      </c>
      <c r="J13" s="51" t="s">
        <v>193</v>
      </c>
      <c r="K13" s="50">
        <v>124</v>
      </c>
      <c r="L13" s="50" t="s">
        <v>194</v>
      </c>
      <c r="M13" s="51" t="s">
        <v>74</v>
      </c>
      <c r="N13" s="51"/>
      <c r="O13" s="52" t="s">
        <v>195</v>
      </c>
      <c r="P13" s="52" t="s">
        <v>196</v>
      </c>
    </row>
    <row r="14" spans="1:16" ht="12.75" customHeight="1" thickBot="1" x14ac:dyDescent="0.25">
      <c r="A14" s="41" t="str">
        <f t="shared" si="0"/>
        <v>BAVM 79 </v>
      </c>
      <c r="B14" s="5" t="str">
        <f t="shared" si="1"/>
        <v>I</v>
      </c>
      <c r="C14" s="41">
        <f t="shared" si="2"/>
        <v>49569.08</v>
      </c>
      <c r="D14" s="14" t="str">
        <f t="shared" si="3"/>
        <v>vis</v>
      </c>
      <c r="E14" s="49">
        <f>VLOOKUP(C14,A!C$21:E$973,3,FALSE)</f>
        <v>700.99270497310602</v>
      </c>
      <c r="F14" s="5" t="s">
        <v>57</v>
      </c>
      <c r="G14" s="14" t="str">
        <f t="shared" si="4"/>
        <v>49569.08</v>
      </c>
      <c r="H14" s="41">
        <f t="shared" si="5"/>
        <v>701</v>
      </c>
      <c r="I14" s="50" t="s">
        <v>197</v>
      </c>
      <c r="J14" s="51" t="s">
        <v>198</v>
      </c>
      <c r="K14" s="50">
        <v>701</v>
      </c>
      <c r="L14" s="50" t="s">
        <v>199</v>
      </c>
      <c r="M14" s="51" t="s">
        <v>74</v>
      </c>
      <c r="N14" s="51"/>
      <c r="O14" s="52" t="s">
        <v>200</v>
      </c>
      <c r="P14" s="53" t="s">
        <v>201</v>
      </c>
    </row>
    <row r="15" spans="1:16" ht="12.75" customHeight="1" thickBot="1" x14ac:dyDescent="0.25">
      <c r="A15" s="41" t="str">
        <f t="shared" si="0"/>
        <v>OEJV 0070 </v>
      </c>
      <c r="B15" s="5" t="str">
        <f t="shared" si="1"/>
        <v>I</v>
      </c>
      <c r="C15" s="41">
        <f t="shared" si="2"/>
        <v>53928.447</v>
      </c>
      <c r="D15" s="14" t="str">
        <f t="shared" si="3"/>
        <v>vis</v>
      </c>
      <c r="E15" s="49">
        <f>VLOOKUP(C15,A!C$21:E$973,3,FALSE)</f>
        <v>1051.9854703321748</v>
      </c>
      <c r="F15" s="5" t="s">
        <v>57</v>
      </c>
      <c r="G15" s="14" t="str">
        <f t="shared" si="4"/>
        <v>53928.447</v>
      </c>
      <c r="H15" s="41">
        <f t="shared" si="5"/>
        <v>1052</v>
      </c>
      <c r="I15" s="50" t="s">
        <v>217</v>
      </c>
      <c r="J15" s="51" t="s">
        <v>218</v>
      </c>
      <c r="K15" s="50">
        <v>1052</v>
      </c>
      <c r="L15" s="50" t="s">
        <v>219</v>
      </c>
      <c r="M15" s="51" t="s">
        <v>214</v>
      </c>
      <c r="N15" s="51" t="s">
        <v>57</v>
      </c>
      <c r="O15" s="52" t="s">
        <v>215</v>
      </c>
      <c r="P15" s="53" t="s">
        <v>216</v>
      </c>
    </row>
    <row r="16" spans="1:16" ht="12.75" customHeight="1" thickBot="1" x14ac:dyDescent="0.25">
      <c r="A16" s="41" t="str">
        <f t="shared" si="0"/>
        <v>OEJV 0116 </v>
      </c>
      <c r="B16" s="5" t="str">
        <f t="shared" si="1"/>
        <v>I</v>
      </c>
      <c r="C16" s="41">
        <f t="shared" si="2"/>
        <v>53928.447</v>
      </c>
      <c r="D16" s="14" t="str">
        <f t="shared" si="3"/>
        <v>vis</v>
      </c>
      <c r="E16" s="49">
        <f>VLOOKUP(C16,A!C$21:E$973,3,FALSE)</f>
        <v>1051.9854703321748</v>
      </c>
      <c r="F16" s="5" t="s">
        <v>57</v>
      </c>
      <c r="G16" s="14" t="str">
        <f t="shared" si="4"/>
        <v>53928.447</v>
      </c>
      <c r="H16" s="41">
        <f t="shared" si="5"/>
        <v>1052</v>
      </c>
      <c r="I16" s="50" t="s">
        <v>217</v>
      </c>
      <c r="J16" s="51" t="s">
        <v>218</v>
      </c>
      <c r="K16" s="50">
        <v>1052</v>
      </c>
      <c r="L16" s="50" t="s">
        <v>219</v>
      </c>
      <c r="M16" s="51" t="s">
        <v>214</v>
      </c>
      <c r="N16" s="51" t="s">
        <v>220</v>
      </c>
      <c r="O16" s="52" t="s">
        <v>221</v>
      </c>
      <c r="P16" s="53" t="s">
        <v>222</v>
      </c>
    </row>
    <row r="17" spans="1:16" ht="12.75" customHeight="1" thickBot="1" x14ac:dyDescent="0.25">
      <c r="A17" s="41" t="str">
        <f t="shared" si="0"/>
        <v>OEJV 0116 </v>
      </c>
      <c r="B17" s="5" t="str">
        <f t="shared" si="1"/>
        <v>I</v>
      </c>
      <c r="C17" s="41">
        <f t="shared" si="2"/>
        <v>53940.855000000003</v>
      </c>
      <c r="D17" s="14" t="str">
        <f t="shared" si="3"/>
        <v>vis</v>
      </c>
      <c r="E17" s="49">
        <f>VLOOKUP(C17,A!C$21:E$973,3,FALSE)</f>
        <v>1052.9844957027335</v>
      </c>
      <c r="F17" s="5" t="s">
        <v>57</v>
      </c>
      <c r="G17" s="14" t="str">
        <f t="shared" si="4"/>
        <v>53940.855</v>
      </c>
      <c r="H17" s="41">
        <f t="shared" si="5"/>
        <v>1053</v>
      </c>
      <c r="I17" s="50" t="s">
        <v>223</v>
      </c>
      <c r="J17" s="51" t="s">
        <v>224</v>
      </c>
      <c r="K17" s="50">
        <v>1053</v>
      </c>
      <c r="L17" s="50" t="s">
        <v>225</v>
      </c>
      <c r="M17" s="51" t="s">
        <v>214</v>
      </c>
      <c r="N17" s="51" t="s">
        <v>226</v>
      </c>
      <c r="O17" s="52" t="s">
        <v>221</v>
      </c>
      <c r="P17" s="53" t="s">
        <v>222</v>
      </c>
    </row>
    <row r="18" spans="1:16" ht="12.75" customHeight="1" thickBot="1" x14ac:dyDescent="0.25">
      <c r="A18" s="41" t="str">
        <f t="shared" si="0"/>
        <v>OEJV 0172 </v>
      </c>
      <c r="B18" s="5" t="str">
        <f t="shared" si="1"/>
        <v>I</v>
      </c>
      <c r="C18" s="41">
        <f t="shared" si="2"/>
        <v>56921.637000000002</v>
      </c>
      <c r="D18" s="14" t="str">
        <f t="shared" si="3"/>
        <v>vis</v>
      </c>
      <c r="E18" s="49">
        <f>VLOOKUP(C18,A!C$21:E$973,3,FALSE)</f>
        <v>1292.9810174712693</v>
      </c>
      <c r="F18" s="5" t="s">
        <v>57</v>
      </c>
      <c r="G18" s="14" t="str">
        <f t="shared" si="4"/>
        <v>56921.637</v>
      </c>
      <c r="H18" s="41">
        <f t="shared" si="5"/>
        <v>1293</v>
      </c>
      <c r="I18" s="50" t="s">
        <v>227</v>
      </c>
      <c r="J18" s="51" t="s">
        <v>228</v>
      </c>
      <c r="K18" s="50">
        <v>1293</v>
      </c>
      <c r="L18" s="50" t="s">
        <v>229</v>
      </c>
      <c r="M18" s="51" t="s">
        <v>214</v>
      </c>
      <c r="N18" s="51" t="s">
        <v>44</v>
      </c>
      <c r="O18" s="52" t="s">
        <v>221</v>
      </c>
      <c r="P18" s="53" t="s">
        <v>230</v>
      </c>
    </row>
    <row r="19" spans="1:16" ht="12.75" customHeight="1" thickBot="1" x14ac:dyDescent="0.25">
      <c r="A19" s="41" t="str">
        <f t="shared" si="0"/>
        <v>OEJV 0172 </v>
      </c>
      <c r="B19" s="5" t="str">
        <f t="shared" si="1"/>
        <v>I</v>
      </c>
      <c r="C19" s="41">
        <f t="shared" si="2"/>
        <v>56921.641000000003</v>
      </c>
      <c r="D19" s="14" t="str">
        <f t="shared" si="3"/>
        <v>vis</v>
      </c>
      <c r="E19" s="49">
        <f>VLOOKUP(C19,A!C$21:E$973,3,FALSE)</f>
        <v>1292.9813395297383</v>
      </c>
      <c r="F19" s="5" t="s">
        <v>57</v>
      </c>
      <c r="G19" s="14" t="str">
        <f t="shared" si="4"/>
        <v>56921.641</v>
      </c>
      <c r="H19" s="41">
        <f t="shared" si="5"/>
        <v>1293</v>
      </c>
      <c r="I19" s="50" t="s">
        <v>231</v>
      </c>
      <c r="J19" s="51" t="s">
        <v>232</v>
      </c>
      <c r="K19" s="50">
        <v>1293</v>
      </c>
      <c r="L19" s="50" t="s">
        <v>233</v>
      </c>
      <c r="M19" s="51" t="s">
        <v>214</v>
      </c>
      <c r="N19" s="51" t="s">
        <v>57</v>
      </c>
      <c r="O19" s="52" t="s">
        <v>221</v>
      </c>
      <c r="P19" s="53" t="s">
        <v>230</v>
      </c>
    </row>
    <row r="20" spans="1:16" ht="12.75" customHeight="1" thickBot="1" x14ac:dyDescent="0.25">
      <c r="A20" s="41" t="str">
        <f t="shared" si="0"/>
        <v> AN 169.383 </v>
      </c>
      <c r="B20" s="5" t="str">
        <f t="shared" si="1"/>
        <v>I</v>
      </c>
      <c r="C20" s="41">
        <f t="shared" si="2"/>
        <v>10011.4</v>
      </c>
      <c r="D20" s="14" t="str">
        <f t="shared" si="3"/>
        <v>vis</v>
      </c>
      <c r="E20" s="49">
        <f>VLOOKUP(C20,A!C$21:E$973,3,FALSE)</f>
        <v>-2483.9787586336834</v>
      </c>
      <c r="F20" s="5" t="s">
        <v>57</v>
      </c>
      <c r="G20" s="14" t="str">
        <f t="shared" si="4"/>
        <v>10011.4</v>
      </c>
      <c r="H20" s="41">
        <f t="shared" si="5"/>
        <v>-2484</v>
      </c>
      <c r="I20" s="50" t="s">
        <v>60</v>
      </c>
      <c r="J20" s="51" t="s">
        <v>61</v>
      </c>
      <c r="K20" s="50">
        <v>-2484</v>
      </c>
      <c r="L20" s="50" t="s">
        <v>62</v>
      </c>
      <c r="M20" s="51" t="s">
        <v>59</v>
      </c>
      <c r="N20" s="51"/>
      <c r="O20" s="52" t="s">
        <v>63</v>
      </c>
      <c r="P20" s="52" t="s">
        <v>64</v>
      </c>
    </row>
    <row r="21" spans="1:16" ht="12.75" customHeight="1" thickBot="1" x14ac:dyDescent="0.25">
      <c r="A21" s="41" t="str">
        <f t="shared" si="0"/>
        <v> AN 169.111 </v>
      </c>
      <c r="B21" s="5" t="str">
        <f t="shared" si="1"/>
        <v>I</v>
      </c>
      <c r="C21" s="41">
        <f t="shared" si="2"/>
        <v>16755.3</v>
      </c>
      <c r="D21" s="14" t="str">
        <f t="shared" si="3"/>
        <v>vis</v>
      </c>
      <c r="E21" s="49">
        <f>VLOOKUP(C21,A!C$21:E$973,3,FALSE)</f>
        <v>-1940.9962315133412</v>
      </c>
      <c r="F21" s="5" t="s">
        <v>57</v>
      </c>
      <c r="G21" s="14" t="str">
        <f t="shared" si="4"/>
        <v>16755.3</v>
      </c>
      <c r="H21" s="41">
        <f t="shared" si="5"/>
        <v>-1941</v>
      </c>
      <c r="I21" s="50" t="s">
        <v>65</v>
      </c>
      <c r="J21" s="51" t="s">
        <v>66</v>
      </c>
      <c r="K21" s="50">
        <v>-1941</v>
      </c>
      <c r="L21" s="50" t="s">
        <v>67</v>
      </c>
      <c r="M21" s="51" t="s">
        <v>68</v>
      </c>
      <c r="N21" s="51"/>
      <c r="O21" s="52" t="s">
        <v>69</v>
      </c>
      <c r="P21" s="52" t="s">
        <v>70</v>
      </c>
    </row>
    <row r="22" spans="1:16" ht="12.75" customHeight="1" thickBot="1" x14ac:dyDescent="0.25">
      <c r="A22" s="41" t="str">
        <f t="shared" si="0"/>
        <v> APJ 38.171 </v>
      </c>
      <c r="B22" s="5" t="str">
        <f t="shared" si="1"/>
        <v>I</v>
      </c>
      <c r="C22" s="41">
        <f t="shared" si="2"/>
        <v>17140.469000000001</v>
      </c>
      <c r="D22" s="14" t="str">
        <f t="shared" si="3"/>
        <v>vis</v>
      </c>
      <c r="E22" s="49">
        <f>VLOOKUP(C22,A!C$21:E$973,3,FALSE)</f>
        <v>-1909.9844969104531</v>
      </c>
      <c r="F22" s="5" t="s">
        <v>57</v>
      </c>
      <c r="G22" s="14" t="str">
        <f t="shared" si="4"/>
        <v>17140.469</v>
      </c>
      <c r="H22" s="41">
        <f t="shared" si="5"/>
        <v>-1910</v>
      </c>
      <c r="I22" s="50" t="s">
        <v>71</v>
      </c>
      <c r="J22" s="51" t="s">
        <v>72</v>
      </c>
      <c r="K22" s="50">
        <v>-1910</v>
      </c>
      <c r="L22" s="50" t="s">
        <v>73</v>
      </c>
      <c r="M22" s="51" t="s">
        <v>74</v>
      </c>
      <c r="N22" s="51"/>
      <c r="O22" s="52" t="s">
        <v>75</v>
      </c>
      <c r="P22" s="52" t="s">
        <v>76</v>
      </c>
    </row>
    <row r="23" spans="1:16" ht="12.75" customHeight="1" thickBot="1" x14ac:dyDescent="0.25">
      <c r="A23" s="41" t="str">
        <f t="shared" si="0"/>
        <v> AN 171.179 </v>
      </c>
      <c r="B23" s="5" t="str">
        <f t="shared" si="1"/>
        <v>I</v>
      </c>
      <c r="C23" s="41">
        <f t="shared" si="2"/>
        <v>17177.719000000001</v>
      </c>
      <c r="D23" s="14" t="str">
        <f t="shared" si="3"/>
        <v>vis</v>
      </c>
      <c r="E23" s="49">
        <f>VLOOKUP(C23,A!C$21:E$973,3,FALSE)</f>
        <v>-1906.9853274187299</v>
      </c>
      <c r="F23" s="5" t="s">
        <v>57</v>
      </c>
      <c r="G23" s="14" t="str">
        <f t="shared" si="4"/>
        <v>17177.719</v>
      </c>
      <c r="H23" s="41">
        <f t="shared" si="5"/>
        <v>-1907</v>
      </c>
      <c r="I23" s="50" t="s">
        <v>77</v>
      </c>
      <c r="J23" s="51" t="s">
        <v>78</v>
      </c>
      <c r="K23" s="50">
        <v>-1907</v>
      </c>
      <c r="L23" s="50" t="s">
        <v>79</v>
      </c>
      <c r="M23" s="51" t="s">
        <v>74</v>
      </c>
      <c r="N23" s="51"/>
      <c r="O23" s="52" t="s">
        <v>80</v>
      </c>
      <c r="P23" s="52" t="s">
        <v>81</v>
      </c>
    </row>
    <row r="24" spans="1:16" ht="12.75" customHeight="1" thickBot="1" x14ac:dyDescent="0.25">
      <c r="A24" s="41" t="str">
        <f t="shared" si="0"/>
        <v> PPOT 81.10 </v>
      </c>
      <c r="B24" s="5" t="str">
        <f t="shared" si="1"/>
        <v>I</v>
      </c>
      <c r="C24" s="41">
        <f t="shared" si="2"/>
        <v>22816.368999999999</v>
      </c>
      <c r="D24" s="14" t="str">
        <f t="shared" si="3"/>
        <v>vis</v>
      </c>
      <c r="E24" s="49">
        <f>VLOOKUP(C24,A!C$21:E$973,3,FALSE)</f>
        <v>-1452.9915809890501</v>
      </c>
      <c r="F24" s="5" t="s">
        <v>57</v>
      </c>
      <c r="G24" s="14" t="str">
        <f t="shared" si="4"/>
        <v>22816.369</v>
      </c>
      <c r="H24" s="41">
        <f t="shared" si="5"/>
        <v>-1453</v>
      </c>
      <c r="I24" s="50" t="s">
        <v>82</v>
      </c>
      <c r="J24" s="51" t="s">
        <v>83</v>
      </c>
      <c r="K24" s="50">
        <v>-1453</v>
      </c>
      <c r="L24" s="50" t="s">
        <v>84</v>
      </c>
      <c r="M24" s="51" t="s">
        <v>74</v>
      </c>
      <c r="N24" s="51"/>
      <c r="O24" s="52" t="s">
        <v>85</v>
      </c>
      <c r="P24" s="52" t="s">
        <v>86</v>
      </c>
    </row>
    <row r="25" spans="1:16" ht="12.75" customHeight="1" thickBot="1" x14ac:dyDescent="0.25">
      <c r="A25" s="41" t="str">
        <f t="shared" si="0"/>
        <v> SAC 3.45 </v>
      </c>
      <c r="B25" s="5" t="str">
        <f t="shared" si="1"/>
        <v>I</v>
      </c>
      <c r="C25" s="41">
        <f t="shared" si="2"/>
        <v>24120.57</v>
      </c>
      <c r="D25" s="14" t="str">
        <f t="shared" si="3"/>
        <v>vis</v>
      </c>
      <c r="E25" s="49">
        <f>VLOOKUP(C25,A!C$21:E$973,3,FALSE)</f>
        <v>-1347.9843366863649</v>
      </c>
      <c r="F25" s="5" t="s">
        <v>57</v>
      </c>
      <c r="G25" s="14" t="str">
        <f t="shared" si="4"/>
        <v>24120.570</v>
      </c>
      <c r="H25" s="41">
        <f t="shared" si="5"/>
        <v>-1348</v>
      </c>
      <c r="I25" s="50" t="s">
        <v>87</v>
      </c>
      <c r="J25" s="51" t="s">
        <v>88</v>
      </c>
      <c r="K25" s="50">
        <v>-1348</v>
      </c>
      <c r="L25" s="50" t="s">
        <v>89</v>
      </c>
      <c r="M25" s="51" t="s">
        <v>74</v>
      </c>
      <c r="N25" s="51"/>
      <c r="O25" s="52" t="s">
        <v>90</v>
      </c>
      <c r="P25" s="52" t="s">
        <v>91</v>
      </c>
    </row>
    <row r="26" spans="1:16" ht="12.75" customHeight="1" thickBot="1" x14ac:dyDescent="0.25">
      <c r="A26" s="41" t="str">
        <f t="shared" si="0"/>
        <v> SAC 29.108 </v>
      </c>
      <c r="B26" s="5" t="str">
        <f t="shared" si="1"/>
        <v>I</v>
      </c>
      <c r="C26" s="41">
        <f t="shared" si="2"/>
        <v>30467.062000000002</v>
      </c>
      <c r="D26" s="14" t="str">
        <f t="shared" si="3"/>
        <v>vis</v>
      </c>
      <c r="E26" s="49">
        <f>VLOOKUP(C26,A!C$21:E$973,3,FALSE)</f>
        <v>-836.99896256915724</v>
      </c>
      <c r="F26" s="5" t="s">
        <v>57</v>
      </c>
      <c r="G26" s="14" t="str">
        <f t="shared" si="4"/>
        <v>30467.062</v>
      </c>
      <c r="H26" s="41">
        <f t="shared" si="5"/>
        <v>-837</v>
      </c>
      <c r="I26" s="50" t="s">
        <v>92</v>
      </c>
      <c r="J26" s="51" t="s">
        <v>93</v>
      </c>
      <c r="K26" s="50">
        <v>-837</v>
      </c>
      <c r="L26" s="50" t="s">
        <v>94</v>
      </c>
      <c r="M26" s="51" t="s">
        <v>74</v>
      </c>
      <c r="N26" s="51"/>
      <c r="O26" s="52" t="s">
        <v>90</v>
      </c>
      <c r="P26" s="52" t="s">
        <v>95</v>
      </c>
    </row>
    <row r="27" spans="1:16" ht="12.75" customHeight="1" thickBot="1" x14ac:dyDescent="0.25">
      <c r="A27" s="41" t="str">
        <f t="shared" si="0"/>
        <v> SAC 29.108 </v>
      </c>
      <c r="B27" s="5" t="str">
        <f t="shared" si="1"/>
        <v>I</v>
      </c>
      <c r="C27" s="41">
        <f t="shared" si="2"/>
        <v>30765.116999999998</v>
      </c>
      <c r="D27" s="14" t="str">
        <f t="shared" si="3"/>
        <v>vis</v>
      </c>
      <c r="E27" s="49">
        <f>VLOOKUP(C27,A!C$21:E$973,3,FALSE)</f>
        <v>-813.0011783314236</v>
      </c>
      <c r="F27" s="5" t="s">
        <v>57</v>
      </c>
      <c r="G27" s="14" t="str">
        <f t="shared" si="4"/>
        <v>30765.117</v>
      </c>
      <c r="H27" s="41">
        <f t="shared" si="5"/>
        <v>-813</v>
      </c>
      <c r="I27" s="50" t="s">
        <v>96</v>
      </c>
      <c r="J27" s="51" t="s">
        <v>97</v>
      </c>
      <c r="K27" s="50">
        <v>-813</v>
      </c>
      <c r="L27" s="50" t="s">
        <v>98</v>
      </c>
      <c r="M27" s="51" t="s">
        <v>74</v>
      </c>
      <c r="N27" s="51"/>
      <c r="O27" s="52" t="s">
        <v>90</v>
      </c>
      <c r="P27" s="52" t="s">
        <v>95</v>
      </c>
    </row>
    <row r="28" spans="1:16" ht="12.75" customHeight="1" thickBot="1" x14ac:dyDescent="0.25">
      <c r="A28" s="41" t="str">
        <f t="shared" si="0"/>
        <v> APJ 104.270 </v>
      </c>
      <c r="B28" s="5" t="str">
        <f t="shared" si="1"/>
        <v>I</v>
      </c>
      <c r="C28" s="41">
        <f t="shared" si="2"/>
        <v>31758.822</v>
      </c>
      <c r="D28" s="14" t="str">
        <f t="shared" si="3"/>
        <v>vis</v>
      </c>
      <c r="E28" s="49">
        <f>VLOOKUP(C28,A!C$21:E$973,3,FALSE)</f>
        <v>-732.99340061939927</v>
      </c>
      <c r="F28" s="5" t="s">
        <v>57</v>
      </c>
      <c r="G28" s="14" t="str">
        <f t="shared" si="4"/>
        <v>31758.822</v>
      </c>
      <c r="H28" s="41">
        <f t="shared" si="5"/>
        <v>-733</v>
      </c>
      <c r="I28" s="50" t="s">
        <v>99</v>
      </c>
      <c r="J28" s="51" t="s">
        <v>100</v>
      </c>
      <c r="K28" s="50">
        <v>-733</v>
      </c>
      <c r="L28" s="50" t="s">
        <v>101</v>
      </c>
      <c r="M28" s="51" t="s">
        <v>74</v>
      </c>
      <c r="N28" s="51"/>
      <c r="O28" s="52" t="s">
        <v>102</v>
      </c>
      <c r="P28" s="52" t="s">
        <v>103</v>
      </c>
    </row>
    <row r="29" spans="1:16" ht="12.75" customHeight="1" thickBot="1" x14ac:dyDescent="0.25">
      <c r="A29" s="41" t="str">
        <f t="shared" si="0"/>
        <v> APJ 104.270 </v>
      </c>
      <c r="B29" s="5" t="str">
        <f t="shared" si="1"/>
        <v>I</v>
      </c>
      <c r="C29" s="41">
        <f t="shared" si="2"/>
        <v>31783.662</v>
      </c>
      <c r="D29" s="14" t="str">
        <f t="shared" si="3"/>
        <v>vis</v>
      </c>
      <c r="E29" s="49">
        <f>VLOOKUP(C29,A!C$21:E$973,3,FALSE)</f>
        <v>-730.99341752746886</v>
      </c>
      <c r="F29" s="5" t="s">
        <v>57</v>
      </c>
      <c r="G29" s="14" t="str">
        <f t="shared" si="4"/>
        <v>31783.662</v>
      </c>
      <c r="H29" s="41">
        <f t="shared" si="5"/>
        <v>-731</v>
      </c>
      <c r="I29" s="50" t="s">
        <v>104</v>
      </c>
      <c r="J29" s="51" t="s">
        <v>105</v>
      </c>
      <c r="K29" s="50">
        <v>-731</v>
      </c>
      <c r="L29" s="50" t="s">
        <v>101</v>
      </c>
      <c r="M29" s="51" t="s">
        <v>74</v>
      </c>
      <c r="N29" s="51"/>
      <c r="O29" s="52" t="s">
        <v>102</v>
      </c>
      <c r="P29" s="52" t="s">
        <v>103</v>
      </c>
    </row>
    <row r="30" spans="1:16" ht="12.75" customHeight="1" thickBot="1" x14ac:dyDescent="0.25">
      <c r="A30" s="41" t="str">
        <f t="shared" si="0"/>
        <v> AJ 62.372 </v>
      </c>
      <c r="B30" s="5" t="str">
        <f t="shared" si="1"/>
        <v>I</v>
      </c>
      <c r="C30" s="41">
        <f t="shared" si="2"/>
        <v>31820.85</v>
      </c>
      <c r="D30" s="14" t="str">
        <f t="shared" si="3"/>
        <v>vis</v>
      </c>
      <c r="E30" s="49">
        <f>VLOOKUP(C30,A!C$21:E$973,3,FALSE)</f>
        <v>-727.99923994201379</v>
      </c>
      <c r="F30" s="5" t="s">
        <v>57</v>
      </c>
      <c r="G30" s="14" t="str">
        <f t="shared" si="4"/>
        <v>31820.850</v>
      </c>
      <c r="H30" s="41">
        <f t="shared" si="5"/>
        <v>-728</v>
      </c>
      <c r="I30" s="50" t="s">
        <v>106</v>
      </c>
      <c r="J30" s="51" t="s">
        <v>107</v>
      </c>
      <c r="K30" s="50">
        <v>-728</v>
      </c>
      <c r="L30" s="50" t="s">
        <v>108</v>
      </c>
      <c r="M30" s="51" t="s">
        <v>59</v>
      </c>
      <c r="N30" s="51"/>
      <c r="O30" s="52" t="s">
        <v>109</v>
      </c>
      <c r="P30" s="52" t="s">
        <v>110</v>
      </c>
    </row>
    <row r="31" spans="1:16" ht="12.75" customHeight="1" thickBot="1" x14ac:dyDescent="0.25">
      <c r="A31" s="41" t="str">
        <f t="shared" si="0"/>
        <v> AJ 62.372 </v>
      </c>
      <c r="B31" s="5" t="str">
        <f t="shared" si="1"/>
        <v>I</v>
      </c>
      <c r="C31" s="41">
        <f t="shared" si="2"/>
        <v>31833.25</v>
      </c>
      <c r="D31" s="14" t="str">
        <f t="shared" si="3"/>
        <v>vis</v>
      </c>
      <c r="E31" s="49">
        <f>VLOOKUP(C31,A!C$21:E$973,3,FALSE)</f>
        <v>-727.00085868839301</v>
      </c>
      <c r="F31" s="5" t="s">
        <v>57</v>
      </c>
      <c r="G31" s="14" t="str">
        <f t="shared" si="4"/>
        <v>31833.250</v>
      </c>
      <c r="H31" s="41">
        <f t="shared" si="5"/>
        <v>-727</v>
      </c>
      <c r="I31" s="50" t="s">
        <v>111</v>
      </c>
      <c r="J31" s="51" t="s">
        <v>112</v>
      </c>
      <c r="K31" s="50">
        <v>-727</v>
      </c>
      <c r="L31" s="50" t="s">
        <v>113</v>
      </c>
      <c r="M31" s="51" t="s">
        <v>59</v>
      </c>
      <c r="N31" s="51"/>
      <c r="O31" s="52" t="s">
        <v>109</v>
      </c>
      <c r="P31" s="52" t="s">
        <v>110</v>
      </c>
    </row>
    <row r="32" spans="1:16" ht="12.75" customHeight="1" thickBot="1" x14ac:dyDescent="0.25">
      <c r="A32" s="41" t="str">
        <f t="shared" si="0"/>
        <v> AJ 62.372 </v>
      </c>
      <c r="B32" s="5" t="str">
        <f t="shared" si="1"/>
        <v>I</v>
      </c>
      <c r="C32" s="41">
        <f t="shared" si="2"/>
        <v>31833.252</v>
      </c>
      <c r="D32" s="14" t="str">
        <f t="shared" si="3"/>
        <v>vis</v>
      </c>
      <c r="E32" s="49">
        <f>VLOOKUP(C32,A!C$21:E$973,3,FALSE)</f>
        <v>-727.0006976591585</v>
      </c>
      <c r="F32" s="5" t="s">
        <v>57</v>
      </c>
      <c r="G32" s="14" t="str">
        <f t="shared" si="4"/>
        <v>31833.252</v>
      </c>
      <c r="H32" s="41">
        <f t="shared" si="5"/>
        <v>-727</v>
      </c>
      <c r="I32" s="50" t="s">
        <v>114</v>
      </c>
      <c r="J32" s="51" t="s">
        <v>115</v>
      </c>
      <c r="K32" s="50">
        <v>-727</v>
      </c>
      <c r="L32" s="50" t="s">
        <v>116</v>
      </c>
      <c r="M32" s="51" t="s">
        <v>59</v>
      </c>
      <c r="N32" s="51"/>
      <c r="O32" s="52" t="s">
        <v>109</v>
      </c>
      <c r="P32" s="52" t="s">
        <v>110</v>
      </c>
    </row>
    <row r="33" spans="1:16" ht="12.75" customHeight="1" thickBot="1" x14ac:dyDescent="0.25">
      <c r="A33" s="41" t="str">
        <f t="shared" si="0"/>
        <v> AJ 62.372 </v>
      </c>
      <c r="B33" s="5" t="str">
        <f t="shared" si="1"/>
        <v>I</v>
      </c>
      <c r="C33" s="41">
        <f t="shared" si="2"/>
        <v>31882.932000000001</v>
      </c>
      <c r="D33" s="14" t="str">
        <f t="shared" si="3"/>
        <v>vis</v>
      </c>
      <c r="E33" s="49">
        <f>VLOOKUP(C33,A!C$21:E$973,3,FALSE)</f>
        <v>-723.0007314752977</v>
      </c>
      <c r="F33" s="5" t="s">
        <v>57</v>
      </c>
      <c r="G33" s="14" t="str">
        <f t="shared" si="4"/>
        <v>31882.932</v>
      </c>
      <c r="H33" s="41">
        <f t="shared" si="5"/>
        <v>-723</v>
      </c>
      <c r="I33" s="50" t="s">
        <v>117</v>
      </c>
      <c r="J33" s="51" t="s">
        <v>118</v>
      </c>
      <c r="K33" s="50">
        <v>-723</v>
      </c>
      <c r="L33" s="50" t="s">
        <v>116</v>
      </c>
      <c r="M33" s="51" t="s">
        <v>59</v>
      </c>
      <c r="N33" s="51"/>
      <c r="O33" s="52" t="s">
        <v>109</v>
      </c>
      <c r="P33" s="52" t="s">
        <v>110</v>
      </c>
    </row>
    <row r="34" spans="1:16" ht="12.75" customHeight="1" thickBot="1" x14ac:dyDescent="0.25">
      <c r="A34" s="41" t="str">
        <f t="shared" si="0"/>
        <v> AJ 62.372 </v>
      </c>
      <c r="B34" s="5" t="str">
        <f t="shared" si="1"/>
        <v>I</v>
      </c>
      <c r="C34" s="41">
        <f t="shared" si="2"/>
        <v>32131.327000000001</v>
      </c>
      <c r="D34" s="14" t="str">
        <f t="shared" si="3"/>
        <v>vis</v>
      </c>
      <c r="E34" s="49">
        <f>VLOOKUP(C34,A!C$21:E$973,3,FALSE)</f>
        <v>-703.00130312908004</v>
      </c>
      <c r="F34" s="5" t="s">
        <v>57</v>
      </c>
      <c r="G34" s="14" t="str">
        <f t="shared" si="4"/>
        <v>32131.327</v>
      </c>
      <c r="H34" s="41">
        <f t="shared" si="5"/>
        <v>-703</v>
      </c>
      <c r="I34" s="50" t="s">
        <v>119</v>
      </c>
      <c r="J34" s="51" t="s">
        <v>120</v>
      </c>
      <c r="K34" s="50">
        <v>-703</v>
      </c>
      <c r="L34" s="50" t="s">
        <v>121</v>
      </c>
      <c r="M34" s="51" t="s">
        <v>59</v>
      </c>
      <c r="N34" s="51"/>
      <c r="O34" s="52" t="s">
        <v>109</v>
      </c>
      <c r="P34" s="52" t="s">
        <v>110</v>
      </c>
    </row>
    <row r="35" spans="1:16" ht="12.75" customHeight="1" thickBot="1" x14ac:dyDescent="0.25">
      <c r="A35" s="41" t="str">
        <f t="shared" si="0"/>
        <v> AJ 62.372 </v>
      </c>
      <c r="B35" s="5" t="str">
        <f t="shared" si="1"/>
        <v>I</v>
      </c>
      <c r="C35" s="41">
        <f t="shared" si="2"/>
        <v>32131.356</v>
      </c>
      <c r="D35" s="14" t="str">
        <f t="shared" si="3"/>
        <v>vis</v>
      </c>
      <c r="E35" s="49">
        <f>VLOOKUP(C35,A!C$21:E$973,3,FALSE)</f>
        <v>-702.99896820518052</v>
      </c>
      <c r="F35" s="5" t="s">
        <v>57</v>
      </c>
      <c r="G35" s="14" t="str">
        <f t="shared" si="4"/>
        <v>32131.356</v>
      </c>
      <c r="H35" s="41">
        <f t="shared" si="5"/>
        <v>-703</v>
      </c>
      <c r="I35" s="50" t="s">
        <v>122</v>
      </c>
      <c r="J35" s="51" t="s">
        <v>123</v>
      </c>
      <c r="K35" s="50">
        <v>-703</v>
      </c>
      <c r="L35" s="50" t="s">
        <v>94</v>
      </c>
      <c r="M35" s="51" t="s">
        <v>59</v>
      </c>
      <c r="N35" s="51"/>
      <c r="O35" s="52" t="s">
        <v>109</v>
      </c>
      <c r="P35" s="52" t="s">
        <v>110</v>
      </c>
    </row>
    <row r="36" spans="1:16" ht="12.75" customHeight="1" thickBot="1" x14ac:dyDescent="0.25">
      <c r="A36" s="41" t="str">
        <f t="shared" si="0"/>
        <v> AJ 62.372 </v>
      </c>
      <c r="B36" s="5" t="str">
        <f t="shared" si="1"/>
        <v>I</v>
      </c>
      <c r="C36" s="41">
        <f t="shared" si="2"/>
        <v>32218.298999999999</v>
      </c>
      <c r="D36" s="14" t="str">
        <f t="shared" si="3"/>
        <v>vis</v>
      </c>
      <c r="E36" s="49">
        <f>VLOOKUP(C36,A!C$21:E$973,3,FALSE)</f>
        <v>-695.99878583957263</v>
      </c>
      <c r="F36" s="5" t="s">
        <v>57</v>
      </c>
      <c r="G36" s="14" t="str">
        <f t="shared" si="4"/>
        <v>32218.299</v>
      </c>
      <c r="H36" s="41">
        <f t="shared" si="5"/>
        <v>-696</v>
      </c>
      <c r="I36" s="50" t="s">
        <v>124</v>
      </c>
      <c r="J36" s="51" t="s">
        <v>125</v>
      </c>
      <c r="K36" s="50">
        <v>-696</v>
      </c>
      <c r="L36" s="50" t="s">
        <v>126</v>
      </c>
      <c r="M36" s="51" t="s">
        <v>59</v>
      </c>
      <c r="N36" s="51"/>
      <c r="O36" s="52" t="s">
        <v>109</v>
      </c>
      <c r="P36" s="52" t="s">
        <v>110</v>
      </c>
    </row>
    <row r="37" spans="1:16" ht="12.75" customHeight="1" thickBot="1" x14ac:dyDescent="0.25">
      <c r="A37" s="41" t="str">
        <f t="shared" si="0"/>
        <v> AJ 62.372 </v>
      </c>
      <c r="B37" s="5" t="str">
        <f t="shared" si="1"/>
        <v>I</v>
      </c>
      <c r="C37" s="41">
        <f t="shared" si="2"/>
        <v>32218.306</v>
      </c>
      <c r="D37" s="14" t="str">
        <f t="shared" si="3"/>
        <v>vis</v>
      </c>
      <c r="E37" s="49">
        <f>VLOOKUP(C37,A!C$21:E$973,3,FALSE)</f>
        <v>-695.99822223725187</v>
      </c>
      <c r="F37" s="5" t="s">
        <v>57</v>
      </c>
      <c r="G37" s="14" t="str">
        <f t="shared" si="4"/>
        <v>32218.306</v>
      </c>
      <c r="H37" s="41">
        <f t="shared" si="5"/>
        <v>-696</v>
      </c>
      <c r="I37" s="50" t="s">
        <v>127</v>
      </c>
      <c r="J37" s="51" t="s">
        <v>128</v>
      </c>
      <c r="K37" s="50">
        <v>-696</v>
      </c>
      <c r="L37" s="50" t="s">
        <v>129</v>
      </c>
      <c r="M37" s="51" t="s">
        <v>59</v>
      </c>
      <c r="N37" s="51"/>
      <c r="O37" s="52" t="s">
        <v>109</v>
      </c>
      <c r="P37" s="52" t="s">
        <v>110</v>
      </c>
    </row>
    <row r="38" spans="1:16" ht="12.75" customHeight="1" thickBot="1" x14ac:dyDescent="0.25">
      <c r="A38" s="41" t="str">
        <f t="shared" si="0"/>
        <v> SAC 29.108 </v>
      </c>
      <c r="B38" s="5" t="str">
        <f t="shared" si="1"/>
        <v>I</v>
      </c>
      <c r="C38" s="41">
        <f t="shared" si="2"/>
        <v>32243.105</v>
      </c>
      <c r="D38" s="14" t="str">
        <f t="shared" si="3"/>
        <v>vis</v>
      </c>
      <c r="E38" s="49">
        <f>VLOOKUP(C38,A!C$21:E$973,3,FALSE)</f>
        <v>-694.0015402446279</v>
      </c>
      <c r="F38" s="5" t="s">
        <v>57</v>
      </c>
      <c r="G38" s="14" t="str">
        <f t="shared" si="4"/>
        <v>32243.105</v>
      </c>
      <c r="H38" s="41">
        <f t="shared" si="5"/>
        <v>-694</v>
      </c>
      <c r="I38" s="50" t="s">
        <v>130</v>
      </c>
      <c r="J38" s="51" t="s">
        <v>131</v>
      </c>
      <c r="K38" s="50">
        <v>-694</v>
      </c>
      <c r="L38" s="50" t="s">
        <v>132</v>
      </c>
      <c r="M38" s="51" t="s">
        <v>74</v>
      </c>
      <c r="N38" s="51"/>
      <c r="O38" s="52" t="s">
        <v>90</v>
      </c>
      <c r="P38" s="52" t="s">
        <v>95</v>
      </c>
    </row>
    <row r="39" spans="1:16" ht="12.75" customHeight="1" thickBot="1" x14ac:dyDescent="0.25">
      <c r="A39" s="41" t="str">
        <f t="shared" si="0"/>
        <v> SAC 29.108 </v>
      </c>
      <c r="B39" s="5" t="str">
        <f t="shared" si="1"/>
        <v>I</v>
      </c>
      <c r="C39" s="41">
        <f t="shared" si="2"/>
        <v>32292.79</v>
      </c>
      <c r="D39" s="14" t="str">
        <f t="shared" si="3"/>
        <v>vis</v>
      </c>
      <c r="E39" s="49">
        <f>VLOOKUP(C39,A!C$21:E$973,3,FALSE)</f>
        <v>-690.00117148768084</v>
      </c>
      <c r="F39" s="5" t="s">
        <v>57</v>
      </c>
      <c r="G39" s="14" t="str">
        <f t="shared" si="4"/>
        <v>32292.79</v>
      </c>
      <c r="H39" s="41">
        <f t="shared" si="5"/>
        <v>-690</v>
      </c>
      <c r="I39" s="50" t="s">
        <v>133</v>
      </c>
      <c r="J39" s="51" t="s">
        <v>134</v>
      </c>
      <c r="K39" s="50">
        <v>-690</v>
      </c>
      <c r="L39" s="50" t="s">
        <v>135</v>
      </c>
      <c r="M39" s="51" t="s">
        <v>74</v>
      </c>
      <c r="N39" s="51"/>
      <c r="O39" s="52" t="s">
        <v>90</v>
      </c>
      <c r="P39" s="52" t="s">
        <v>95</v>
      </c>
    </row>
    <row r="40" spans="1:16" ht="12.75" customHeight="1" thickBot="1" x14ac:dyDescent="0.25">
      <c r="A40" s="41" t="str">
        <f t="shared" si="0"/>
        <v> AJ 62.372 </v>
      </c>
      <c r="B40" s="5" t="str">
        <f t="shared" si="1"/>
        <v>I</v>
      </c>
      <c r="C40" s="41">
        <f t="shared" si="2"/>
        <v>32429.397000000001</v>
      </c>
      <c r="D40" s="14" t="str">
        <f t="shared" si="3"/>
        <v>vis</v>
      </c>
      <c r="E40" s="49">
        <f>VLOOKUP(C40,A!C$21:E$973,3,FALSE)</f>
        <v>-679.00231117208773</v>
      </c>
      <c r="F40" s="5" t="s">
        <v>57</v>
      </c>
      <c r="G40" s="14" t="str">
        <f t="shared" si="4"/>
        <v>32429.397</v>
      </c>
      <c r="H40" s="41">
        <f t="shared" si="5"/>
        <v>-679</v>
      </c>
      <c r="I40" s="50" t="s">
        <v>136</v>
      </c>
      <c r="J40" s="51" t="s">
        <v>137</v>
      </c>
      <c r="K40" s="50">
        <v>-679</v>
      </c>
      <c r="L40" s="50" t="s">
        <v>138</v>
      </c>
      <c r="M40" s="51" t="s">
        <v>59</v>
      </c>
      <c r="N40" s="51"/>
      <c r="O40" s="52" t="s">
        <v>109</v>
      </c>
      <c r="P40" s="52" t="s">
        <v>110</v>
      </c>
    </row>
    <row r="41" spans="1:16" ht="12.75" customHeight="1" thickBot="1" x14ac:dyDescent="0.25">
      <c r="A41" s="41" t="str">
        <f t="shared" si="0"/>
        <v> AJ 62.372 </v>
      </c>
      <c r="B41" s="5" t="str">
        <f t="shared" si="1"/>
        <v>I</v>
      </c>
      <c r="C41" s="41">
        <f t="shared" si="2"/>
        <v>32429.414000000001</v>
      </c>
      <c r="D41" s="14" t="str">
        <f t="shared" si="3"/>
        <v>vis</v>
      </c>
      <c r="E41" s="49">
        <f>VLOOKUP(C41,A!C$21:E$973,3,FALSE)</f>
        <v>-679.00094242359489</v>
      </c>
      <c r="F41" s="5" t="s">
        <v>57</v>
      </c>
      <c r="G41" s="14" t="str">
        <f t="shared" si="4"/>
        <v>32429.414</v>
      </c>
      <c r="H41" s="41">
        <f t="shared" si="5"/>
        <v>-679</v>
      </c>
      <c r="I41" s="50" t="s">
        <v>139</v>
      </c>
      <c r="J41" s="51" t="s">
        <v>140</v>
      </c>
      <c r="K41" s="50">
        <v>-679</v>
      </c>
      <c r="L41" s="50" t="s">
        <v>141</v>
      </c>
      <c r="M41" s="51" t="s">
        <v>59</v>
      </c>
      <c r="N41" s="51"/>
      <c r="O41" s="52" t="s">
        <v>109</v>
      </c>
      <c r="P41" s="52" t="s">
        <v>110</v>
      </c>
    </row>
    <row r="42" spans="1:16" ht="12.75" customHeight="1" thickBot="1" x14ac:dyDescent="0.25">
      <c r="A42" s="41" t="str">
        <f t="shared" si="0"/>
        <v> AJ 62.372 </v>
      </c>
      <c r="B42" s="5" t="str">
        <f t="shared" si="1"/>
        <v>I</v>
      </c>
      <c r="C42" s="41">
        <f t="shared" si="2"/>
        <v>32479.101999999999</v>
      </c>
      <c r="D42" s="14" t="str">
        <f t="shared" si="3"/>
        <v>vis</v>
      </c>
      <c r="E42" s="49">
        <f>VLOOKUP(C42,A!C$21:E$973,3,FALSE)</f>
        <v>-675.00033212279641</v>
      </c>
      <c r="F42" s="5" t="s">
        <v>57</v>
      </c>
      <c r="G42" s="14" t="str">
        <f t="shared" si="4"/>
        <v>32479.102</v>
      </c>
      <c r="H42" s="41">
        <f t="shared" si="5"/>
        <v>-675</v>
      </c>
      <c r="I42" s="50" t="s">
        <v>142</v>
      </c>
      <c r="J42" s="51" t="s">
        <v>143</v>
      </c>
      <c r="K42" s="50">
        <v>-675</v>
      </c>
      <c r="L42" s="50" t="s">
        <v>144</v>
      </c>
      <c r="M42" s="51" t="s">
        <v>59</v>
      </c>
      <c r="N42" s="51"/>
      <c r="O42" s="52" t="s">
        <v>109</v>
      </c>
      <c r="P42" s="52" t="s">
        <v>110</v>
      </c>
    </row>
    <row r="43" spans="1:16" ht="12.75" customHeight="1" thickBot="1" x14ac:dyDescent="0.25">
      <c r="A43" s="41" t="str">
        <f t="shared" si="0"/>
        <v> AJ 62.372 </v>
      </c>
      <c r="B43" s="5" t="str">
        <f t="shared" si="1"/>
        <v>I</v>
      </c>
      <c r="C43" s="41">
        <f t="shared" si="2"/>
        <v>32516.366000000002</v>
      </c>
      <c r="D43" s="14" t="str">
        <f t="shared" si="3"/>
        <v>vis</v>
      </c>
      <c r="E43" s="49">
        <f>VLOOKUP(C43,A!C$21:E$973,3,FALSE)</f>
        <v>-672.00003542643174</v>
      </c>
      <c r="F43" s="5" t="s">
        <v>57</v>
      </c>
      <c r="G43" s="14" t="str">
        <f t="shared" si="4"/>
        <v>32516.366</v>
      </c>
      <c r="H43" s="41">
        <f t="shared" si="5"/>
        <v>-672</v>
      </c>
      <c r="I43" s="50" t="s">
        <v>145</v>
      </c>
      <c r="J43" s="51" t="s">
        <v>146</v>
      </c>
      <c r="K43" s="50">
        <v>-672</v>
      </c>
      <c r="L43" s="50" t="s">
        <v>147</v>
      </c>
      <c r="M43" s="51" t="s">
        <v>59</v>
      </c>
      <c r="N43" s="51"/>
      <c r="O43" s="52" t="s">
        <v>109</v>
      </c>
      <c r="P43" s="52" t="s">
        <v>110</v>
      </c>
    </row>
    <row r="44" spans="1:16" ht="12.75" customHeight="1" thickBot="1" x14ac:dyDescent="0.25">
      <c r="A44" s="41" t="str">
        <f t="shared" si="0"/>
        <v> AJ 62.372 </v>
      </c>
      <c r="B44" s="5" t="str">
        <f t="shared" si="1"/>
        <v>I</v>
      </c>
      <c r="C44" s="41">
        <f t="shared" si="2"/>
        <v>32516.368999999999</v>
      </c>
      <c r="D44" s="14" t="str">
        <f t="shared" si="3"/>
        <v>vis</v>
      </c>
      <c r="E44" s="49">
        <f>VLOOKUP(C44,A!C$21:E$973,3,FALSE)</f>
        <v>-671.99979388258032</v>
      </c>
      <c r="F44" s="5" t="s">
        <v>57</v>
      </c>
      <c r="G44" s="14" t="str">
        <f t="shared" si="4"/>
        <v>32516.369</v>
      </c>
      <c r="H44" s="41">
        <f t="shared" si="5"/>
        <v>-672</v>
      </c>
      <c r="I44" s="50" t="s">
        <v>148</v>
      </c>
      <c r="J44" s="51" t="s">
        <v>149</v>
      </c>
      <c r="K44" s="50">
        <v>-672</v>
      </c>
      <c r="L44" s="50" t="s">
        <v>150</v>
      </c>
      <c r="M44" s="51" t="s">
        <v>59</v>
      </c>
      <c r="N44" s="51"/>
      <c r="O44" s="52" t="s">
        <v>109</v>
      </c>
      <c r="P44" s="52" t="s">
        <v>110</v>
      </c>
    </row>
    <row r="45" spans="1:16" ht="12.75" customHeight="1" thickBot="1" x14ac:dyDescent="0.25">
      <c r="A45" s="41" t="str">
        <f t="shared" si="0"/>
        <v> AJ 62.372 </v>
      </c>
      <c r="B45" s="5" t="str">
        <f t="shared" si="1"/>
        <v>I</v>
      </c>
      <c r="C45" s="41">
        <f t="shared" si="2"/>
        <v>32541.185000000001</v>
      </c>
      <c r="D45" s="14" t="str">
        <f t="shared" si="3"/>
        <v>vis</v>
      </c>
      <c r="E45" s="49">
        <f>VLOOKUP(C45,A!C$21:E$973,3,FALSE)</f>
        <v>-670.00174314146318</v>
      </c>
      <c r="F45" s="5" t="s">
        <v>57</v>
      </c>
      <c r="G45" s="14" t="str">
        <f t="shared" si="4"/>
        <v>32541.185</v>
      </c>
      <c r="H45" s="41">
        <f t="shared" si="5"/>
        <v>-670</v>
      </c>
      <c r="I45" s="50" t="s">
        <v>151</v>
      </c>
      <c r="J45" s="51" t="s">
        <v>152</v>
      </c>
      <c r="K45" s="50">
        <v>-670</v>
      </c>
      <c r="L45" s="50" t="s">
        <v>153</v>
      </c>
      <c r="M45" s="51" t="s">
        <v>59</v>
      </c>
      <c r="N45" s="51"/>
      <c r="O45" s="52" t="s">
        <v>109</v>
      </c>
      <c r="P45" s="52" t="s">
        <v>110</v>
      </c>
    </row>
    <row r="46" spans="1:16" ht="12.75" customHeight="1" thickBot="1" x14ac:dyDescent="0.25">
      <c r="A46" s="41" t="str">
        <f t="shared" si="0"/>
        <v> AJ 62.372 </v>
      </c>
      <c r="B46" s="5" t="str">
        <f t="shared" si="1"/>
        <v>I</v>
      </c>
      <c r="C46" s="41">
        <f t="shared" si="2"/>
        <v>32690.252</v>
      </c>
      <c r="D46" s="14" t="str">
        <f t="shared" si="3"/>
        <v>vis</v>
      </c>
      <c r="E46" s="49">
        <f>VLOOKUP(C46,A!C$21:E$973,3,FALSE)</f>
        <v>-657.99967069521585</v>
      </c>
      <c r="F46" s="5" t="s">
        <v>57</v>
      </c>
      <c r="G46" s="14" t="str">
        <f t="shared" si="4"/>
        <v>32690.252</v>
      </c>
      <c r="H46" s="41">
        <f t="shared" si="5"/>
        <v>-658</v>
      </c>
      <c r="I46" s="50" t="s">
        <v>154</v>
      </c>
      <c r="J46" s="51" t="s">
        <v>155</v>
      </c>
      <c r="K46" s="50">
        <v>-658</v>
      </c>
      <c r="L46" s="50" t="s">
        <v>156</v>
      </c>
      <c r="M46" s="51" t="s">
        <v>59</v>
      </c>
      <c r="N46" s="51"/>
      <c r="O46" s="52" t="s">
        <v>109</v>
      </c>
      <c r="P46" s="52" t="s">
        <v>110</v>
      </c>
    </row>
    <row r="47" spans="1:16" ht="12.75" customHeight="1" thickBot="1" x14ac:dyDescent="0.25">
      <c r="A47" s="41" t="str">
        <f t="shared" si="0"/>
        <v> AJ 62.372 </v>
      </c>
      <c r="B47" s="5" t="str">
        <f t="shared" si="1"/>
        <v>I</v>
      </c>
      <c r="C47" s="41">
        <f t="shared" si="2"/>
        <v>32839.283000000003</v>
      </c>
      <c r="D47" s="14" t="str">
        <f t="shared" si="3"/>
        <v>vis</v>
      </c>
      <c r="E47" s="49">
        <f>VLOOKUP(C47,A!C$21:E$973,3,FALSE)</f>
        <v>-646.00049677518837</v>
      </c>
      <c r="F47" s="5" t="s">
        <v>57</v>
      </c>
      <c r="G47" s="14" t="str">
        <f t="shared" si="4"/>
        <v>32839.283</v>
      </c>
      <c r="H47" s="41">
        <f t="shared" si="5"/>
        <v>-646</v>
      </c>
      <c r="I47" s="50" t="s">
        <v>157</v>
      </c>
      <c r="J47" s="51" t="s">
        <v>158</v>
      </c>
      <c r="K47" s="50">
        <v>-646</v>
      </c>
      <c r="L47" s="50" t="s">
        <v>159</v>
      </c>
      <c r="M47" s="51" t="s">
        <v>59</v>
      </c>
      <c r="N47" s="51"/>
      <c r="O47" s="52" t="s">
        <v>109</v>
      </c>
      <c r="P47" s="52" t="s">
        <v>110</v>
      </c>
    </row>
    <row r="48" spans="1:16" ht="12.75" customHeight="1" thickBot="1" x14ac:dyDescent="0.25">
      <c r="A48" s="41" t="str">
        <f t="shared" si="0"/>
        <v> AJ 62.372 </v>
      </c>
      <c r="B48" s="5" t="str">
        <f t="shared" si="1"/>
        <v>I</v>
      </c>
      <c r="C48" s="41">
        <f t="shared" si="2"/>
        <v>32888.974000000002</v>
      </c>
      <c r="D48" s="14" t="str">
        <f t="shared" si="3"/>
        <v>vis</v>
      </c>
      <c r="E48" s="49">
        <f>VLOOKUP(C48,A!C$21:E$973,3,FALSE)</f>
        <v>-641.99964493053812</v>
      </c>
      <c r="F48" s="5" t="s">
        <v>57</v>
      </c>
      <c r="G48" s="14" t="str">
        <f t="shared" si="4"/>
        <v>32888.974</v>
      </c>
      <c r="H48" s="41">
        <f t="shared" si="5"/>
        <v>-642</v>
      </c>
      <c r="I48" s="50" t="s">
        <v>160</v>
      </c>
      <c r="J48" s="51" t="s">
        <v>161</v>
      </c>
      <c r="K48" s="50">
        <v>-642</v>
      </c>
      <c r="L48" s="50" t="s">
        <v>156</v>
      </c>
      <c r="M48" s="51" t="s">
        <v>59</v>
      </c>
      <c r="N48" s="51"/>
      <c r="O48" s="52" t="s">
        <v>109</v>
      </c>
      <c r="P48" s="52" t="s">
        <v>110</v>
      </c>
    </row>
    <row r="49" spans="1:16" ht="12.75" customHeight="1" thickBot="1" x14ac:dyDescent="0.25">
      <c r="A49" s="41" t="str">
        <f t="shared" si="0"/>
        <v> AJ 62.372 </v>
      </c>
      <c r="B49" s="5" t="str">
        <f t="shared" si="1"/>
        <v>I</v>
      </c>
      <c r="C49" s="41">
        <f t="shared" si="2"/>
        <v>33224.307000000001</v>
      </c>
      <c r="D49" s="14" t="str">
        <f t="shared" si="3"/>
        <v>vis</v>
      </c>
      <c r="E49" s="49">
        <f>VLOOKUP(C49,A!C$21:E$973,3,FALSE)</f>
        <v>-615.00043679179873</v>
      </c>
      <c r="F49" s="5" t="s">
        <v>57</v>
      </c>
      <c r="G49" s="14" t="str">
        <f t="shared" si="4"/>
        <v>33224.307</v>
      </c>
      <c r="H49" s="41">
        <f t="shared" si="5"/>
        <v>-615</v>
      </c>
      <c r="I49" s="50" t="s">
        <v>162</v>
      </c>
      <c r="J49" s="51" t="s">
        <v>163</v>
      </c>
      <c r="K49" s="50">
        <v>-615</v>
      </c>
      <c r="L49" s="50" t="s">
        <v>164</v>
      </c>
      <c r="M49" s="51" t="s">
        <v>59</v>
      </c>
      <c r="N49" s="51"/>
      <c r="O49" s="52" t="s">
        <v>109</v>
      </c>
      <c r="P49" s="52" t="s">
        <v>110</v>
      </c>
    </row>
    <row r="50" spans="1:16" ht="12.75" customHeight="1" thickBot="1" x14ac:dyDescent="0.25">
      <c r="A50" s="41" t="str">
        <f t="shared" si="0"/>
        <v> AJ 62.372 </v>
      </c>
      <c r="B50" s="5" t="str">
        <f t="shared" si="1"/>
        <v>I</v>
      </c>
      <c r="C50" s="41">
        <f t="shared" si="2"/>
        <v>33224.31</v>
      </c>
      <c r="D50" s="14" t="str">
        <f t="shared" si="3"/>
        <v>vis</v>
      </c>
      <c r="E50" s="49">
        <f>VLOOKUP(C50,A!C$21:E$973,3,FALSE)</f>
        <v>-615.0001952479472</v>
      </c>
      <c r="F50" s="5" t="s">
        <v>57</v>
      </c>
      <c r="G50" s="14" t="str">
        <f t="shared" si="4"/>
        <v>33224.310</v>
      </c>
      <c r="H50" s="41">
        <f t="shared" si="5"/>
        <v>-615</v>
      </c>
      <c r="I50" s="50" t="s">
        <v>165</v>
      </c>
      <c r="J50" s="51" t="s">
        <v>166</v>
      </c>
      <c r="K50" s="50">
        <v>-615</v>
      </c>
      <c r="L50" s="50" t="s">
        <v>167</v>
      </c>
      <c r="M50" s="51" t="s">
        <v>59</v>
      </c>
      <c r="N50" s="51"/>
      <c r="O50" s="52" t="s">
        <v>109</v>
      </c>
      <c r="P50" s="52" t="s">
        <v>110</v>
      </c>
    </row>
    <row r="51" spans="1:16" ht="12.75" customHeight="1" thickBot="1" x14ac:dyDescent="0.25">
      <c r="A51" s="41" t="str">
        <f t="shared" si="0"/>
        <v> AJ 62.372 </v>
      </c>
      <c r="B51" s="5" t="str">
        <f t="shared" si="1"/>
        <v>I</v>
      </c>
      <c r="C51" s="41">
        <f t="shared" si="2"/>
        <v>33273.976999999999</v>
      </c>
      <c r="D51" s="14" t="str">
        <f t="shared" si="3"/>
        <v>vis</v>
      </c>
      <c r="E51" s="49">
        <f>VLOOKUP(C51,A!C$21:E$973,3,FALSE)</f>
        <v>-611.00127575411034</v>
      </c>
      <c r="F51" s="5" t="s">
        <v>57</v>
      </c>
      <c r="G51" s="14" t="str">
        <f t="shared" si="4"/>
        <v>33273.977</v>
      </c>
      <c r="H51" s="41">
        <f t="shared" si="5"/>
        <v>-611</v>
      </c>
      <c r="I51" s="50" t="s">
        <v>168</v>
      </c>
      <c r="J51" s="51" t="s">
        <v>169</v>
      </c>
      <c r="K51" s="50">
        <v>-611</v>
      </c>
      <c r="L51" s="50" t="s">
        <v>121</v>
      </c>
      <c r="M51" s="51" t="s">
        <v>59</v>
      </c>
      <c r="N51" s="51"/>
      <c r="O51" s="52" t="s">
        <v>109</v>
      </c>
      <c r="P51" s="52" t="s">
        <v>110</v>
      </c>
    </row>
    <row r="52" spans="1:16" ht="12.75" customHeight="1" thickBot="1" x14ac:dyDescent="0.25">
      <c r="A52" s="41" t="str">
        <f t="shared" si="0"/>
        <v> AJ 62.372 </v>
      </c>
      <c r="B52" s="5" t="str">
        <f t="shared" si="1"/>
        <v>I</v>
      </c>
      <c r="C52" s="41">
        <f t="shared" si="2"/>
        <v>33274.004000000001</v>
      </c>
      <c r="D52" s="14" t="str">
        <f t="shared" si="3"/>
        <v>vis</v>
      </c>
      <c r="E52" s="49">
        <f>VLOOKUP(C52,A!C$21:E$973,3,FALSE)</f>
        <v>-610.99910185944509</v>
      </c>
      <c r="F52" s="5" t="s">
        <v>57</v>
      </c>
      <c r="G52" s="14" t="str">
        <f t="shared" si="4"/>
        <v>33274.004</v>
      </c>
      <c r="H52" s="41">
        <f t="shared" si="5"/>
        <v>-611</v>
      </c>
      <c r="I52" s="50" t="s">
        <v>170</v>
      </c>
      <c r="J52" s="51" t="s">
        <v>171</v>
      </c>
      <c r="K52" s="50">
        <v>-611</v>
      </c>
      <c r="L52" s="50" t="s">
        <v>172</v>
      </c>
      <c r="M52" s="51" t="s">
        <v>59</v>
      </c>
      <c r="N52" s="51"/>
      <c r="O52" s="52" t="s">
        <v>109</v>
      </c>
      <c r="P52" s="52" t="s">
        <v>110</v>
      </c>
    </row>
    <row r="53" spans="1:16" ht="12.75" customHeight="1" thickBot="1" x14ac:dyDescent="0.25">
      <c r="A53" s="41" t="str">
        <f t="shared" si="0"/>
        <v> AJ 62.372 </v>
      </c>
      <c r="B53" s="5" t="str">
        <f t="shared" si="1"/>
        <v>I</v>
      </c>
      <c r="C53" s="41">
        <f t="shared" si="2"/>
        <v>33360.927000000003</v>
      </c>
      <c r="D53" s="14" t="str">
        <f t="shared" si="3"/>
        <v>vis</v>
      </c>
      <c r="E53" s="49">
        <f>VLOOKUP(C53,A!C$21:E$973,3,FALSE)</f>
        <v>-604.00052978618135</v>
      </c>
      <c r="F53" s="5" t="s">
        <v>57</v>
      </c>
      <c r="G53" s="14" t="str">
        <f t="shared" si="4"/>
        <v>33360.927</v>
      </c>
      <c r="H53" s="41">
        <f t="shared" si="5"/>
        <v>-604</v>
      </c>
      <c r="I53" s="50" t="s">
        <v>173</v>
      </c>
      <c r="J53" s="51" t="s">
        <v>174</v>
      </c>
      <c r="K53" s="50">
        <v>-604</v>
      </c>
      <c r="L53" s="50" t="s">
        <v>175</v>
      </c>
      <c r="M53" s="51" t="s">
        <v>59</v>
      </c>
      <c r="N53" s="51"/>
      <c r="O53" s="52" t="s">
        <v>109</v>
      </c>
      <c r="P53" s="52" t="s">
        <v>110</v>
      </c>
    </row>
    <row r="54" spans="1:16" ht="12.75" customHeight="1" thickBot="1" x14ac:dyDescent="0.25">
      <c r="A54" s="41" t="str">
        <f t="shared" si="0"/>
        <v> AJ 62.372 </v>
      </c>
      <c r="B54" s="5" t="str">
        <f t="shared" si="1"/>
        <v>I</v>
      </c>
      <c r="C54" s="41">
        <f t="shared" si="2"/>
        <v>33696.294999999998</v>
      </c>
      <c r="D54" s="14" t="str">
        <f t="shared" si="3"/>
        <v>vis</v>
      </c>
      <c r="E54" s="49">
        <f>VLOOKUP(C54,A!C$21:E$973,3,FALSE)</f>
        <v>-576.99850363583926</v>
      </c>
      <c r="F54" s="5" t="s">
        <v>57</v>
      </c>
      <c r="G54" s="14" t="str">
        <f t="shared" si="4"/>
        <v>33696.295</v>
      </c>
      <c r="H54" s="41">
        <f t="shared" si="5"/>
        <v>-577</v>
      </c>
      <c r="I54" s="50" t="s">
        <v>176</v>
      </c>
      <c r="J54" s="51" t="s">
        <v>177</v>
      </c>
      <c r="K54" s="50">
        <v>-577</v>
      </c>
      <c r="L54" s="50" t="s">
        <v>178</v>
      </c>
      <c r="M54" s="51" t="s">
        <v>59</v>
      </c>
      <c r="N54" s="51"/>
      <c r="O54" s="52" t="s">
        <v>109</v>
      </c>
      <c r="P54" s="52" t="s">
        <v>110</v>
      </c>
    </row>
    <row r="55" spans="1:16" ht="12.75" customHeight="1" thickBot="1" x14ac:dyDescent="0.25">
      <c r="A55" s="41" t="str">
        <f t="shared" si="0"/>
        <v> AJ 62.372 </v>
      </c>
      <c r="B55" s="5" t="str">
        <f t="shared" si="1"/>
        <v>I</v>
      </c>
      <c r="C55" s="41">
        <f t="shared" si="2"/>
        <v>33745.951000000001</v>
      </c>
      <c r="D55" s="14" t="str">
        <f t="shared" si="3"/>
        <v>vis</v>
      </c>
      <c r="E55" s="49">
        <f>VLOOKUP(C55,A!C$21:E$973,3,FALSE)</f>
        <v>-573.00046980279171</v>
      </c>
      <c r="F55" s="5" t="s">
        <v>57</v>
      </c>
      <c r="G55" s="14" t="str">
        <f t="shared" si="4"/>
        <v>33745.951</v>
      </c>
      <c r="H55" s="41">
        <f t="shared" si="5"/>
        <v>-573</v>
      </c>
      <c r="I55" s="50" t="s">
        <v>179</v>
      </c>
      <c r="J55" s="51" t="s">
        <v>180</v>
      </c>
      <c r="K55" s="50">
        <v>-573</v>
      </c>
      <c r="L55" s="50" t="s">
        <v>159</v>
      </c>
      <c r="M55" s="51" t="s">
        <v>59</v>
      </c>
      <c r="N55" s="51"/>
      <c r="O55" s="52" t="s">
        <v>109</v>
      </c>
      <c r="P55" s="52" t="s">
        <v>110</v>
      </c>
    </row>
    <row r="56" spans="1:16" ht="12.75" customHeight="1" thickBot="1" x14ac:dyDescent="0.25">
      <c r="A56" s="41" t="str">
        <f t="shared" si="0"/>
        <v>BAVM 157 </v>
      </c>
      <c r="B56" s="5" t="str">
        <f t="shared" si="1"/>
        <v>I</v>
      </c>
      <c r="C56" s="41">
        <f t="shared" si="2"/>
        <v>52425.62</v>
      </c>
      <c r="D56" s="14" t="str">
        <f t="shared" si="3"/>
        <v>vis</v>
      </c>
      <c r="E56" s="49">
        <f>VLOOKUP(C56,A!C$21:E$973,3,FALSE)</f>
        <v>930.98592966806643</v>
      </c>
      <c r="F56" s="5" t="s">
        <v>57</v>
      </c>
      <c r="G56" s="14" t="str">
        <f t="shared" si="4"/>
        <v>52425.62</v>
      </c>
      <c r="H56" s="41">
        <f t="shared" si="5"/>
        <v>931</v>
      </c>
      <c r="I56" s="50" t="s">
        <v>202</v>
      </c>
      <c r="J56" s="51" t="s">
        <v>203</v>
      </c>
      <c r="K56" s="50">
        <v>931</v>
      </c>
      <c r="L56" s="50" t="s">
        <v>204</v>
      </c>
      <c r="M56" s="51" t="s">
        <v>74</v>
      </c>
      <c r="N56" s="51"/>
      <c r="O56" s="52" t="s">
        <v>205</v>
      </c>
      <c r="P56" s="53" t="s">
        <v>206</v>
      </c>
    </row>
    <row r="57" spans="1:16" ht="12.75" customHeight="1" thickBot="1" x14ac:dyDescent="0.25">
      <c r="A57" s="41" t="str">
        <f t="shared" si="0"/>
        <v>BAVM 179 </v>
      </c>
      <c r="B57" s="5" t="str">
        <f t="shared" si="1"/>
        <v>I</v>
      </c>
      <c r="C57" s="41">
        <f t="shared" si="2"/>
        <v>53406.792000000001</v>
      </c>
      <c r="D57" s="14" t="str">
        <f t="shared" si="3"/>
        <v>vis</v>
      </c>
      <c r="E57" s="49">
        <f>VLOOKUP(C57,A!C$21:E$973,3,FALSE)</f>
        <v>1009.9846176823786</v>
      </c>
      <c r="F57" s="5" t="s">
        <v>57</v>
      </c>
      <c r="G57" s="14" t="str">
        <f t="shared" si="4"/>
        <v>53406.792</v>
      </c>
      <c r="H57" s="41">
        <f t="shared" si="5"/>
        <v>1010</v>
      </c>
      <c r="I57" s="50" t="s">
        <v>207</v>
      </c>
      <c r="J57" s="51" t="s">
        <v>208</v>
      </c>
      <c r="K57" s="50">
        <v>1010</v>
      </c>
      <c r="L57" s="50" t="s">
        <v>209</v>
      </c>
      <c r="M57" s="51" t="s">
        <v>74</v>
      </c>
      <c r="N57" s="51"/>
      <c r="O57" s="52" t="s">
        <v>205</v>
      </c>
      <c r="P57" s="53" t="s">
        <v>210</v>
      </c>
    </row>
    <row r="58" spans="1:16" ht="12.75" customHeight="1" thickBot="1" x14ac:dyDescent="0.25">
      <c r="A58" s="41" t="str">
        <f t="shared" si="0"/>
        <v>OEJV 0070 </v>
      </c>
      <c r="B58" s="5" t="str">
        <f t="shared" si="1"/>
        <v>I</v>
      </c>
      <c r="C58" s="41">
        <f t="shared" si="2"/>
        <v>53928.434999999998</v>
      </c>
      <c r="D58" s="14" t="str">
        <f t="shared" si="3"/>
        <v>vis</v>
      </c>
      <c r="E58" s="49">
        <f>VLOOKUP(C58,A!C$21:E$973,3,FALSE)</f>
        <v>1051.984504156768</v>
      </c>
      <c r="F58" s="5" t="s">
        <v>57</v>
      </c>
      <c r="G58" s="14" t="str">
        <f t="shared" si="4"/>
        <v>53928.435</v>
      </c>
      <c r="H58" s="41">
        <f t="shared" si="5"/>
        <v>1052</v>
      </c>
      <c r="I58" s="50" t="s">
        <v>211</v>
      </c>
      <c r="J58" s="51" t="s">
        <v>212</v>
      </c>
      <c r="K58" s="50">
        <v>1052</v>
      </c>
      <c r="L58" s="50" t="s">
        <v>213</v>
      </c>
      <c r="M58" s="51" t="s">
        <v>214</v>
      </c>
      <c r="N58" s="51" t="s">
        <v>44</v>
      </c>
      <c r="O58" s="52" t="s">
        <v>215</v>
      </c>
      <c r="P58" s="53" t="s">
        <v>216</v>
      </c>
    </row>
    <row r="59" spans="1:16" x14ac:dyDescent="0.2">
      <c r="B59" s="5"/>
      <c r="F59" s="5"/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</sheetData>
  <phoneticPr fontId="7" type="noConversion"/>
  <hyperlinks>
    <hyperlink ref="P11" r:id="rId1" display="http://www.konkoly.hu/cgi-bin/IBVS?35"/>
    <hyperlink ref="P14" r:id="rId2" display="http://www.bav-astro.de/sfs/BAVM_link.php?BAVMnr=79"/>
    <hyperlink ref="P56" r:id="rId3" display="http://www.bav-astro.de/sfs/BAVM_link.php?BAVMnr=157"/>
    <hyperlink ref="P57" r:id="rId4" display="http://www.bav-astro.de/sfs/BAVM_link.php?BAVMnr=179"/>
    <hyperlink ref="P58" r:id="rId5" display="http://var.astro.cz/oejv/issues/oejv0070.pdf"/>
    <hyperlink ref="P15" r:id="rId6" display="http://var.astro.cz/oejv/issues/oejv0070.pdf"/>
    <hyperlink ref="P16" r:id="rId7" display="http://var.astro.cz/oejv/issues/oejv0116.pdf"/>
    <hyperlink ref="P17" r:id="rId8" display="http://var.astro.cz/oejv/issues/oejv0116.pdf"/>
    <hyperlink ref="P18" r:id="rId9" display="http://var.astro.cz/oejv/issues/oejv0172.pdf"/>
    <hyperlink ref="P19" r:id="rId10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2024-01-23T03:48:48Z</dcterms:modified>
</cp:coreProperties>
</file>