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C417B0A-73E0-4F7B-B9F2-EEEA7CC6AF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  <sheet name="Sheet1" sheetId="3" r:id="rId3"/>
  </sheets>
  <calcPr calcId="181029"/>
</workbook>
</file>

<file path=xl/calcChain.xml><?xml version="1.0" encoding="utf-8"?>
<calcChain xmlns="http://schemas.openxmlformats.org/spreadsheetml/2006/main">
  <c r="E60" i="1" l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5" i="1"/>
  <c r="F65" i="1"/>
  <c r="G65" i="1"/>
  <c r="K65" i="1"/>
  <c r="Q65" i="1"/>
  <c r="E64" i="1"/>
  <c r="F64" i="1"/>
  <c r="G64" i="1"/>
  <c r="K64" i="1"/>
  <c r="E66" i="1"/>
  <c r="F66" i="1"/>
  <c r="G66" i="1"/>
  <c r="K66" i="1"/>
  <c r="E54" i="1"/>
  <c r="F54" i="1"/>
  <c r="G54" i="1"/>
  <c r="K54" i="1"/>
  <c r="E55" i="1"/>
  <c r="F55" i="1"/>
  <c r="G55" i="1"/>
  <c r="I55" i="1"/>
  <c r="E57" i="1"/>
  <c r="F57" i="1"/>
  <c r="G57" i="1"/>
  <c r="I57" i="1"/>
  <c r="E58" i="1"/>
  <c r="F58" i="1"/>
  <c r="G58" i="1"/>
  <c r="J58" i="1"/>
  <c r="E59" i="1"/>
  <c r="F59" i="1"/>
  <c r="G59" i="1"/>
  <c r="K59" i="1"/>
  <c r="E63" i="1"/>
  <c r="F63" i="1"/>
  <c r="G63" i="1"/>
  <c r="K63" i="1"/>
  <c r="E56" i="1"/>
  <c r="F56" i="1"/>
  <c r="U56" i="1"/>
  <c r="E22" i="1"/>
  <c r="F22" i="1"/>
  <c r="G22" i="1"/>
  <c r="I22" i="1"/>
  <c r="E23" i="1"/>
  <c r="F23" i="1"/>
  <c r="G23" i="1"/>
  <c r="I23" i="1"/>
  <c r="E24" i="1"/>
  <c r="F24" i="1"/>
  <c r="G24" i="1"/>
  <c r="I24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K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K45" i="1"/>
  <c r="E46" i="1"/>
  <c r="F46" i="1"/>
  <c r="G46" i="1"/>
  <c r="I46" i="1"/>
  <c r="E47" i="1"/>
  <c r="F47" i="1"/>
  <c r="G47" i="1"/>
  <c r="I47" i="1"/>
  <c r="E48" i="1"/>
  <c r="F48" i="1"/>
  <c r="G48" i="1"/>
  <c r="K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K52" i="1"/>
  <c r="E53" i="1"/>
  <c r="F53" i="1"/>
  <c r="G53" i="1"/>
  <c r="K53" i="1"/>
  <c r="E21" i="1"/>
  <c r="F21" i="1"/>
  <c r="U21" i="1"/>
  <c r="E25" i="1"/>
  <c r="F25" i="1"/>
  <c r="U25" i="1"/>
  <c r="Q64" i="1"/>
  <c r="Q66" i="1"/>
  <c r="D9" i="1"/>
  <c r="C9" i="1"/>
  <c r="Q51" i="1"/>
  <c r="Q50" i="1"/>
  <c r="Q49" i="1"/>
  <c r="Q47" i="1"/>
  <c r="Q46" i="1"/>
  <c r="Q37" i="1"/>
  <c r="Q34" i="1"/>
  <c r="Q32" i="1"/>
  <c r="Q31" i="1"/>
  <c r="Q30" i="1"/>
  <c r="Q29" i="1"/>
  <c r="G35" i="2"/>
  <c r="C35" i="2"/>
  <c r="E35" i="2"/>
  <c r="G47" i="2"/>
  <c r="C47" i="2"/>
  <c r="E47" i="2"/>
  <c r="G34" i="2"/>
  <c r="C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46" i="2"/>
  <c r="C46" i="2"/>
  <c r="E46" i="2"/>
  <c r="G45" i="2"/>
  <c r="C45" i="2"/>
  <c r="E45" i="2"/>
  <c r="G44" i="2"/>
  <c r="C44" i="2"/>
  <c r="E44" i="2"/>
  <c r="G28" i="2"/>
  <c r="C28" i="2"/>
  <c r="E28" i="2"/>
  <c r="G43" i="2"/>
  <c r="C43" i="2"/>
  <c r="E43" i="2"/>
  <c r="G42" i="2"/>
  <c r="C42" i="2"/>
  <c r="E42" i="2"/>
  <c r="G27" i="2"/>
  <c r="C27" i="2"/>
  <c r="E27" i="2"/>
  <c r="G26" i="2"/>
  <c r="C26" i="2"/>
  <c r="E26" i="2"/>
  <c r="G25" i="2"/>
  <c r="C25" i="2"/>
  <c r="G24" i="2"/>
  <c r="C24" i="2"/>
  <c r="E24" i="2"/>
  <c r="G23" i="2"/>
  <c r="C23" i="2"/>
  <c r="E23" i="2"/>
  <c r="G22" i="2"/>
  <c r="C22" i="2"/>
  <c r="G21" i="2"/>
  <c r="C21" i="2"/>
  <c r="E21" i="2"/>
  <c r="G20" i="2"/>
  <c r="C20" i="2"/>
  <c r="E20" i="2"/>
  <c r="G41" i="2"/>
  <c r="C41" i="2"/>
  <c r="E41" i="2"/>
  <c r="G19" i="2"/>
  <c r="C19" i="2"/>
  <c r="E19" i="2"/>
  <c r="G18" i="2"/>
  <c r="C18" i="2"/>
  <c r="E18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17" i="2"/>
  <c r="C17" i="2"/>
  <c r="E17" i="2"/>
  <c r="G16" i="2"/>
  <c r="C16" i="2"/>
  <c r="E16" i="2"/>
  <c r="G15" i="2"/>
  <c r="C15" i="2"/>
  <c r="E15" i="2"/>
  <c r="G14" i="2"/>
  <c r="C14" i="2"/>
  <c r="G13" i="2"/>
  <c r="C13" i="2"/>
  <c r="E13" i="2"/>
  <c r="G12" i="2"/>
  <c r="C12" i="2"/>
  <c r="E12" i="2"/>
  <c r="G11" i="2"/>
  <c r="C11" i="2"/>
  <c r="E11" i="2"/>
  <c r="H35" i="2"/>
  <c r="B35" i="2"/>
  <c r="D35" i="2"/>
  <c r="A35" i="2"/>
  <c r="H47" i="2"/>
  <c r="D47" i="2"/>
  <c r="B47" i="2"/>
  <c r="A47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46" i="2"/>
  <c r="B46" i="2"/>
  <c r="D46" i="2"/>
  <c r="A46" i="2"/>
  <c r="H45" i="2"/>
  <c r="D45" i="2"/>
  <c r="B45" i="2"/>
  <c r="A45" i="2"/>
  <c r="H44" i="2"/>
  <c r="B44" i="2"/>
  <c r="D44" i="2"/>
  <c r="A44" i="2"/>
  <c r="H28" i="2"/>
  <c r="D28" i="2"/>
  <c r="B28" i="2"/>
  <c r="A28" i="2"/>
  <c r="H43" i="2"/>
  <c r="B43" i="2"/>
  <c r="D43" i="2"/>
  <c r="A43" i="2"/>
  <c r="H42" i="2"/>
  <c r="D42" i="2"/>
  <c r="B42" i="2"/>
  <c r="A42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41" i="2"/>
  <c r="B41" i="2"/>
  <c r="D41" i="2"/>
  <c r="A41" i="2"/>
  <c r="H19" i="2"/>
  <c r="D19" i="2"/>
  <c r="B19" i="2"/>
  <c r="A19" i="2"/>
  <c r="H18" i="2"/>
  <c r="B18" i="2"/>
  <c r="D18" i="2"/>
  <c r="A18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63" i="1"/>
  <c r="Q57" i="1"/>
  <c r="Q56" i="1"/>
  <c r="Q55" i="1"/>
  <c r="F16" i="1"/>
  <c r="F17" i="1" s="1"/>
  <c r="C17" i="1"/>
  <c r="Q59" i="1"/>
  <c r="Q48" i="1"/>
  <c r="Q53" i="1"/>
  <c r="Q52" i="1"/>
  <c r="Q58" i="1"/>
  <c r="Q54" i="1"/>
  <c r="Q45" i="1"/>
  <c r="Q21" i="1"/>
  <c r="Q22" i="1"/>
  <c r="Q23" i="1"/>
  <c r="Q24" i="1"/>
  <c r="Q25" i="1"/>
  <c r="Q26" i="1"/>
  <c r="Q27" i="1"/>
  <c r="Q28" i="1"/>
  <c r="Q33" i="1"/>
  <c r="Q35" i="1"/>
  <c r="Q36" i="1"/>
  <c r="Q38" i="1"/>
  <c r="Q39" i="1"/>
  <c r="Q40" i="1"/>
  <c r="Q41" i="1"/>
  <c r="Q42" i="1"/>
  <c r="Q43" i="1"/>
  <c r="Q44" i="1"/>
  <c r="E22" i="2"/>
  <c r="E34" i="2"/>
  <c r="E14" i="2"/>
  <c r="E25" i="2"/>
  <c r="C12" i="1"/>
  <c r="C11" i="1"/>
  <c r="O53" i="1" l="1"/>
  <c r="O36" i="1"/>
  <c r="O27" i="1"/>
  <c r="O26" i="1"/>
  <c r="O28" i="1"/>
  <c r="O21" i="1"/>
  <c r="O66" i="1"/>
  <c r="O49" i="1"/>
  <c r="O56" i="1"/>
  <c r="O60" i="1"/>
  <c r="O42" i="1"/>
  <c r="O43" i="1"/>
  <c r="O65" i="1"/>
  <c r="O29" i="1"/>
  <c r="O34" i="1"/>
  <c r="O64" i="1"/>
  <c r="O45" i="1"/>
  <c r="O61" i="1"/>
  <c r="O25" i="1"/>
  <c r="C15" i="1"/>
  <c r="O32" i="1"/>
  <c r="O30" i="1"/>
  <c r="O38" i="1"/>
  <c r="O33" i="1"/>
  <c r="O46" i="1"/>
  <c r="O58" i="1"/>
  <c r="O24" i="1"/>
  <c r="O35" i="1"/>
  <c r="O44" i="1"/>
  <c r="O40" i="1"/>
  <c r="O41" i="1"/>
  <c r="O52" i="1"/>
  <c r="O51" i="1"/>
  <c r="O31" i="1"/>
  <c r="O37" i="1"/>
  <c r="O57" i="1"/>
  <c r="O62" i="1"/>
  <c r="O48" i="1"/>
  <c r="O22" i="1"/>
  <c r="O47" i="1"/>
  <c r="O39" i="1"/>
  <c r="O23" i="1"/>
  <c r="O55" i="1"/>
  <c r="O54" i="1"/>
  <c r="O63" i="1"/>
  <c r="O59" i="1"/>
  <c r="O5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<sst xmlns="http://schemas.openxmlformats.org/spreadsheetml/2006/main" count="452" uniqueCount="237">
  <si>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</si>
  <si>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</si>
  <si>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</si>
  <si>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</si>
  <si>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</si>
  <si>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</si>
  <si>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</si>
  <si>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</si>
  <si>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</si>
  <si>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</si>
  <si>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</si>
  <si>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</si>
  <si>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</si>
  <si>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</si>
  <si>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</si>
  <si>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</si>
  <si>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</si>
  <si>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</si>
  <si>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</si>
  <si>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</si>
  <si>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</si>
  <si>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</si>
  <si>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</si>
  <si>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</si>
  <si>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</si>
  <si>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</si>
  <si>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</si>
  <si>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</si>
  <si>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Bull.64</t>
  </si>
  <si>
    <t>B</t>
  </si>
  <si>
    <t>BBSAG Bull.68</t>
  </si>
  <si>
    <t>BBSAG Bull.90</t>
  </si>
  <si>
    <t>BBSAG Bull.91</t>
  </si>
  <si>
    <t>BBSAG Bull.92</t>
  </si>
  <si>
    <t>BBSAG Bull.94</t>
  </si>
  <si>
    <t>BBSAG Bull.96</t>
  </si>
  <si>
    <t>BBSAG Bull.97</t>
  </si>
  <si>
    <t>BBSAG Bull.99</t>
  </si>
  <si>
    <t>BBSAG Bull.100</t>
  </si>
  <si>
    <t>BBSAG Bull.104</t>
  </si>
  <si>
    <t>BBSAG Bull.115</t>
  </si>
  <si>
    <t>II</t>
  </si>
  <si>
    <t>IBVS 4888</t>
  </si>
  <si>
    <t>IBVS</t>
  </si>
  <si>
    <t>I</t>
  </si>
  <si>
    <t>IBVS 5543</t>
  </si>
  <si>
    <t>E</t>
  </si>
  <si>
    <t># of data points:</t>
  </si>
  <si>
    <t>IBVS 5438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</si>
  <si>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</si>
  <si>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</si>
  <si>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</si>
  <si>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</si>
  <si>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</si>
  <si>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</si>
  <si>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</si>
  <si>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5583</t>
  </si>
  <si>
    <t>OEJV 0074</t>
  </si>
  <si>
    <t>OEJV 0107</t>
  </si>
  <si>
    <t>Add cycle</t>
  </si>
  <si>
    <t>Old Cycle</t>
  </si>
  <si>
    <t>OEJV 0003</t>
  </si>
  <si>
    <t>BAD</t>
  </si>
  <si>
    <t>IBVS 6114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</si>
  <si>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</si>
  <si>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</si>
  <si>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</si>
  <si>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</si>
  <si>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</si>
  <si>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</si>
  <si>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</si>
  <si>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</si>
  <si>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</si>
  <si>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</si>
  <si>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</si>
  <si>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2445345.318 </t>
  </si>
  <si>
    <t> 10.01.1983 19:37 </t>
  </si>
  <si>
    <t> 0.439 </t>
  </si>
  <si>
    <t>V </t>
  </si>
  <si>
    <t> K.Locher </t>
  </si>
  <si>
    <t> BBS 64 </t>
  </si>
  <si>
    <t>2445345.617 </t>
  </si>
  <si>
    <t> 11.01.1983 02:48 </t>
  </si>
  <si>
    <t> 0.084 </t>
  </si>
  <si>
    <t>2445346.233 </t>
  </si>
  <si>
    <t> 11.01.1983 17:35 </t>
  </si>
  <si>
    <t> 0.045 </t>
  </si>
  <si>
    <t>2445347.435 </t>
  </si>
  <si>
    <t> 12.01.1983 22:26 </t>
  </si>
  <si>
    <t> -0.062 </t>
  </si>
  <si>
    <t>2445352.344 </t>
  </si>
  <si>
    <t> 17.01.1983 20:15 </t>
  </si>
  <si>
    <t> -0.390 </t>
  </si>
  <si>
    <t>2445352.663 </t>
  </si>
  <si>
    <t> 18.01.1983 03:54 </t>
  </si>
  <si>
    <t> -0.071 </t>
  </si>
  <si>
    <t>2445356.644 </t>
  </si>
  <si>
    <t> 22.01.1983 03:27 </t>
  </si>
  <si>
    <t> -0.018 </t>
  </si>
  <si>
    <t>2446727.418 </t>
  </si>
  <si>
    <t> 23.10.1986 22:01 </t>
  </si>
  <si>
    <t> -0.011 </t>
  </si>
  <si>
    <t> J.Borovicka </t>
  </si>
  <si>
    <t> BRNO 28 </t>
  </si>
  <si>
    <t>2446727.427 </t>
  </si>
  <si>
    <t> 23.10.1986 22:14 </t>
  </si>
  <si>
    <t> -0.002 </t>
  </si>
  <si>
    <t> V.Wagner </t>
  </si>
  <si>
    <t>2446744.441 </t>
  </si>
  <si>
    <t> 09.11.1986 22:35 </t>
  </si>
  <si>
    <t> -0.008 </t>
  </si>
  <si>
    <t>2447066.517 </t>
  </si>
  <si>
    <t> 28.09.1987 00:24 </t>
  </si>
  <si>
    <t> J.Manek </t>
  </si>
  <si>
    <t> BRNO 30 </t>
  </si>
  <si>
    <t>2447531.298 </t>
  </si>
  <si>
    <t> 04.01.1989 19:09 </t>
  </si>
  <si>
    <t> -0.000 </t>
  </si>
  <si>
    <t> BBS 90 </t>
  </si>
  <si>
    <t>2447566.646 </t>
  </si>
  <si>
    <t> 09.02.1989 03:30 </t>
  </si>
  <si>
    <t> -0.001 </t>
  </si>
  <si>
    <t> BBS 91 </t>
  </si>
  <si>
    <t>2447769.570 </t>
  </si>
  <si>
    <t> 31.08.1989 01:40 </t>
  </si>
  <si>
    <t> -0.009 </t>
  </si>
  <si>
    <t> BBS 92 </t>
  </si>
  <si>
    <t>2447887.412 </t>
  </si>
  <si>
    <t> 26.12.1989 21:53 </t>
  </si>
  <si>
    <t> 0.002 </t>
  </si>
  <si>
    <t>2447908.355 </t>
  </si>
  <si>
    <t> 16.01.1990 20:31 </t>
  </si>
  <si>
    <t> BBS 94 </t>
  </si>
  <si>
    <t>2448179.369 </t>
  </si>
  <si>
    <t> 14.10.1990 20:51 </t>
  </si>
  <si>
    <t> 0.000 </t>
  </si>
  <si>
    <t> BBS 96 </t>
  </si>
  <si>
    <t>2448234.339 </t>
  </si>
  <si>
    <t> 08.12.1990 20:08 </t>
  </si>
  <si>
    <t> -0.017 </t>
  </si>
  <si>
    <t> BBS 97 </t>
  </si>
  <si>
    <t>2448564.288 </t>
  </si>
  <si>
    <t> 03.11.1991 18:54 </t>
  </si>
  <si>
    <t> 0.005 </t>
  </si>
  <si>
    <t> BBS 99 </t>
  </si>
  <si>
    <t>2448683.427 </t>
  </si>
  <si>
    <t> 01.03.1992 22:14 </t>
  </si>
  <si>
    <t> 0.004 </t>
  </si>
  <si>
    <t> BBS 100 </t>
  </si>
  <si>
    <t>2449212.384 </t>
  </si>
  <si>
    <t> 12.08.1993 21:12 </t>
  </si>
  <si>
    <t> 0.030 </t>
  </si>
  <si>
    <t> BBS 104 </t>
  </si>
  <si>
    <t>2450664.353 </t>
  </si>
  <si>
    <t> 03.08.1997 20:28 </t>
  </si>
  <si>
    <t> 0.060 </t>
  </si>
  <si>
    <t> BBS 115 </t>
  </si>
  <si>
    <t>2450829.2556 </t>
  </si>
  <si>
    <t> 15.01.1998 18:08 </t>
  </si>
  <si>
    <t> -0.0009 </t>
  </si>
  <si>
    <t>E </t>
  </si>
  <si>
    <t>?</t>
  </si>
  <si>
    <t> J.Safar </t>
  </si>
  <si>
    <t>IBVS 4888 </t>
  </si>
  <si>
    <t>2451164.487 </t>
  </si>
  <si>
    <t> 16.12.1998 23:41 </t>
  </si>
  <si>
    <t> 0.067 </t>
  </si>
  <si>
    <t> BBS 119 </t>
  </si>
  <si>
    <t>2451384.379 </t>
  </si>
  <si>
    <t> 24.07.1999 21:05 </t>
  </si>
  <si>
    <t> 0.008 </t>
  </si>
  <si>
    <t> BBS 120 </t>
  </si>
  <si>
    <t>2451968.29229 </t>
  </si>
  <si>
    <t> 27.02.2001 19:00 </t>
  </si>
  <si>
    <t> 0.00290 </t>
  </si>
  <si>
    <t>C </t>
  </si>
  <si>
    <t>o</t>
  </si>
  <si>
    <t> J.Šafár </t>
  </si>
  <si>
    <t>OEJV 0074 </t>
  </si>
  <si>
    <t>2452197.413 </t>
  </si>
  <si>
    <t> 14.10.2001 21:54 </t>
  </si>
  <si>
    <t> BBS 126 </t>
  </si>
  <si>
    <t>2452277.2700 </t>
  </si>
  <si>
    <t> 02.01.2002 18:28 </t>
  </si>
  <si>
    <t> 0.0016 </t>
  </si>
  <si>
    <t> R.Diethelm </t>
  </si>
  <si>
    <t> BBS 127 </t>
  </si>
  <si>
    <t>2452464.473 </t>
  </si>
  <si>
    <t> 08.07.2002 23:21 </t>
  </si>
  <si>
    <t> -0.016 </t>
  </si>
  <si>
    <t> BBS 128 </t>
  </si>
  <si>
    <t>2452591.468 </t>
  </si>
  <si>
    <t> 12.11.2002 23:13 </t>
  </si>
  <si>
    <t> BBS 129 </t>
  </si>
  <si>
    <t>2452908.3174 </t>
  </si>
  <si>
    <t> 25.09.2003 19:37 </t>
  </si>
  <si>
    <t> -0.0014 </t>
  </si>
  <si>
    <t> M.Zejda </t>
  </si>
  <si>
    <t>IBVS 5583 </t>
  </si>
  <si>
    <t>2452908.321 </t>
  </si>
  <si>
    <t> 25.09.2003 19:42 </t>
  </si>
  <si>
    <t> BBS 130 </t>
  </si>
  <si>
    <t>2453531.509 </t>
  </si>
  <si>
    <t> 10.06.2005 00:12 </t>
  </si>
  <si>
    <t> -0.005 </t>
  </si>
  <si>
    <t>OEJV 0003 </t>
  </si>
  <si>
    <t>2453599.575 </t>
  </si>
  <si>
    <t> 17.08.2005 01:48 </t>
  </si>
  <si>
    <t> -0.019 </t>
  </si>
  <si>
    <t>2453670.2886 </t>
  </si>
  <si>
    <t> 26.10.2005 18:55 </t>
  </si>
  <si>
    <t> -0.0039 </t>
  </si>
  <si>
    <t> R. Diethelm </t>
  </si>
  <si>
    <t>IBVS 5713 </t>
  </si>
  <si>
    <t>2454934.3585 </t>
  </si>
  <si>
    <t> 12.04.2009 20:36 </t>
  </si>
  <si>
    <t> 0.0013 </t>
  </si>
  <si>
    <t> J.Trnka </t>
  </si>
  <si>
    <t>OEJV 0107 </t>
  </si>
  <si>
    <t>2455957.52344 </t>
  </si>
  <si>
    <t> 31.01.2012 00:33 </t>
  </si>
  <si>
    <t> 0.00049 </t>
  </si>
  <si>
    <t>R</t>
  </si>
  <si>
    <t> P.Zasche </t>
  </si>
  <si>
    <t>IBVS 6114 </t>
  </si>
  <si>
    <t>OEJV 0179</t>
  </si>
  <si>
    <t>IBVS 6230</t>
  </si>
  <si>
    <t>Compatibility Report for Cep_V0357.xls</t>
  </si>
  <si>
    <t>Run on 11/11/2022 13:56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</si>
  <si>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</si>
  <si>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</si>
  <si>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</si>
  <si>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</si>
  <si>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</si>
  <si>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</si>
  <si>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V0357 Cep / GSC 4503-2007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</si>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</sst>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5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0" xfId="0" applyFont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>
      <alignment vertical="top"/>
    </xf>
    <xf numFmtId="0" fontId="4" fillId="0" borderId="5" xfId="0" applyFont="1" applyBorder="1" applyAlignment="1">
      <alignment horizontal="left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3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0" borderId="8" xfId="0" applyFont="1" applyFill="1" applyBorder="1" applyAlignment="1">
      <alignment horizontal="center"/>
    </xf>
    <xf numFmtId="0" fontId="13" fillId="0" borderId="0" xfId="0" applyFont="1" applyAlignment="1"/>
    <xf numFmtId="0" fontId="17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24" borderId="0" xfId="0" applyFont="1" applyFill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5" borderId="17" xfId="0" applyFont="1" applyFill="1" applyBorder="1" applyAlignment="1">
      <alignment horizontal="left" vertical="top" wrapText="1" indent="1"/>
    </xf>
    <xf numFmtId="0" fontId="4" fillId="25" borderId="17" xfId="0" applyFont="1" applyFill="1" applyBorder="1" applyAlignment="1">
      <alignment horizontal="center" vertical="top" wrapText="1"/>
    </xf>
    <xf numFmtId="0" fontId="4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9" fillId="0" borderId="0" xfId="42" applyFont="1" applyAlignment="1">
      <alignment horizontal="left" vertical="center" wrapText="1"/>
    </xf>
    <xf numFmtId="0" fontId="39" fillId="0" borderId="0" xfId="42" applyFont="1" applyAlignment="1">
      <alignment horizontal="center" vertical="center" wrapText="1"/>
    </xf>
    <xf numFmtId="0" fontId="39" fillId="0" borderId="0" xfId="42" applyFont="1" applyAlignment="1">
      <alignment horizontal="left" wrapText="1"/>
    </xf>
    <xf numFmtId="0" fontId="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37" fillId="0" borderId="0" xfId="0" applyFont="1" applyAlignment="1"/>
    <xf numFmtId="0" fontId="5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V0357 Cep - O-C Diagr.</a:t>
            </a:r>
          </a:p>
        </c:rich>
      </c:tx>
      <c:layout>
        <c:manualLayout>
          <c:xMode val="edge"/>
          <c:yMode val="edge"/>
          <c:x val="0.35395243120383146"/>
          <c:y val="3.3434777708001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5727531893545"/>
          <c:y val="0.1458966565349544"/>
          <c:w val="0.8092797084402324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1</c:v>
                </c:pt>
                <c:pt idx="4">
                  <c:v>4.5</c:v>
                </c:pt>
                <c:pt idx="5">
                  <c:v>5</c:v>
                </c:pt>
                <c:pt idx="6">
                  <c:v>8</c:v>
                </c:pt>
                <c:pt idx="7">
                  <c:v>164.5</c:v>
                </c:pt>
                <c:pt idx="8">
                  <c:v>1055</c:v>
                </c:pt>
                <c:pt idx="9">
                  <c:v>1055</c:v>
                </c:pt>
                <c:pt idx="10">
                  <c:v>1068</c:v>
                </c:pt>
                <c:pt idx="11">
                  <c:v>1314</c:v>
                </c:pt>
                <c:pt idx="12">
                  <c:v>1669</c:v>
                </c:pt>
                <c:pt idx="13">
                  <c:v>1669</c:v>
                </c:pt>
                <c:pt idx="14">
                  <c:v>1696</c:v>
                </c:pt>
                <c:pt idx="15">
                  <c:v>1851</c:v>
                </c:pt>
                <c:pt idx="16">
                  <c:v>1941</c:v>
                </c:pt>
                <c:pt idx="17">
                  <c:v>1957</c:v>
                </c:pt>
                <c:pt idx="18">
                  <c:v>2164</c:v>
                </c:pt>
                <c:pt idx="19">
                  <c:v>2206</c:v>
                </c:pt>
                <c:pt idx="20">
                  <c:v>2458</c:v>
                </c:pt>
                <c:pt idx="21">
                  <c:v>2549</c:v>
                </c:pt>
                <c:pt idx="22">
                  <c:v>2953</c:v>
                </c:pt>
                <c:pt idx="23">
                  <c:v>4062</c:v>
                </c:pt>
                <c:pt idx="24">
                  <c:v>4188</c:v>
                </c:pt>
                <c:pt idx="25">
                  <c:v>4444</c:v>
                </c:pt>
                <c:pt idx="26">
                  <c:v>4612</c:v>
                </c:pt>
                <c:pt idx="27">
                  <c:v>5058</c:v>
                </c:pt>
                <c:pt idx="28">
                  <c:v>5233</c:v>
                </c:pt>
                <c:pt idx="29">
                  <c:v>5294</c:v>
                </c:pt>
                <c:pt idx="30">
                  <c:v>5437</c:v>
                </c:pt>
                <c:pt idx="31">
                  <c:v>5534</c:v>
                </c:pt>
                <c:pt idx="32">
                  <c:v>5776</c:v>
                </c:pt>
                <c:pt idx="33">
                  <c:v>5776</c:v>
                </c:pt>
                <c:pt idx="34">
                  <c:v>6252</c:v>
                </c:pt>
                <c:pt idx="35">
                  <c:v>6287.5</c:v>
                </c:pt>
                <c:pt idx="36">
                  <c:v>6304</c:v>
                </c:pt>
                <c:pt idx="37">
                  <c:v>6358</c:v>
                </c:pt>
                <c:pt idx="38">
                  <c:v>7323.5</c:v>
                </c:pt>
                <c:pt idx="39">
                  <c:v>7755</c:v>
                </c:pt>
                <c:pt idx="40">
                  <c:v>7756.5</c:v>
                </c:pt>
                <c:pt idx="41">
                  <c:v>8012.5</c:v>
                </c:pt>
                <c:pt idx="42">
                  <c:v>8105</c:v>
                </c:pt>
                <c:pt idx="43">
                  <c:v>9379</c:v>
                </c:pt>
                <c:pt idx="44">
                  <c:v>9380.5</c:v>
                </c:pt>
                <c:pt idx="45">
                  <c:v>9390.5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46-47BC-8F01-82F258C9FF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6">
                    <c:v>0</c:v>
                  </c:pt>
                  <c:pt idx="19">
                    <c:v>3.0000000000000001E-3</c:v>
                  </c:pt>
                  <c:pt idx="20">
                    <c:v>8.0000000000000002E-3</c:v>
                  </c:pt>
                  <c:pt idx="21">
                    <c:v>3.0000000000000001E-3</c:v>
                  </c:pt>
                  <c:pt idx="22">
                    <c:v>8.0000000000000002E-3</c:v>
                  </c:pt>
                  <c:pt idx="23">
                    <c:v>6.0000000000000001E-3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8.0000000000000002E-3</c:v>
                  </c:pt>
                  <c:pt idx="32">
                    <c:v>2.8999999999999998E-3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8.9999999999999998E-4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2.5999999999999999E-3</c:v>
                  </c:pt>
                  <c:pt idx="42">
                    <c:v>5.0000000000000002E-5</c:v>
                  </c:pt>
                  <c:pt idx="43">
                    <c:v>1E-4</c:v>
                  </c:pt>
                  <c:pt idx="44">
                    <c:v>1.1999999999999999E-3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6">
                    <c:v>0</c:v>
                  </c:pt>
                  <c:pt idx="19">
                    <c:v>3.0000000000000001E-3</c:v>
                  </c:pt>
                  <c:pt idx="20">
                    <c:v>8.0000000000000002E-3</c:v>
                  </c:pt>
                  <c:pt idx="21">
                    <c:v>3.0000000000000001E-3</c:v>
                  </c:pt>
                  <c:pt idx="22">
                    <c:v>8.0000000000000002E-3</c:v>
                  </c:pt>
                  <c:pt idx="23">
                    <c:v>6.0000000000000001E-3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8.0000000000000002E-3</c:v>
                  </c:pt>
                  <c:pt idx="32">
                    <c:v>2.8999999999999998E-3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8.9999999999999998E-4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2.5999999999999999E-3</c:v>
                  </c:pt>
                  <c:pt idx="42">
                    <c:v>5.0000000000000002E-5</c:v>
                  </c:pt>
                  <c:pt idx="43">
                    <c:v>1E-4</c:v>
                  </c:pt>
                  <c:pt idx="44">
                    <c:v>1.1999999999999999E-3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1</c:v>
                </c:pt>
                <c:pt idx="4">
                  <c:v>4.5</c:v>
                </c:pt>
                <c:pt idx="5">
                  <c:v>5</c:v>
                </c:pt>
                <c:pt idx="6">
                  <c:v>8</c:v>
                </c:pt>
                <c:pt idx="7">
                  <c:v>164.5</c:v>
                </c:pt>
                <c:pt idx="8">
                  <c:v>1055</c:v>
                </c:pt>
                <c:pt idx="9">
                  <c:v>1055</c:v>
                </c:pt>
                <c:pt idx="10">
                  <c:v>1068</c:v>
                </c:pt>
                <c:pt idx="11">
                  <c:v>1314</c:v>
                </c:pt>
                <c:pt idx="12">
                  <c:v>1669</c:v>
                </c:pt>
                <c:pt idx="13">
                  <c:v>1669</c:v>
                </c:pt>
                <c:pt idx="14">
                  <c:v>1696</c:v>
                </c:pt>
                <c:pt idx="15">
                  <c:v>1851</c:v>
                </c:pt>
                <c:pt idx="16">
                  <c:v>1941</c:v>
                </c:pt>
                <c:pt idx="17">
                  <c:v>1957</c:v>
                </c:pt>
                <c:pt idx="18">
                  <c:v>2164</c:v>
                </c:pt>
                <c:pt idx="19">
                  <c:v>2206</c:v>
                </c:pt>
                <c:pt idx="20">
                  <c:v>2458</c:v>
                </c:pt>
                <c:pt idx="21">
                  <c:v>2549</c:v>
                </c:pt>
                <c:pt idx="22">
                  <c:v>2953</c:v>
                </c:pt>
                <c:pt idx="23">
                  <c:v>4062</c:v>
                </c:pt>
                <c:pt idx="24">
                  <c:v>4188</c:v>
                </c:pt>
                <c:pt idx="25">
                  <c:v>4444</c:v>
                </c:pt>
                <c:pt idx="26">
                  <c:v>4612</c:v>
                </c:pt>
                <c:pt idx="27">
                  <c:v>5058</c:v>
                </c:pt>
                <c:pt idx="28">
                  <c:v>5233</c:v>
                </c:pt>
                <c:pt idx="29">
                  <c:v>5294</c:v>
                </c:pt>
                <c:pt idx="30">
                  <c:v>5437</c:v>
                </c:pt>
                <c:pt idx="31">
                  <c:v>5534</c:v>
                </c:pt>
                <c:pt idx="32">
                  <c:v>5776</c:v>
                </c:pt>
                <c:pt idx="33">
                  <c:v>5776</c:v>
                </c:pt>
                <c:pt idx="34">
                  <c:v>6252</c:v>
                </c:pt>
                <c:pt idx="35">
                  <c:v>6287.5</c:v>
                </c:pt>
                <c:pt idx="36">
                  <c:v>6304</c:v>
                </c:pt>
                <c:pt idx="37">
                  <c:v>6358</c:v>
                </c:pt>
                <c:pt idx="38">
                  <c:v>7323.5</c:v>
                </c:pt>
                <c:pt idx="39">
                  <c:v>7755</c:v>
                </c:pt>
                <c:pt idx="40">
                  <c:v>7756.5</c:v>
                </c:pt>
                <c:pt idx="41">
                  <c:v>8012.5</c:v>
                </c:pt>
                <c:pt idx="42">
                  <c:v>8105</c:v>
                </c:pt>
                <c:pt idx="43">
                  <c:v>9379</c:v>
                </c:pt>
                <c:pt idx="44">
                  <c:v>9380.5</c:v>
                </c:pt>
                <c:pt idx="45">
                  <c:v>9390.5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3.8636999997834209E-2</c:v>
                </c:pt>
                <c:pt idx="2">
                  <c:v>0</c:v>
                </c:pt>
                <c:pt idx="3">
                  <c:v>-0.10727400000178022</c:v>
                </c:pt>
                <c:pt idx="5">
                  <c:v>-0.11636999999609543</c:v>
                </c:pt>
                <c:pt idx="6">
                  <c:v>-6.3192000001436099E-2</c:v>
                </c:pt>
                <c:pt idx="7">
                  <c:v>-0.11857299999974202</c:v>
                </c:pt>
                <c:pt idx="8">
                  <c:v>-9.9070000003848691E-2</c:v>
                </c:pt>
                <c:pt idx="9">
                  <c:v>-9.006999999837717E-2</c:v>
                </c:pt>
                <c:pt idx="10">
                  <c:v>-9.6632000000681728E-2</c:v>
                </c:pt>
                <c:pt idx="11">
                  <c:v>-0.10203600000386359</c:v>
                </c:pt>
                <c:pt idx="12">
                  <c:v>-0.11530599999969127</c:v>
                </c:pt>
                <c:pt idx="13">
                  <c:v>-0.11330599999928381</c:v>
                </c:pt>
                <c:pt idx="14">
                  <c:v>-0.11570400000346126</c:v>
                </c:pt>
                <c:pt idx="15">
                  <c:v>-0.12917400000151247</c:v>
                </c:pt>
                <c:pt idx="16">
                  <c:v>-0.12183400000503752</c:v>
                </c:pt>
                <c:pt idx="17">
                  <c:v>-0.12721799999417271</c:v>
                </c:pt>
                <c:pt idx="18">
                  <c:v>-0.1329360000017914</c:v>
                </c:pt>
                <c:pt idx="19">
                  <c:v>-0.15244399999937741</c:v>
                </c:pt>
                <c:pt idx="21">
                  <c:v>-0.14542599999549566</c:v>
                </c:pt>
                <c:pt idx="22">
                  <c:v>-0.13512199999968288</c:v>
                </c:pt>
                <c:pt idx="23">
                  <c:v>-0.15098799999395851</c:v>
                </c:pt>
                <c:pt idx="25">
                  <c:v>-0.15965599999617552</c:v>
                </c:pt>
                <c:pt idx="26">
                  <c:v>-0.22568799999862676</c:v>
                </c:pt>
                <c:pt idx="28">
                  <c:v>-0.25084200000128476</c:v>
                </c:pt>
                <c:pt idx="29">
                  <c:v>-0.2595560000045225</c:v>
                </c:pt>
                <c:pt idx="30">
                  <c:v>-0.28273800000170013</c:v>
                </c:pt>
                <c:pt idx="34">
                  <c:v>-0.30504800000198884</c:v>
                </c:pt>
                <c:pt idx="36">
                  <c:v>-0.32129600000189384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46-47BC-8F01-82F258C9FF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6">
                    <c:v>0</c:v>
                  </c:pt>
                  <c:pt idx="19">
                    <c:v>3.0000000000000001E-3</c:v>
                  </c:pt>
                  <c:pt idx="20">
                    <c:v>8.0000000000000002E-3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6">
                    <c:v>0</c:v>
                  </c:pt>
                  <c:pt idx="19">
                    <c:v>3.0000000000000001E-3</c:v>
                  </c:pt>
                  <c:pt idx="20">
                    <c:v>8.0000000000000002E-3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1</c:v>
                </c:pt>
                <c:pt idx="4">
                  <c:v>4.5</c:v>
                </c:pt>
                <c:pt idx="5">
                  <c:v>5</c:v>
                </c:pt>
                <c:pt idx="6">
                  <c:v>8</c:v>
                </c:pt>
                <c:pt idx="7">
                  <c:v>164.5</c:v>
                </c:pt>
                <c:pt idx="8">
                  <c:v>1055</c:v>
                </c:pt>
                <c:pt idx="9">
                  <c:v>1055</c:v>
                </c:pt>
                <c:pt idx="10">
                  <c:v>1068</c:v>
                </c:pt>
                <c:pt idx="11">
                  <c:v>1314</c:v>
                </c:pt>
                <c:pt idx="12">
                  <c:v>1669</c:v>
                </c:pt>
                <c:pt idx="13">
                  <c:v>1669</c:v>
                </c:pt>
                <c:pt idx="14">
                  <c:v>1696</c:v>
                </c:pt>
                <c:pt idx="15">
                  <c:v>1851</c:v>
                </c:pt>
                <c:pt idx="16">
                  <c:v>1941</c:v>
                </c:pt>
                <c:pt idx="17">
                  <c:v>1957</c:v>
                </c:pt>
                <c:pt idx="18">
                  <c:v>2164</c:v>
                </c:pt>
                <c:pt idx="19">
                  <c:v>2206</c:v>
                </c:pt>
                <c:pt idx="20">
                  <c:v>2458</c:v>
                </c:pt>
                <c:pt idx="21">
                  <c:v>2549</c:v>
                </c:pt>
                <c:pt idx="22">
                  <c:v>2953</c:v>
                </c:pt>
                <c:pt idx="23">
                  <c:v>4062</c:v>
                </c:pt>
                <c:pt idx="24">
                  <c:v>4188</c:v>
                </c:pt>
                <c:pt idx="25">
                  <c:v>4444</c:v>
                </c:pt>
                <c:pt idx="26">
                  <c:v>4612</c:v>
                </c:pt>
                <c:pt idx="27">
                  <c:v>5058</c:v>
                </c:pt>
                <c:pt idx="28">
                  <c:v>5233</c:v>
                </c:pt>
                <c:pt idx="29">
                  <c:v>5294</c:v>
                </c:pt>
                <c:pt idx="30">
                  <c:v>5437</c:v>
                </c:pt>
                <c:pt idx="31">
                  <c:v>5534</c:v>
                </c:pt>
                <c:pt idx="32">
                  <c:v>5776</c:v>
                </c:pt>
                <c:pt idx="33">
                  <c:v>5776</c:v>
                </c:pt>
                <c:pt idx="34">
                  <c:v>6252</c:v>
                </c:pt>
                <c:pt idx="35">
                  <c:v>6287.5</c:v>
                </c:pt>
                <c:pt idx="36">
                  <c:v>6304</c:v>
                </c:pt>
                <c:pt idx="37">
                  <c:v>6358</c:v>
                </c:pt>
                <c:pt idx="38">
                  <c:v>7323.5</c:v>
                </c:pt>
                <c:pt idx="39">
                  <c:v>7755</c:v>
                </c:pt>
                <c:pt idx="40">
                  <c:v>7756.5</c:v>
                </c:pt>
                <c:pt idx="41">
                  <c:v>8012.5</c:v>
                </c:pt>
                <c:pt idx="42">
                  <c:v>8105</c:v>
                </c:pt>
                <c:pt idx="43">
                  <c:v>9379</c:v>
                </c:pt>
                <c:pt idx="44">
                  <c:v>9380.5</c:v>
                </c:pt>
                <c:pt idx="45">
                  <c:v>9390.5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37">
                  <c:v>-0.30849199999647681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46-47BC-8F01-82F258C9FF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6">
                    <c:v>0</c:v>
                  </c:pt>
                  <c:pt idx="19">
                    <c:v>3.0000000000000001E-3</c:v>
                  </c:pt>
                  <c:pt idx="20">
                    <c:v>8.0000000000000002E-3</c:v>
                  </c:pt>
                  <c:pt idx="21">
                    <c:v>3.0000000000000001E-3</c:v>
                  </c:pt>
                  <c:pt idx="22">
                    <c:v>8.0000000000000002E-3</c:v>
                  </c:pt>
                  <c:pt idx="23">
                    <c:v>6.0000000000000001E-3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8.0000000000000002E-3</c:v>
                  </c:pt>
                  <c:pt idx="32">
                    <c:v>2.8999999999999998E-3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8.9999999999999998E-4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2.5999999999999999E-3</c:v>
                  </c:pt>
                  <c:pt idx="42">
                    <c:v>5.0000000000000002E-5</c:v>
                  </c:pt>
                  <c:pt idx="43">
                    <c:v>1E-4</c:v>
                  </c:pt>
                  <c:pt idx="44">
                    <c:v>1.1999999999999999E-3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6">
                    <c:v>0</c:v>
                  </c:pt>
                  <c:pt idx="19">
                    <c:v>3.0000000000000001E-3</c:v>
                  </c:pt>
                  <c:pt idx="20">
                    <c:v>8.0000000000000002E-3</c:v>
                  </c:pt>
                  <c:pt idx="21">
                    <c:v>3.0000000000000001E-3</c:v>
                  </c:pt>
                  <c:pt idx="22">
                    <c:v>8.0000000000000002E-3</c:v>
                  </c:pt>
                  <c:pt idx="23">
                    <c:v>6.0000000000000001E-3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8.0000000000000002E-3</c:v>
                  </c:pt>
                  <c:pt idx="32">
                    <c:v>2.8999999999999998E-3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8.9999999999999998E-4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2.5999999999999999E-3</c:v>
                  </c:pt>
                  <c:pt idx="42">
                    <c:v>5.0000000000000002E-5</c:v>
                  </c:pt>
                  <c:pt idx="43">
                    <c:v>1E-4</c:v>
                  </c:pt>
                  <c:pt idx="44">
                    <c:v>1.1999999999999999E-3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1</c:v>
                </c:pt>
                <c:pt idx="4">
                  <c:v>4.5</c:v>
                </c:pt>
                <c:pt idx="5">
                  <c:v>5</c:v>
                </c:pt>
                <c:pt idx="6">
                  <c:v>8</c:v>
                </c:pt>
                <c:pt idx="7">
                  <c:v>164.5</c:v>
                </c:pt>
                <c:pt idx="8">
                  <c:v>1055</c:v>
                </c:pt>
                <c:pt idx="9">
                  <c:v>1055</c:v>
                </c:pt>
                <c:pt idx="10">
                  <c:v>1068</c:v>
                </c:pt>
                <c:pt idx="11">
                  <c:v>1314</c:v>
                </c:pt>
                <c:pt idx="12">
                  <c:v>1669</c:v>
                </c:pt>
                <c:pt idx="13">
                  <c:v>1669</c:v>
                </c:pt>
                <c:pt idx="14">
                  <c:v>1696</c:v>
                </c:pt>
                <c:pt idx="15">
                  <c:v>1851</c:v>
                </c:pt>
                <c:pt idx="16">
                  <c:v>1941</c:v>
                </c:pt>
                <c:pt idx="17">
                  <c:v>1957</c:v>
                </c:pt>
                <c:pt idx="18">
                  <c:v>2164</c:v>
                </c:pt>
                <c:pt idx="19">
                  <c:v>2206</c:v>
                </c:pt>
                <c:pt idx="20">
                  <c:v>2458</c:v>
                </c:pt>
                <c:pt idx="21">
                  <c:v>2549</c:v>
                </c:pt>
                <c:pt idx="22">
                  <c:v>2953</c:v>
                </c:pt>
                <c:pt idx="23">
                  <c:v>4062</c:v>
                </c:pt>
                <c:pt idx="24">
                  <c:v>4188</c:v>
                </c:pt>
                <c:pt idx="25">
                  <c:v>4444</c:v>
                </c:pt>
                <c:pt idx="26">
                  <c:v>4612</c:v>
                </c:pt>
                <c:pt idx="27">
                  <c:v>5058</c:v>
                </c:pt>
                <c:pt idx="28">
                  <c:v>5233</c:v>
                </c:pt>
                <c:pt idx="29">
                  <c:v>5294</c:v>
                </c:pt>
                <c:pt idx="30">
                  <c:v>5437</c:v>
                </c:pt>
                <c:pt idx="31">
                  <c:v>5534</c:v>
                </c:pt>
                <c:pt idx="32">
                  <c:v>5776</c:v>
                </c:pt>
                <c:pt idx="33">
                  <c:v>5776</c:v>
                </c:pt>
                <c:pt idx="34">
                  <c:v>6252</c:v>
                </c:pt>
                <c:pt idx="35">
                  <c:v>6287.5</c:v>
                </c:pt>
                <c:pt idx="36">
                  <c:v>6304</c:v>
                </c:pt>
                <c:pt idx="37">
                  <c:v>6358</c:v>
                </c:pt>
                <c:pt idx="38">
                  <c:v>7323.5</c:v>
                </c:pt>
                <c:pt idx="39">
                  <c:v>7755</c:v>
                </c:pt>
                <c:pt idx="40">
                  <c:v>7756.5</c:v>
                </c:pt>
                <c:pt idx="41">
                  <c:v>8012.5</c:v>
                </c:pt>
                <c:pt idx="42">
                  <c:v>8105</c:v>
                </c:pt>
                <c:pt idx="43">
                  <c:v>9379</c:v>
                </c:pt>
                <c:pt idx="44">
                  <c:v>9380.5</c:v>
                </c:pt>
                <c:pt idx="45">
                  <c:v>9390.5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0">
                  <c:v>-0.14049199999863049</c:v>
                </c:pt>
                <c:pt idx="24">
                  <c:v>-0.21691200000350364</c:v>
                </c:pt>
                <c:pt idx="27">
                  <c:v>-0.24860199999966426</c:v>
                </c:pt>
                <c:pt idx="31">
                  <c:v>-0.28731600000173785</c:v>
                </c:pt>
                <c:pt idx="32">
                  <c:v>-0.28222400000231573</c:v>
                </c:pt>
                <c:pt idx="33">
                  <c:v>-0.27862399999867193</c:v>
                </c:pt>
                <c:pt idx="38">
                  <c:v>-0.34254899999359623</c:v>
                </c:pt>
                <c:pt idx="39">
                  <c:v>-0.36436999999568798</c:v>
                </c:pt>
                <c:pt idx="40">
                  <c:v>-0.36628100000234554</c:v>
                </c:pt>
                <c:pt idx="41">
                  <c:v>-0.37402500000462169</c:v>
                </c:pt>
                <c:pt idx="42">
                  <c:v>-0.37533000000257744</c:v>
                </c:pt>
                <c:pt idx="43">
                  <c:v>-0.42011600000114413</c:v>
                </c:pt>
                <c:pt idx="44">
                  <c:v>-0.41914700000052107</c:v>
                </c:pt>
                <c:pt idx="45">
                  <c:v>-0.41571700000349665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46-47BC-8F01-82F258C9FF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6">
                    <c:v>0</c:v>
                  </c:pt>
                  <c:pt idx="19">
                    <c:v>3.0000000000000001E-3</c:v>
                  </c:pt>
                  <c:pt idx="20">
                    <c:v>8.0000000000000002E-3</c:v>
                  </c:pt>
                  <c:pt idx="21">
                    <c:v>3.0000000000000001E-3</c:v>
                  </c:pt>
                  <c:pt idx="22">
                    <c:v>8.0000000000000002E-3</c:v>
                  </c:pt>
                  <c:pt idx="23">
                    <c:v>6.0000000000000001E-3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8.0000000000000002E-3</c:v>
                  </c:pt>
                  <c:pt idx="32">
                    <c:v>2.8999999999999998E-3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8.9999999999999998E-4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2.5999999999999999E-3</c:v>
                  </c:pt>
                  <c:pt idx="42">
                    <c:v>5.0000000000000002E-5</c:v>
                  </c:pt>
                  <c:pt idx="43">
                    <c:v>1E-4</c:v>
                  </c:pt>
                  <c:pt idx="44">
                    <c:v>1.1999999999999999E-3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6">
                    <c:v>0</c:v>
                  </c:pt>
                  <c:pt idx="19">
                    <c:v>3.0000000000000001E-3</c:v>
                  </c:pt>
                  <c:pt idx="20">
                    <c:v>8.0000000000000002E-3</c:v>
                  </c:pt>
                  <c:pt idx="21">
                    <c:v>3.0000000000000001E-3</c:v>
                  </c:pt>
                  <c:pt idx="22">
                    <c:v>8.0000000000000002E-3</c:v>
                  </c:pt>
                  <c:pt idx="23">
                    <c:v>6.0000000000000001E-3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8.0000000000000002E-3</c:v>
                  </c:pt>
                  <c:pt idx="32">
                    <c:v>2.8999999999999998E-3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8.9999999999999998E-4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2.5999999999999999E-3</c:v>
                  </c:pt>
                  <c:pt idx="42">
                    <c:v>5.0000000000000002E-5</c:v>
                  </c:pt>
                  <c:pt idx="43">
                    <c:v>1E-4</c:v>
                  </c:pt>
                  <c:pt idx="44">
                    <c:v>1.1999999999999999E-3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1</c:v>
                </c:pt>
                <c:pt idx="4">
                  <c:v>4.5</c:v>
                </c:pt>
                <c:pt idx="5">
                  <c:v>5</c:v>
                </c:pt>
                <c:pt idx="6">
                  <c:v>8</c:v>
                </c:pt>
                <c:pt idx="7">
                  <c:v>164.5</c:v>
                </c:pt>
                <c:pt idx="8">
                  <c:v>1055</c:v>
                </c:pt>
                <c:pt idx="9">
                  <c:v>1055</c:v>
                </c:pt>
                <c:pt idx="10">
                  <c:v>1068</c:v>
                </c:pt>
                <c:pt idx="11">
                  <c:v>1314</c:v>
                </c:pt>
                <c:pt idx="12">
                  <c:v>1669</c:v>
                </c:pt>
                <c:pt idx="13">
                  <c:v>1669</c:v>
                </c:pt>
                <c:pt idx="14">
                  <c:v>1696</c:v>
                </c:pt>
                <c:pt idx="15">
                  <c:v>1851</c:v>
                </c:pt>
                <c:pt idx="16">
                  <c:v>1941</c:v>
                </c:pt>
                <c:pt idx="17">
                  <c:v>1957</c:v>
                </c:pt>
                <c:pt idx="18">
                  <c:v>2164</c:v>
                </c:pt>
                <c:pt idx="19">
                  <c:v>2206</c:v>
                </c:pt>
                <c:pt idx="20">
                  <c:v>2458</c:v>
                </c:pt>
                <c:pt idx="21">
                  <c:v>2549</c:v>
                </c:pt>
                <c:pt idx="22">
                  <c:v>2953</c:v>
                </c:pt>
                <c:pt idx="23">
                  <c:v>4062</c:v>
                </c:pt>
                <c:pt idx="24">
                  <c:v>4188</c:v>
                </c:pt>
                <c:pt idx="25">
                  <c:v>4444</c:v>
                </c:pt>
                <c:pt idx="26">
                  <c:v>4612</c:v>
                </c:pt>
                <c:pt idx="27">
                  <c:v>5058</c:v>
                </c:pt>
                <c:pt idx="28">
                  <c:v>5233</c:v>
                </c:pt>
                <c:pt idx="29">
                  <c:v>5294</c:v>
                </c:pt>
                <c:pt idx="30">
                  <c:v>5437</c:v>
                </c:pt>
                <c:pt idx="31">
                  <c:v>5534</c:v>
                </c:pt>
                <c:pt idx="32">
                  <c:v>5776</c:v>
                </c:pt>
                <c:pt idx="33">
                  <c:v>5776</c:v>
                </c:pt>
                <c:pt idx="34">
                  <c:v>6252</c:v>
                </c:pt>
                <c:pt idx="35">
                  <c:v>6287.5</c:v>
                </c:pt>
                <c:pt idx="36">
                  <c:v>6304</c:v>
                </c:pt>
                <c:pt idx="37">
                  <c:v>6358</c:v>
                </c:pt>
                <c:pt idx="38">
                  <c:v>7323.5</c:v>
                </c:pt>
                <c:pt idx="39">
                  <c:v>7755</c:v>
                </c:pt>
                <c:pt idx="40">
                  <c:v>7756.5</c:v>
                </c:pt>
                <c:pt idx="41">
                  <c:v>8012.5</c:v>
                </c:pt>
                <c:pt idx="42">
                  <c:v>8105</c:v>
                </c:pt>
                <c:pt idx="43">
                  <c:v>9379</c:v>
                </c:pt>
                <c:pt idx="44">
                  <c:v>9380.5</c:v>
                </c:pt>
                <c:pt idx="45">
                  <c:v>9390.5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46-47BC-8F01-82F258C9FF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6">
                    <c:v>0</c:v>
                  </c:pt>
                  <c:pt idx="19">
                    <c:v>3.0000000000000001E-3</c:v>
                  </c:pt>
                  <c:pt idx="20">
                    <c:v>8.0000000000000002E-3</c:v>
                  </c:pt>
                  <c:pt idx="21">
                    <c:v>3.0000000000000001E-3</c:v>
                  </c:pt>
                  <c:pt idx="22">
                    <c:v>8.0000000000000002E-3</c:v>
                  </c:pt>
                  <c:pt idx="23">
                    <c:v>6.0000000000000001E-3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8.0000000000000002E-3</c:v>
                  </c:pt>
                  <c:pt idx="32">
                    <c:v>2.8999999999999998E-3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8.9999999999999998E-4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2.5999999999999999E-3</c:v>
                  </c:pt>
                  <c:pt idx="42">
                    <c:v>5.0000000000000002E-5</c:v>
                  </c:pt>
                  <c:pt idx="43">
                    <c:v>1E-4</c:v>
                  </c:pt>
                  <c:pt idx="44">
                    <c:v>1.1999999999999999E-3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6">
                    <c:v>0</c:v>
                  </c:pt>
                  <c:pt idx="19">
                    <c:v>3.0000000000000001E-3</c:v>
                  </c:pt>
                  <c:pt idx="20">
                    <c:v>8.0000000000000002E-3</c:v>
                  </c:pt>
                  <c:pt idx="21">
                    <c:v>3.0000000000000001E-3</c:v>
                  </c:pt>
                  <c:pt idx="22">
                    <c:v>8.0000000000000002E-3</c:v>
                  </c:pt>
                  <c:pt idx="23">
                    <c:v>6.0000000000000001E-3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8.0000000000000002E-3</c:v>
                  </c:pt>
                  <c:pt idx="32">
                    <c:v>2.8999999999999998E-3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8.9999999999999998E-4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2.5999999999999999E-3</c:v>
                  </c:pt>
                  <c:pt idx="42">
                    <c:v>5.0000000000000002E-5</c:v>
                  </c:pt>
                  <c:pt idx="43">
                    <c:v>1E-4</c:v>
                  </c:pt>
                  <c:pt idx="44">
                    <c:v>1.1999999999999999E-3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1</c:v>
                </c:pt>
                <c:pt idx="4">
                  <c:v>4.5</c:v>
                </c:pt>
                <c:pt idx="5">
                  <c:v>5</c:v>
                </c:pt>
                <c:pt idx="6">
                  <c:v>8</c:v>
                </c:pt>
                <c:pt idx="7">
                  <c:v>164.5</c:v>
                </c:pt>
                <c:pt idx="8">
                  <c:v>1055</c:v>
                </c:pt>
                <c:pt idx="9">
                  <c:v>1055</c:v>
                </c:pt>
                <c:pt idx="10">
                  <c:v>1068</c:v>
                </c:pt>
                <c:pt idx="11">
                  <c:v>1314</c:v>
                </c:pt>
                <c:pt idx="12">
                  <c:v>1669</c:v>
                </c:pt>
                <c:pt idx="13">
                  <c:v>1669</c:v>
                </c:pt>
                <c:pt idx="14">
                  <c:v>1696</c:v>
                </c:pt>
                <c:pt idx="15">
                  <c:v>1851</c:v>
                </c:pt>
                <c:pt idx="16">
                  <c:v>1941</c:v>
                </c:pt>
                <c:pt idx="17">
                  <c:v>1957</c:v>
                </c:pt>
                <c:pt idx="18">
                  <c:v>2164</c:v>
                </c:pt>
                <c:pt idx="19">
                  <c:v>2206</c:v>
                </c:pt>
                <c:pt idx="20">
                  <c:v>2458</c:v>
                </c:pt>
                <c:pt idx="21">
                  <c:v>2549</c:v>
                </c:pt>
                <c:pt idx="22">
                  <c:v>2953</c:v>
                </c:pt>
                <c:pt idx="23">
                  <c:v>4062</c:v>
                </c:pt>
                <c:pt idx="24">
                  <c:v>4188</c:v>
                </c:pt>
                <c:pt idx="25">
                  <c:v>4444</c:v>
                </c:pt>
                <c:pt idx="26">
                  <c:v>4612</c:v>
                </c:pt>
                <c:pt idx="27">
                  <c:v>5058</c:v>
                </c:pt>
                <c:pt idx="28">
                  <c:v>5233</c:v>
                </c:pt>
                <c:pt idx="29">
                  <c:v>5294</c:v>
                </c:pt>
                <c:pt idx="30">
                  <c:v>5437</c:v>
                </c:pt>
                <c:pt idx="31">
                  <c:v>5534</c:v>
                </c:pt>
                <c:pt idx="32">
                  <c:v>5776</c:v>
                </c:pt>
                <c:pt idx="33">
                  <c:v>5776</c:v>
                </c:pt>
                <c:pt idx="34">
                  <c:v>6252</c:v>
                </c:pt>
                <c:pt idx="35">
                  <c:v>6287.5</c:v>
                </c:pt>
                <c:pt idx="36">
                  <c:v>6304</c:v>
                </c:pt>
                <c:pt idx="37">
                  <c:v>6358</c:v>
                </c:pt>
                <c:pt idx="38">
                  <c:v>7323.5</c:v>
                </c:pt>
                <c:pt idx="39">
                  <c:v>7755</c:v>
                </c:pt>
                <c:pt idx="40">
                  <c:v>7756.5</c:v>
                </c:pt>
                <c:pt idx="41">
                  <c:v>8012.5</c:v>
                </c:pt>
                <c:pt idx="42">
                  <c:v>8105</c:v>
                </c:pt>
                <c:pt idx="43">
                  <c:v>9379</c:v>
                </c:pt>
                <c:pt idx="44">
                  <c:v>9380.5</c:v>
                </c:pt>
                <c:pt idx="45">
                  <c:v>9390.5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46-47BC-8F01-82F258C9FF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6">
                    <c:v>0</c:v>
                  </c:pt>
                  <c:pt idx="19">
                    <c:v>3.0000000000000001E-3</c:v>
                  </c:pt>
                  <c:pt idx="20">
                    <c:v>8.0000000000000002E-3</c:v>
                  </c:pt>
                  <c:pt idx="21">
                    <c:v>3.0000000000000001E-3</c:v>
                  </c:pt>
                  <c:pt idx="22">
                    <c:v>8.0000000000000002E-3</c:v>
                  </c:pt>
                  <c:pt idx="23">
                    <c:v>6.0000000000000001E-3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8.0000000000000002E-3</c:v>
                  </c:pt>
                  <c:pt idx="32">
                    <c:v>2.8999999999999998E-3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8.9999999999999998E-4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2.5999999999999999E-3</c:v>
                  </c:pt>
                  <c:pt idx="42">
                    <c:v>5.0000000000000002E-5</c:v>
                  </c:pt>
                  <c:pt idx="43">
                    <c:v>1E-4</c:v>
                  </c:pt>
                  <c:pt idx="44">
                    <c:v>1.1999999999999999E-3</c:v>
                  </c:pt>
                  <c:pt idx="45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6">
                    <c:v>0</c:v>
                  </c:pt>
                  <c:pt idx="19">
                    <c:v>3.0000000000000001E-3</c:v>
                  </c:pt>
                  <c:pt idx="20">
                    <c:v>8.0000000000000002E-3</c:v>
                  </c:pt>
                  <c:pt idx="21">
                    <c:v>3.0000000000000001E-3</c:v>
                  </c:pt>
                  <c:pt idx="22">
                    <c:v>8.0000000000000002E-3</c:v>
                  </c:pt>
                  <c:pt idx="23">
                    <c:v>6.0000000000000001E-3</c:v>
                  </c:pt>
                  <c:pt idx="24">
                    <c:v>1.4E-3</c:v>
                  </c:pt>
                  <c:pt idx="25">
                    <c:v>0</c:v>
                  </c:pt>
                  <c:pt idx="26">
                    <c:v>0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8.0000000000000002E-3</c:v>
                  </c:pt>
                  <c:pt idx="32">
                    <c:v>2.8999999999999998E-3</c:v>
                  </c:pt>
                  <c:pt idx="33">
                    <c:v>6.0000000000000001E-3</c:v>
                  </c:pt>
                  <c:pt idx="34">
                    <c:v>4.0000000000000001E-3</c:v>
                  </c:pt>
                  <c:pt idx="35">
                    <c:v>5.0000000000000001E-3</c:v>
                  </c:pt>
                  <c:pt idx="36">
                    <c:v>5.0000000000000001E-3</c:v>
                  </c:pt>
                  <c:pt idx="37">
                    <c:v>8.9999999999999998E-4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1E-3</c:v>
                  </c:pt>
                  <c:pt idx="41">
                    <c:v>2.5999999999999999E-3</c:v>
                  </c:pt>
                  <c:pt idx="42">
                    <c:v>5.0000000000000002E-5</c:v>
                  </c:pt>
                  <c:pt idx="43">
                    <c:v>1E-4</c:v>
                  </c:pt>
                  <c:pt idx="44">
                    <c:v>1.1999999999999999E-3</c:v>
                  </c:pt>
                  <c:pt idx="4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1</c:v>
                </c:pt>
                <c:pt idx="4">
                  <c:v>4.5</c:v>
                </c:pt>
                <c:pt idx="5">
                  <c:v>5</c:v>
                </c:pt>
                <c:pt idx="6">
                  <c:v>8</c:v>
                </c:pt>
                <c:pt idx="7">
                  <c:v>164.5</c:v>
                </c:pt>
                <c:pt idx="8">
                  <c:v>1055</c:v>
                </c:pt>
                <c:pt idx="9">
                  <c:v>1055</c:v>
                </c:pt>
                <c:pt idx="10">
                  <c:v>1068</c:v>
                </c:pt>
                <c:pt idx="11">
                  <c:v>1314</c:v>
                </c:pt>
                <c:pt idx="12">
                  <c:v>1669</c:v>
                </c:pt>
                <c:pt idx="13">
                  <c:v>1669</c:v>
                </c:pt>
                <c:pt idx="14">
                  <c:v>1696</c:v>
                </c:pt>
                <c:pt idx="15">
                  <c:v>1851</c:v>
                </c:pt>
                <c:pt idx="16">
                  <c:v>1941</c:v>
                </c:pt>
                <c:pt idx="17">
                  <c:v>1957</c:v>
                </c:pt>
                <c:pt idx="18">
                  <c:v>2164</c:v>
                </c:pt>
                <c:pt idx="19">
                  <c:v>2206</c:v>
                </c:pt>
                <c:pt idx="20">
                  <c:v>2458</c:v>
                </c:pt>
                <c:pt idx="21">
                  <c:v>2549</c:v>
                </c:pt>
                <c:pt idx="22">
                  <c:v>2953</c:v>
                </c:pt>
                <c:pt idx="23">
                  <c:v>4062</c:v>
                </c:pt>
                <c:pt idx="24">
                  <c:v>4188</c:v>
                </c:pt>
                <c:pt idx="25">
                  <c:v>4444</c:v>
                </c:pt>
                <c:pt idx="26">
                  <c:v>4612</c:v>
                </c:pt>
                <c:pt idx="27">
                  <c:v>5058</c:v>
                </c:pt>
                <c:pt idx="28">
                  <c:v>5233</c:v>
                </c:pt>
                <c:pt idx="29">
                  <c:v>5294</c:v>
                </c:pt>
                <c:pt idx="30">
                  <c:v>5437</c:v>
                </c:pt>
                <c:pt idx="31">
                  <c:v>5534</c:v>
                </c:pt>
                <c:pt idx="32">
                  <c:v>5776</c:v>
                </c:pt>
                <c:pt idx="33">
                  <c:v>5776</c:v>
                </c:pt>
                <c:pt idx="34">
                  <c:v>6252</c:v>
                </c:pt>
                <c:pt idx="35">
                  <c:v>6287.5</c:v>
                </c:pt>
                <c:pt idx="36">
                  <c:v>6304</c:v>
                </c:pt>
                <c:pt idx="37">
                  <c:v>6358</c:v>
                </c:pt>
                <c:pt idx="38">
                  <c:v>7323.5</c:v>
                </c:pt>
                <c:pt idx="39">
                  <c:v>7755</c:v>
                </c:pt>
                <c:pt idx="40">
                  <c:v>7756.5</c:v>
                </c:pt>
                <c:pt idx="41">
                  <c:v>8012.5</c:v>
                </c:pt>
                <c:pt idx="42">
                  <c:v>8105</c:v>
                </c:pt>
                <c:pt idx="43">
                  <c:v>9379</c:v>
                </c:pt>
                <c:pt idx="44">
                  <c:v>9380.5</c:v>
                </c:pt>
                <c:pt idx="45">
                  <c:v>9390.5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46-47BC-8F01-82F258C9FF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1</c:v>
                </c:pt>
                <c:pt idx="4">
                  <c:v>4.5</c:v>
                </c:pt>
                <c:pt idx="5">
                  <c:v>5</c:v>
                </c:pt>
                <c:pt idx="6">
                  <c:v>8</c:v>
                </c:pt>
                <c:pt idx="7">
                  <c:v>164.5</c:v>
                </c:pt>
                <c:pt idx="8">
                  <c:v>1055</c:v>
                </c:pt>
                <c:pt idx="9">
                  <c:v>1055</c:v>
                </c:pt>
                <c:pt idx="10">
                  <c:v>1068</c:v>
                </c:pt>
                <c:pt idx="11">
                  <c:v>1314</c:v>
                </c:pt>
                <c:pt idx="12">
                  <c:v>1669</c:v>
                </c:pt>
                <c:pt idx="13">
                  <c:v>1669</c:v>
                </c:pt>
                <c:pt idx="14">
                  <c:v>1696</c:v>
                </c:pt>
                <c:pt idx="15">
                  <c:v>1851</c:v>
                </c:pt>
                <c:pt idx="16">
                  <c:v>1941</c:v>
                </c:pt>
                <c:pt idx="17">
                  <c:v>1957</c:v>
                </c:pt>
                <c:pt idx="18">
                  <c:v>2164</c:v>
                </c:pt>
                <c:pt idx="19">
                  <c:v>2206</c:v>
                </c:pt>
                <c:pt idx="20">
                  <c:v>2458</c:v>
                </c:pt>
                <c:pt idx="21">
                  <c:v>2549</c:v>
                </c:pt>
                <c:pt idx="22">
                  <c:v>2953</c:v>
                </c:pt>
                <c:pt idx="23">
                  <c:v>4062</c:v>
                </c:pt>
                <c:pt idx="24">
                  <c:v>4188</c:v>
                </c:pt>
                <c:pt idx="25">
                  <c:v>4444</c:v>
                </c:pt>
                <c:pt idx="26">
                  <c:v>4612</c:v>
                </c:pt>
                <c:pt idx="27">
                  <c:v>5058</c:v>
                </c:pt>
                <c:pt idx="28">
                  <c:v>5233</c:v>
                </c:pt>
                <c:pt idx="29">
                  <c:v>5294</c:v>
                </c:pt>
                <c:pt idx="30">
                  <c:v>5437</c:v>
                </c:pt>
                <c:pt idx="31">
                  <c:v>5534</c:v>
                </c:pt>
                <c:pt idx="32">
                  <c:v>5776</c:v>
                </c:pt>
                <c:pt idx="33">
                  <c:v>5776</c:v>
                </c:pt>
                <c:pt idx="34">
                  <c:v>6252</c:v>
                </c:pt>
                <c:pt idx="35">
                  <c:v>6287.5</c:v>
                </c:pt>
                <c:pt idx="36">
                  <c:v>6304</c:v>
                </c:pt>
                <c:pt idx="37">
                  <c:v>6358</c:v>
                </c:pt>
                <c:pt idx="38">
                  <c:v>7323.5</c:v>
                </c:pt>
                <c:pt idx="39">
                  <c:v>7755</c:v>
                </c:pt>
                <c:pt idx="40">
                  <c:v>7756.5</c:v>
                </c:pt>
                <c:pt idx="41">
                  <c:v>8012.5</c:v>
                </c:pt>
                <c:pt idx="42">
                  <c:v>8105</c:v>
                </c:pt>
                <c:pt idx="43">
                  <c:v>9379</c:v>
                </c:pt>
                <c:pt idx="44">
                  <c:v>9380.5</c:v>
                </c:pt>
                <c:pt idx="45">
                  <c:v>9390.5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-5.0376929406256175E-2</c:v>
                </c:pt>
                <c:pt idx="1">
                  <c:v>-5.0376929406256175E-2</c:v>
                </c:pt>
                <c:pt idx="2">
                  <c:v>-5.0396644155083381E-2</c:v>
                </c:pt>
                <c:pt idx="3">
                  <c:v>-5.0436073652737785E-2</c:v>
                </c:pt>
                <c:pt idx="4">
                  <c:v>-5.0574076894528211E-2</c:v>
                </c:pt>
                <c:pt idx="5">
                  <c:v>-5.0593791643355417E-2</c:v>
                </c:pt>
                <c:pt idx="6">
                  <c:v>-5.0712080136318637E-2</c:v>
                </c:pt>
                <c:pt idx="7">
                  <c:v>-5.6882796519233385E-2</c:v>
                </c:pt>
                <c:pt idx="8">
                  <c:v>-9.1994764180483107E-2</c:v>
                </c:pt>
                <c:pt idx="9">
                  <c:v>-9.1994764180483107E-2</c:v>
                </c:pt>
                <c:pt idx="10">
                  <c:v>-9.2507347649990412E-2</c:v>
                </c:pt>
                <c:pt idx="11">
                  <c:v>-0.10220700407297462</c:v>
                </c:pt>
                <c:pt idx="12">
                  <c:v>-0.11620447574028921</c:v>
                </c:pt>
                <c:pt idx="13">
                  <c:v>-0.11620447574028921</c:v>
                </c:pt>
                <c:pt idx="14">
                  <c:v>-0.1172690721769582</c:v>
                </c:pt>
                <c:pt idx="15">
                  <c:v>-0.12338064431339134</c:v>
                </c:pt>
                <c:pt idx="16">
                  <c:v>-0.12692929910228801</c:v>
                </c:pt>
                <c:pt idx="17">
                  <c:v>-0.12756017106475853</c:v>
                </c:pt>
                <c:pt idx="18">
                  <c:v>-0.13572207707922085</c:v>
                </c:pt>
                <c:pt idx="19">
                  <c:v>-0.13737811598070593</c:v>
                </c:pt>
                <c:pt idx="20">
                  <c:v>-0.14731434938961657</c:v>
                </c:pt>
                <c:pt idx="21">
                  <c:v>-0.15090243367616765</c:v>
                </c:pt>
                <c:pt idx="22">
                  <c:v>-0.16683195072854823</c:v>
                </c:pt>
                <c:pt idx="23">
                  <c:v>-0.21055926362728594</c:v>
                </c:pt>
                <c:pt idx="24">
                  <c:v>-0.21552738033174126</c:v>
                </c:pt>
                <c:pt idx="25">
                  <c:v>-0.22562133173126953</c:v>
                </c:pt>
                <c:pt idx="26">
                  <c:v>-0.23224548733720995</c:v>
                </c:pt>
                <c:pt idx="27">
                  <c:v>-0.24983104329107564</c:v>
                </c:pt>
                <c:pt idx="28">
                  <c:v>-0.25673120538059691</c:v>
                </c:pt>
                <c:pt idx="29">
                  <c:v>-0.25913640473751576</c:v>
                </c:pt>
                <c:pt idx="30">
                  <c:v>-0.26477482290209597</c:v>
                </c:pt>
                <c:pt idx="31">
                  <c:v>-0.26859948417457352</c:v>
                </c:pt>
                <c:pt idx="32">
                  <c:v>-0.27814142260694008</c:v>
                </c:pt>
                <c:pt idx="33">
                  <c:v>-0.27814142260694008</c:v>
                </c:pt>
                <c:pt idx="34">
                  <c:v>-0.29690986349043802</c:v>
                </c:pt>
                <c:pt idx="35">
                  <c:v>-0.29830961065716943</c:v>
                </c:pt>
                <c:pt idx="36">
                  <c:v>-0.29896019736846713</c:v>
                </c:pt>
                <c:pt idx="37">
                  <c:v>-0.30108939024180514</c:v>
                </c:pt>
                <c:pt idx="38">
                  <c:v>-0.33915857022713541</c:v>
                </c:pt>
                <c:pt idx="39">
                  <c:v>-0.3561723984650122</c:v>
                </c:pt>
                <c:pt idx="40">
                  <c:v>-0.35623154271149382</c:v>
                </c:pt>
                <c:pt idx="41">
                  <c:v>-0.36632549411102205</c:v>
                </c:pt>
                <c:pt idx="42">
                  <c:v>-0.36997272264405473</c:v>
                </c:pt>
                <c:pt idx="43">
                  <c:v>-0.42020590265576968</c:v>
                </c:pt>
                <c:pt idx="44">
                  <c:v>-0.4202650469022513</c:v>
                </c:pt>
                <c:pt idx="45">
                  <c:v>-0.42065934187879539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46-47BC-8F01-82F258C9FF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-0.5</c:v>
                </c:pt>
                <c:pt idx="1">
                  <c:v>-0.5</c:v>
                </c:pt>
                <c:pt idx="2">
                  <c:v>0</c:v>
                </c:pt>
                <c:pt idx="3">
                  <c:v>1</c:v>
                </c:pt>
                <c:pt idx="4">
                  <c:v>4.5</c:v>
                </c:pt>
                <c:pt idx="5">
                  <c:v>5</c:v>
                </c:pt>
                <c:pt idx="6">
                  <c:v>8</c:v>
                </c:pt>
                <c:pt idx="7">
                  <c:v>164.5</c:v>
                </c:pt>
                <c:pt idx="8">
                  <c:v>1055</c:v>
                </c:pt>
                <c:pt idx="9">
                  <c:v>1055</c:v>
                </c:pt>
                <c:pt idx="10">
                  <c:v>1068</c:v>
                </c:pt>
                <c:pt idx="11">
                  <c:v>1314</c:v>
                </c:pt>
                <c:pt idx="12">
                  <c:v>1669</c:v>
                </c:pt>
                <c:pt idx="13">
                  <c:v>1669</c:v>
                </c:pt>
                <c:pt idx="14">
                  <c:v>1696</c:v>
                </c:pt>
                <c:pt idx="15">
                  <c:v>1851</c:v>
                </c:pt>
                <c:pt idx="16">
                  <c:v>1941</c:v>
                </c:pt>
                <c:pt idx="17">
                  <c:v>1957</c:v>
                </c:pt>
                <c:pt idx="18">
                  <c:v>2164</c:v>
                </c:pt>
                <c:pt idx="19">
                  <c:v>2206</c:v>
                </c:pt>
                <c:pt idx="20">
                  <c:v>2458</c:v>
                </c:pt>
                <c:pt idx="21">
                  <c:v>2549</c:v>
                </c:pt>
                <c:pt idx="22">
                  <c:v>2953</c:v>
                </c:pt>
                <c:pt idx="23">
                  <c:v>4062</c:v>
                </c:pt>
                <c:pt idx="24">
                  <c:v>4188</c:v>
                </c:pt>
                <c:pt idx="25">
                  <c:v>4444</c:v>
                </c:pt>
                <c:pt idx="26">
                  <c:v>4612</c:v>
                </c:pt>
                <c:pt idx="27">
                  <c:v>5058</c:v>
                </c:pt>
                <c:pt idx="28">
                  <c:v>5233</c:v>
                </c:pt>
                <c:pt idx="29">
                  <c:v>5294</c:v>
                </c:pt>
                <c:pt idx="30">
                  <c:v>5437</c:v>
                </c:pt>
                <c:pt idx="31">
                  <c:v>5534</c:v>
                </c:pt>
                <c:pt idx="32">
                  <c:v>5776</c:v>
                </c:pt>
                <c:pt idx="33">
                  <c:v>5776</c:v>
                </c:pt>
                <c:pt idx="34">
                  <c:v>6252</c:v>
                </c:pt>
                <c:pt idx="35">
                  <c:v>6287.5</c:v>
                </c:pt>
                <c:pt idx="36">
                  <c:v>6304</c:v>
                </c:pt>
                <c:pt idx="37">
                  <c:v>6358</c:v>
                </c:pt>
                <c:pt idx="38">
                  <c:v>7323.5</c:v>
                </c:pt>
                <c:pt idx="39">
                  <c:v>7755</c:v>
                </c:pt>
                <c:pt idx="40">
                  <c:v>7756.5</c:v>
                </c:pt>
                <c:pt idx="41">
                  <c:v>8012.5</c:v>
                </c:pt>
                <c:pt idx="42">
                  <c:v>8105</c:v>
                </c:pt>
                <c:pt idx="43">
                  <c:v>9379</c:v>
                </c:pt>
                <c:pt idx="44">
                  <c:v>9380.5</c:v>
                </c:pt>
                <c:pt idx="45">
                  <c:v>9390.5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0">
                  <c:v>-0.26036300000123447</c:v>
                </c:pt>
                <c:pt idx="4">
                  <c:v>0.2192670000004</c:v>
                </c:pt>
                <c:pt idx="35">
                  <c:v>0.12572499999805586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46-47BC-8F01-82F258C9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96232"/>
        <c:axId val="1"/>
      </c:scatterChart>
      <c:valAx>
        <c:axId val="914896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0124559172379"/>
              <c:y val="0.83890568893612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708207332979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96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17543812178115"/>
          <c:y val="0.92097257781427622"/>
          <c:w val="0.81615264586772007"/>
          <c:h val="6.0790299985508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19</xdr:col>
      <xdr:colOff>104775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7AA070B-901A-5808-30C6-A4426F2AA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konkoly.hu/cgi-bin/IBVS?5713" TargetMode="External"/><Relationship Id="rId5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var.astro.cz/oejv/issues/oejv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1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G69" sqref="G6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>
      <c r="A1" s="81" t="s">
        <v>235</v>
      </c>
    </row>
    <row r="2" spans="1:7">
      <c r="A2" t="s">
        <v>23</v>
      </c>
      <c r="B2" s="13" t="s">
        <v>46</v>
      </c>
    </row>
    <row r="3" spans="1:7" ht="13.5" thickBot="1"/>
    <row r="4" spans="1:7" ht="14.25" thickTop="1" thickBot="1">
      <c r="A4" s="4" t="s">
        <v>0</v>
      </c>
      <c r="C4" s="8" t="s">
        <v>13</v>
      </c>
      <c r="D4" s="9" t="s">
        <v>13</v>
      </c>
    </row>
    <row r="5" spans="1:7" ht="13.5" thickTop="1">
      <c r="A5" s="22" t="s">
        <v>50</v>
      </c>
      <c r="B5" s="12"/>
      <c r="C5" s="23">
        <v>-9.5</v>
      </c>
      <c r="D5" s="12" t="s">
        <v>51</v>
      </c>
    </row>
    <row r="6" spans="1:7">
      <c r="A6" s="4" t="s">
        <v>1</v>
      </c>
    </row>
    <row r="7" spans="1:7">
      <c r="A7" t="s">
        <v>2</v>
      </c>
      <c r="C7" s="7">
        <v>45346.233</v>
      </c>
      <c r="D7" s="10" t="s">
        <v>43</v>
      </c>
    </row>
    <row r="8" spans="1:7">
      <c r="A8" t="s">
        <v>3</v>
      </c>
      <c r="C8">
        <v>1.309274</v>
      </c>
      <c r="D8" s="11">
        <v>4888</v>
      </c>
      <c r="G8" s="82" t="s">
        <v>236</v>
      </c>
    </row>
    <row r="9" spans="1:7">
      <c r="A9" s="36" t="s">
        <v>55</v>
      </c>
      <c r="B9" s="37">
        <v>21</v>
      </c>
      <c r="C9" s="25" t="str">
        <f>"F"&amp;B9</f>
        <v>F21</v>
      </c>
      <c r="D9" s="26" t="str">
        <f>"G"&amp;B9</f>
        <v>G21</v>
      </c>
    </row>
    <row r="10" spans="1:7" ht="13.5" thickBot="1">
      <c r="A10" s="12"/>
      <c r="B10" s="12"/>
      <c r="C10" s="3" t="s">
        <v>19</v>
      </c>
      <c r="D10" s="3" t="s">
        <v>20</v>
      </c>
      <c r="E10" s="12"/>
    </row>
    <row r="11" spans="1:7">
      <c r="A11" s="12" t="s">
        <v>15</v>
      </c>
      <c r="B11" s="12"/>
      <c r="C11" s="24">
        <f ca="1">INTERCEPT(INDIRECT($D$9):G991,INDIRECT($C$9):F991)</f>
        <v>-5.0396644155083381E-2</v>
      </c>
      <c r="D11" s="2"/>
      <c r="E11" s="12"/>
    </row>
    <row r="12" spans="1:7">
      <c r="A12" s="12" t="s">
        <v>16</v>
      </c>
      <c r="B12" s="12"/>
      <c r="C12" s="24">
        <f ca="1">SLOPE(INDIRECT($D$9):G991,INDIRECT($C$9):F991)</f>
        <v>-3.9429497654407326E-5</v>
      </c>
      <c r="D12" s="2"/>
      <c r="E12" s="12"/>
    </row>
    <row r="13" spans="1:7">
      <c r="A13" s="12" t="s">
        <v>18</v>
      </c>
      <c r="B13" s="12"/>
      <c r="C13" s="2" t="s">
        <v>13</v>
      </c>
    </row>
    <row r="14" spans="1:7">
      <c r="A14" s="12"/>
      <c r="B14" s="12"/>
      <c r="C14" s="12"/>
    </row>
    <row r="15" spans="1:7">
      <c r="A15" s="27" t="s">
        <v>17</v>
      </c>
      <c r="B15" s="12"/>
      <c r="C15" s="28">
        <f ca="1">(C7+C11)+(C8+C12)*INT(MAX(F21:F3532))</f>
        <v>57639.89522037287</v>
      </c>
      <c r="E15" s="29" t="s">
        <v>59</v>
      </c>
      <c r="F15" s="23">
        <v>1</v>
      </c>
    </row>
    <row r="16" spans="1:7">
      <c r="A16" s="31" t="s">
        <v>4</v>
      </c>
      <c r="B16" s="12"/>
      <c r="C16" s="32">
        <f ca="1">+C8+C12</f>
        <v>1.3092345705023456</v>
      </c>
      <c r="E16" s="29" t="s">
        <v>52</v>
      </c>
      <c r="F16" s="30">
        <f ca="1">NOW()+15018.5+$C$5/24</f>
        <v>60332.717575115741</v>
      </c>
    </row>
    <row r="17" spans="1:31" ht="13.5" thickBot="1">
      <c r="A17" s="29" t="s">
        <v>47</v>
      </c>
      <c r="B17" s="12"/>
      <c r="C17" s="12">
        <f>COUNT(C21:C2190)</f>
        <v>46</v>
      </c>
      <c r="E17" s="29" t="s">
        <v>60</v>
      </c>
      <c r="F17" s="30">
        <f ca="1">ROUND(2*(F16-$C$7)/$C$8,0)/2+F15</f>
        <v>11447.5</v>
      </c>
    </row>
    <row r="18" spans="1:31" ht="14.25" thickTop="1" thickBot="1">
      <c r="A18" s="31" t="s">
        <v>5</v>
      </c>
      <c r="B18" s="12"/>
      <c r="C18" s="34">
        <f ca="1">+C15</f>
        <v>57639.89522037287</v>
      </c>
      <c r="D18" s="35">
        <f ca="1">+C16</f>
        <v>1.3092345705023456</v>
      </c>
      <c r="E18" s="29" t="s">
        <v>53</v>
      </c>
      <c r="F18" s="26">
        <f ca="1">ROUND(2*(F16-$C$15)/$C$16,0)/2+F15</f>
        <v>2058</v>
      </c>
    </row>
    <row r="19" spans="1:31" ht="13.5" thickTop="1">
      <c r="E19" s="29" t="s">
        <v>54</v>
      </c>
      <c r="F19" s="33">
        <f ca="1">+$C$15+$C$16*F18-15018.5-$C$5/24</f>
        <v>45316.195799800036</v>
      </c>
    </row>
    <row r="20" spans="1:31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70</v>
      </c>
      <c r="I20" s="6" t="s">
        <v>73</v>
      </c>
      <c r="J20" s="6" t="s">
        <v>67</v>
      </c>
      <c r="K20" s="6" t="s">
        <v>66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40" t="s">
        <v>62</v>
      </c>
    </row>
    <row r="21" spans="1:31" ht="12.75" customHeight="1">
      <c r="A21" t="s">
        <v>28</v>
      </c>
      <c r="C21" s="20">
        <v>45345.317999999999</v>
      </c>
      <c r="D21" s="21"/>
      <c r="E21">
        <f t="shared" ref="E21:E66" si="0">+(C21-C$7)/C$8</f>
        <v>-0.69886058991538291</v>
      </c>
      <c r="F21">
        <f t="shared" ref="F21:F58" si="1">ROUND(2*E21,0)/2</f>
        <v>-0.5</v>
      </c>
      <c r="O21">
        <f t="shared" ref="O21:O66" ca="1" si="2">+C$11+C$12*F21</f>
        <v>-5.0376929406256175E-2</v>
      </c>
      <c r="Q21" s="1">
        <f t="shared" ref="Q21:Q66" si="3">+C21-15018.5</f>
        <v>30326.817999999999</v>
      </c>
      <c r="U21">
        <f>+C21-(C$7+F21*C$8)</f>
        <v>-0.26036300000123447</v>
      </c>
    </row>
    <row r="22" spans="1:31" ht="12.75" customHeight="1">
      <c r="A22" t="s">
        <v>28</v>
      </c>
      <c r="C22" s="20">
        <v>45345.616999999998</v>
      </c>
      <c r="D22" s="21"/>
      <c r="E22">
        <f t="shared" si="0"/>
        <v>-0.47048975233740564</v>
      </c>
      <c r="F22">
        <f t="shared" si="1"/>
        <v>-0.5</v>
      </c>
      <c r="G22">
        <f>+C22-(C$7+F22*C$8)</f>
        <v>3.8636999997834209E-2</v>
      </c>
      <c r="I22">
        <f>+G22</f>
        <v>3.8636999997834209E-2</v>
      </c>
      <c r="O22">
        <f t="shared" ca="1" si="2"/>
        <v>-5.0376929406256175E-2</v>
      </c>
      <c r="Q22" s="1">
        <f t="shared" si="3"/>
        <v>30327.116999999998</v>
      </c>
      <c r="AA22">
        <v>10</v>
      </c>
      <c r="AC22" t="s">
        <v>27</v>
      </c>
      <c r="AE22" t="s">
        <v>29</v>
      </c>
    </row>
    <row r="23" spans="1:31" ht="12.75" customHeight="1">
      <c r="A23" t="s">
        <v>28</v>
      </c>
      <c r="C23" s="20">
        <v>45346.233</v>
      </c>
      <c r="D23" s="21"/>
      <c r="E23">
        <f t="shared" si="0"/>
        <v>0</v>
      </c>
      <c r="F23">
        <f t="shared" si="1"/>
        <v>0</v>
      </c>
      <c r="G23">
        <f>+C23-(C$7+F23*C$8)</f>
        <v>0</v>
      </c>
      <c r="I23">
        <f>+G23</f>
        <v>0</v>
      </c>
      <c r="O23">
        <f t="shared" ca="1" si="2"/>
        <v>-5.0396644155083381E-2</v>
      </c>
      <c r="Q23" s="1">
        <f t="shared" si="3"/>
        <v>30327.733</v>
      </c>
      <c r="AA23">
        <v>7</v>
      </c>
      <c r="AC23" t="s">
        <v>27</v>
      </c>
      <c r="AE23" t="s">
        <v>29</v>
      </c>
    </row>
    <row r="24" spans="1:31" ht="12.75" customHeight="1">
      <c r="A24" t="s">
        <v>28</v>
      </c>
      <c r="C24" s="20">
        <v>45347.434999999998</v>
      </c>
      <c r="D24" s="21"/>
      <c r="E24">
        <f t="shared" si="0"/>
        <v>0.91806604270572623</v>
      </c>
      <c r="F24">
        <f t="shared" si="1"/>
        <v>1</v>
      </c>
      <c r="G24">
        <f>+C24-(C$7+F24*C$8)</f>
        <v>-0.10727400000178022</v>
      </c>
      <c r="I24">
        <f>+G24</f>
        <v>-0.10727400000178022</v>
      </c>
      <c r="O24">
        <f t="shared" ca="1" si="2"/>
        <v>-5.0436073652737785E-2</v>
      </c>
      <c r="Q24" s="1">
        <f t="shared" si="3"/>
        <v>30328.934999999998</v>
      </c>
      <c r="AA24">
        <v>9</v>
      </c>
      <c r="AC24" t="s">
        <v>27</v>
      </c>
      <c r="AE24" t="s">
        <v>29</v>
      </c>
    </row>
    <row r="25" spans="1:31" ht="12.75" customHeight="1">
      <c r="A25" t="s">
        <v>28</v>
      </c>
      <c r="C25" s="20">
        <v>45352.343999999997</v>
      </c>
      <c r="D25" s="21"/>
      <c r="E25">
        <f t="shared" si="0"/>
        <v>4.6674722021495478</v>
      </c>
      <c r="F25">
        <f t="shared" si="1"/>
        <v>4.5</v>
      </c>
      <c r="O25">
        <f t="shared" ca="1" si="2"/>
        <v>-5.0574076894528211E-2</v>
      </c>
      <c r="Q25" s="1">
        <f t="shared" si="3"/>
        <v>30333.843999999997</v>
      </c>
      <c r="U25">
        <f>+C25-(C$7+F25*C$8)</f>
        <v>0.2192670000004</v>
      </c>
      <c r="AA25">
        <v>13</v>
      </c>
      <c r="AC25" t="s">
        <v>27</v>
      </c>
      <c r="AE25" t="s">
        <v>29</v>
      </c>
    </row>
    <row r="26" spans="1:31" ht="12.75" customHeight="1">
      <c r="A26" t="s">
        <v>28</v>
      </c>
      <c r="C26" s="20">
        <v>45352.663</v>
      </c>
      <c r="D26" s="21"/>
      <c r="E26">
        <f t="shared" si="0"/>
        <v>4.9111186810402492</v>
      </c>
      <c r="F26">
        <f t="shared" si="1"/>
        <v>5</v>
      </c>
      <c r="G26">
        <f t="shared" ref="G26:G55" si="4">+C26-(C$7+F26*C$8)</f>
        <v>-0.11636999999609543</v>
      </c>
      <c r="I26">
        <f t="shared" ref="I26:I40" si="5">+G26</f>
        <v>-0.11636999999609543</v>
      </c>
      <c r="O26">
        <f t="shared" ca="1" si="2"/>
        <v>-5.0593791643355417E-2</v>
      </c>
      <c r="Q26" s="1">
        <f t="shared" si="3"/>
        <v>30334.163</v>
      </c>
      <c r="AA26">
        <v>12</v>
      </c>
      <c r="AC26" t="s">
        <v>27</v>
      </c>
      <c r="AE26" t="s">
        <v>29</v>
      </c>
    </row>
    <row r="27" spans="1:31" ht="12.75" customHeight="1">
      <c r="A27" t="s">
        <v>28</v>
      </c>
      <c r="C27" s="20">
        <v>45356.644</v>
      </c>
      <c r="D27" s="21"/>
      <c r="E27">
        <f t="shared" si="0"/>
        <v>7.9517350837181962</v>
      </c>
      <c r="F27">
        <f t="shared" si="1"/>
        <v>8</v>
      </c>
      <c r="G27">
        <f t="shared" si="4"/>
        <v>-6.3192000001436099E-2</v>
      </c>
      <c r="I27">
        <f t="shared" si="5"/>
        <v>-6.3192000001436099E-2</v>
      </c>
      <c r="O27">
        <f t="shared" ca="1" si="2"/>
        <v>-5.0712080136318637E-2</v>
      </c>
      <c r="Q27" s="1">
        <f t="shared" si="3"/>
        <v>30338.144</v>
      </c>
      <c r="AA27">
        <v>7</v>
      </c>
      <c r="AC27" t="s">
        <v>27</v>
      </c>
      <c r="AE27" t="s">
        <v>29</v>
      </c>
    </row>
    <row r="28" spans="1:31" ht="12.75" customHeight="1">
      <c r="A28" t="s">
        <v>30</v>
      </c>
      <c r="B28" s="2" t="s">
        <v>41</v>
      </c>
      <c r="C28" s="20">
        <v>45561.49</v>
      </c>
      <c r="D28" s="21"/>
      <c r="E28">
        <f t="shared" si="0"/>
        <v>164.40943606914809</v>
      </c>
      <c r="F28">
        <f t="shared" si="1"/>
        <v>164.5</v>
      </c>
      <c r="G28">
        <f t="shared" si="4"/>
        <v>-0.11857299999974202</v>
      </c>
      <c r="I28">
        <f t="shared" si="5"/>
        <v>-0.11857299999974202</v>
      </c>
      <c r="O28">
        <f t="shared" ca="1" si="2"/>
        <v>-5.6882796519233385E-2</v>
      </c>
      <c r="Q28" s="1">
        <f t="shared" si="3"/>
        <v>30542.989999999998</v>
      </c>
      <c r="AA28">
        <v>7</v>
      </c>
      <c r="AC28" t="s">
        <v>27</v>
      </c>
      <c r="AE28" t="s">
        <v>29</v>
      </c>
    </row>
    <row r="29" spans="1:31" ht="12.75" customHeight="1">
      <c r="A29" s="62" t="s">
        <v>103</v>
      </c>
      <c r="B29" s="64" t="s">
        <v>44</v>
      </c>
      <c r="C29" s="63">
        <v>46727.417999999998</v>
      </c>
      <c r="D29" s="63" t="s">
        <v>73</v>
      </c>
      <c r="E29" s="41">
        <f t="shared" si="0"/>
        <v>1054.924332110771</v>
      </c>
      <c r="F29">
        <f t="shared" si="1"/>
        <v>1055</v>
      </c>
      <c r="G29">
        <f t="shared" si="4"/>
        <v>-9.9070000003848691E-2</v>
      </c>
      <c r="I29">
        <f t="shared" si="5"/>
        <v>-9.9070000003848691E-2</v>
      </c>
      <c r="O29">
        <f t="shared" ca="1" si="2"/>
        <v>-9.1994764180483107E-2</v>
      </c>
      <c r="Q29" s="1">
        <f t="shared" si="3"/>
        <v>31708.917999999998</v>
      </c>
    </row>
    <row r="30" spans="1:31" ht="12.75" customHeight="1">
      <c r="A30" s="62" t="s">
        <v>103</v>
      </c>
      <c r="B30" s="64" t="s">
        <v>44</v>
      </c>
      <c r="C30" s="63">
        <v>46727.427000000003</v>
      </c>
      <c r="D30" s="63" t="s">
        <v>73</v>
      </c>
      <c r="E30" s="41">
        <f t="shared" si="0"/>
        <v>1054.9312061493645</v>
      </c>
      <c r="F30">
        <f t="shared" si="1"/>
        <v>1055</v>
      </c>
      <c r="G30">
        <f t="shared" si="4"/>
        <v>-9.006999999837717E-2</v>
      </c>
      <c r="I30">
        <f t="shared" si="5"/>
        <v>-9.006999999837717E-2</v>
      </c>
      <c r="O30">
        <f t="shared" ca="1" si="2"/>
        <v>-9.1994764180483107E-2</v>
      </c>
      <c r="Q30" s="1">
        <f t="shared" si="3"/>
        <v>31708.927000000003</v>
      </c>
    </row>
    <row r="31" spans="1:31" ht="12.75" customHeight="1">
      <c r="A31" s="62" t="s">
        <v>103</v>
      </c>
      <c r="B31" s="64" t="s">
        <v>44</v>
      </c>
      <c r="C31" s="63">
        <v>46744.440999999999</v>
      </c>
      <c r="D31" s="63" t="s">
        <v>73</v>
      </c>
      <c r="E31" s="41">
        <f t="shared" si="0"/>
        <v>1067.9261942114474</v>
      </c>
      <c r="F31">
        <f t="shared" si="1"/>
        <v>1068</v>
      </c>
      <c r="G31">
        <f t="shared" si="4"/>
        <v>-9.6632000000681728E-2</v>
      </c>
      <c r="I31">
        <f t="shared" si="5"/>
        <v>-9.6632000000681728E-2</v>
      </c>
      <c r="O31">
        <f t="shared" ca="1" si="2"/>
        <v>-9.2507347649990412E-2</v>
      </c>
      <c r="Q31" s="1">
        <f t="shared" si="3"/>
        <v>31725.940999999999</v>
      </c>
    </row>
    <row r="32" spans="1:31" ht="12.75" customHeight="1">
      <c r="A32" s="62" t="s">
        <v>114</v>
      </c>
      <c r="B32" s="64" t="s">
        <v>44</v>
      </c>
      <c r="C32" s="63">
        <v>47066.517</v>
      </c>
      <c r="D32" s="63" t="s">
        <v>73</v>
      </c>
      <c r="E32" s="41">
        <f t="shared" si="0"/>
        <v>1313.9220667331663</v>
      </c>
      <c r="F32">
        <f t="shared" si="1"/>
        <v>1314</v>
      </c>
      <c r="G32">
        <f t="shared" si="4"/>
        <v>-0.10203600000386359</v>
      </c>
      <c r="I32">
        <f t="shared" si="5"/>
        <v>-0.10203600000386359</v>
      </c>
      <c r="O32">
        <f t="shared" ca="1" si="2"/>
        <v>-0.10220700407297462</v>
      </c>
      <c r="Q32" s="1">
        <f t="shared" si="3"/>
        <v>32048.017</v>
      </c>
    </row>
    <row r="33" spans="1:31" ht="12.75" customHeight="1">
      <c r="A33" t="s">
        <v>31</v>
      </c>
      <c r="C33" s="20">
        <v>47531.296000000002</v>
      </c>
      <c r="D33" s="21"/>
      <c r="E33">
        <f t="shared" si="0"/>
        <v>1668.911931345159</v>
      </c>
      <c r="F33">
        <f t="shared" si="1"/>
        <v>1669</v>
      </c>
      <c r="G33">
        <f t="shared" si="4"/>
        <v>-0.11530599999969127</v>
      </c>
      <c r="I33">
        <f t="shared" si="5"/>
        <v>-0.11530599999969127</v>
      </c>
      <c r="O33">
        <f t="shared" ca="1" si="2"/>
        <v>-0.11620447574028921</v>
      </c>
      <c r="Q33" s="1">
        <f t="shared" si="3"/>
        <v>32512.796000000002</v>
      </c>
      <c r="AA33">
        <v>6</v>
      </c>
      <c r="AC33" t="s">
        <v>27</v>
      </c>
      <c r="AE33" t="s">
        <v>29</v>
      </c>
    </row>
    <row r="34" spans="1:31" ht="12.75" customHeight="1">
      <c r="A34" s="62" t="s">
        <v>118</v>
      </c>
      <c r="B34" s="64" t="s">
        <v>44</v>
      </c>
      <c r="C34" s="63">
        <v>47531.298000000003</v>
      </c>
      <c r="D34" s="63" t="s">
        <v>73</v>
      </c>
      <c r="E34" s="41">
        <f t="shared" si="0"/>
        <v>1668.9134589092903</v>
      </c>
      <c r="F34">
        <f t="shared" si="1"/>
        <v>1669</v>
      </c>
      <c r="G34">
        <f t="shared" si="4"/>
        <v>-0.11330599999928381</v>
      </c>
      <c r="I34">
        <f t="shared" si="5"/>
        <v>-0.11330599999928381</v>
      </c>
      <c r="O34">
        <f t="shared" ca="1" si="2"/>
        <v>-0.11620447574028921</v>
      </c>
      <c r="Q34" s="1">
        <f t="shared" si="3"/>
        <v>32512.798000000003</v>
      </c>
    </row>
    <row r="35" spans="1:31" ht="12.75" customHeight="1">
      <c r="A35" t="s">
        <v>32</v>
      </c>
      <c r="C35" s="20">
        <v>47566.646000000001</v>
      </c>
      <c r="D35" s="21"/>
      <c r="E35">
        <f t="shared" si="0"/>
        <v>1695.9116273598959</v>
      </c>
      <c r="F35">
        <f t="shared" si="1"/>
        <v>1696</v>
      </c>
      <c r="G35">
        <f t="shared" si="4"/>
        <v>-0.11570400000346126</v>
      </c>
      <c r="I35">
        <f t="shared" si="5"/>
        <v>-0.11570400000346126</v>
      </c>
      <c r="O35">
        <f t="shared" ca="1" si="2"/>
        <v>-0.1172690721769582</v>
      </c>
      <c r="Q35" s="1">
        <f t="shared" si="3"/>
        <v>32548.146000000001</v>
      </c>
      <c r="AA35">
        <v>6</v>
      </c>
      <c r="AC35" t="s">
        <v>27</v>
      </c>
      <c r="AE35" t="s">
        <v>29</v>
      </c>
    </row>
    <row r="36" spans="1:31" ht="12.75" customHeight="1">
      <c r="A36" t="s">
        <v>33</v>
      </c>
      <c r="C36" s="20">
        <v>47769.57</v>
      </c>
      <c r="D36" s="21"/>
      <c r="E36">
        <f t="shared" si="0"/>
        <v>1850.9013392154732</v>
      </c>
      <c r="F36">
        <f t="shared" si="1"/>
        <v>1851</v>
      </c>
      <c r="G36">
        <f t="shared" si="4"/>
        <v>-0.12917400000151247</v>
      </c>
      <c r="I36">
        <f t="shared" si="5"/>
        <v>-0.12917400000151247</v>
      </c>
      <c r="O36">
        <f t="shared" ca="1" si="2"/>
        <v>-0.12338064431339134</v>
      </c>
      <c r="Q36" s="1">
        <f t="shared" si="3"/>
        <v>32751.07</v>
      </c>
      <c r="AA36">
        <v>6</v>
      </c>
      <c r="AC36" t="s">
        <v>27</v>
      </c>
      <c r="AE36" t="s">
        <v>29</v>
      </c>
    </row>
    <row r="37" spans="1:31" ht="12.75" customHeight="1">
      <c r="A37" s="62" t="s">
        <v>114</v>
      </c>
      <c r="B37" s="64" t="s">
        <v>44</v>
      </c>
      <c r="C37" s="63">
        <v>47887.411999999997</v>
      </c>
      <c r="D37" s="63" t="s">
        <v>73</v>
      </c>
      <c r="E37" s="41">
        <f t="shared" si="0"/>
        <v>1940.9069453758314</v>
      </c>
      <c r="F37">
        <f t="shared" si="1"/>
        <v>1941</v>
      </c>
      <c r="G37">
        <f t="shared" si="4"/>
        <v>-0.12183400000503752</v>
      </c>
      <c r="I37">
        <f t="shared" si="5"/>
        <v>-0.12183400000503752</v>
      </c>
      <c r="O37">
        <f t="shared" ca="1" si="2"/>
        <v>-0.12692929910228801</v>
      </c>
      <c r="Q37" s="1">
        <f t="shared" si="3"/>
        <v>32868.911999999997</v>
      </c>
    </row>
    <row r="38" spans="1:31" ht="12.75" customHeight="1">
      <c r="A38" t="s">
        <v>34</v>
      </c>
      <c r="C38" s="20">
        <v>47908.355000000003</v>
      </c>
      <c r="D38" s="21"/>
      <c r="E38">
        <f t="shared" si="0"/>
        <v>1956.9028331731959</v>
      </c>
      <c r="F38">
        <f t="shared" si="1"/>
        <v>1957</v>
      </c>
      <c r="G38">
        <f t="shared" si="4"/>
        <v>-0.12721799999417271</v>
      </c>
      <c r="I38">
        <f t="shared" si="5"/>
        <v>-0.12721799999417271</v>
      </c>
      <c r="O38">
        <f t="shared" ca="1" si="2"/>
        <v>-0.12756017106475853</v>
      </c>
      <c r="Q38" s="1">
        <f t="shared" si="3"/>
        <v>32889.855000000003</v>
      </c>
      <c r="AA38">
        <v>6</v>
      </c>
      <c r="AC38" t="s">
        <v>27</v>
      </c>
      <c r="AE38" t="s">
        <v>29</v>
      </c>
    </row>
    <row r="39" spans="1:31" ht="12.75" customHeight="1">
      <c r="A39" t="s">
        <v>35</v>
      </c>
      <c r="C39" s="20">
        <v>48179.368999999999</v>
      </c>
      <c r="D39" s="21"/>
      <c r="E39">
        <f t="shared" si="0"/>
        <v>2163.8984658673421</v>
      </c>
      <c r="F39">
        <f t="shared" si="1"/>
        <v>2164</v>
      </c>
      <c r="G39">
        <f t="shared" si="4"/>
        <v>-0.1329360000017914</v>
      </c>
      <c r="I39">
        <f t="shared" si="5"/>
        <v>-0.1329360000017914</v>
      </c>
      <c r="O39">
        <f t="shared" ca="1" si="2"/>
        <v>-0.13572207707922085</v>
      </c>
      <c r="Q39" s="1">
        <f t="shared" si="3"/>
        <v>33160.868999999999</v>
      </c>
      <c r="AA39">
        <v>7</v>
      </c>
      <c r="AC39" t="s">
        <v>27</v>
      </c>
      <c r="AE39" t="s">
        <v>29</v>
      </c>
    </row>
    <row r="40" spans="1:31" ht="12.75" customHeight="1">
      <c r="A40" t="s">
        <v>36</v>
      </c>
      <c r="C40" s="20">
        <v>48234.339</v>
      </c>
      <c r="D40" s="21">
        <v>3.0000000000000001E-3</v>
      </c>
      <c r="E40">
        <f t="shared" si="0"/>
        <v>2205.8835660068098</v>
      </c>
      <c r="F40">
        <f t="shared" si="1"/>
        <v>2206</v>
      </c>
      <c r="G40">
        <f t="shared" si="4"/>
        <v>-0.15244399999937741</v>
      </c>
      <c r="I40">
        <f t="shared" si="5"/>
        <v>-0.15244399999937741</v>
      </c>
      <c r="O40">
        <f t="shared" ca="1" si="2"/>
        <v>-0.13737811598070593</v>
      </c>
      <c r="Q40" s="1">
        <f t="shared" si="3"/>
        <v>33215.839</v>
      </c>
      <c r="AA40">
        <v>4</v>
      </c>
      <c r="AC40" t="s">
        <v>27</v>
      </c>
      <c r="AE40" t="s">
        <v>29</v>
      </c>
    </row>
    <row r="41" spans="1:31" ht="12.75" customHeight="1">
      <c r="A41" t="s">
        <v>37</v>
      </c>
      <c r="C41" s="20">
        <v>48564.288</v>
      </c>
      <c r="D41" s="21">
        <v>8.0000000000000002E-3</v>
      </c>
      <c r="E41">
        <f t="shared" si="0"/>
        <v>2457.8926947300565</v>
      </c>
      <c r="F41">
        <f t="shared" si="1"/>
        <v>2458</v>
      </c>
      <c r="G41">
        <f t="shared" si="4"/>
        <v>-0.14049199999863049</v>
      </c>
      <c r="K41">
        <f>+G41</f>
        <v>-0.14049199999863049</v>
      </c>
      <c r="O41">
        <f t="shared" ca="1" si="2"/>
        <v>-0.14731434938961657</v>
      </c>
      <c r="Q41" s="1">
        <f t="shared" si="3"/>
        <v>33545.788</v>
      </c>
      <c r="AA41">
        <v>6</v>
      </c>
      <c r="AC41" t="s">
        <v>27</v>
      </c>
      <c r="AE41" t="s">
        <v>29</v>
      </c>
    </row>
    <row r="42" spans="1:31" ht="12.75" customHeight="1">
      <c r="A42" t="s">
        <v>38</v>
      </c>
      <c r="C42" s="20">
        <v>48683.427000000003</v>
      </c>
      <c r="D42" s="21">
        <v>3.0000000000000001E-3</v>
      </c>
      <c r="E42">
        <f t="shared" si="0"/>
        <v>2548.8889262293478</v>
      </c>
      <c r="F42">
        <f t="shared" si="1"/>
        <v>2549</v>
      </c>
      <c r="G42">
        <f t="shared" si="4"/>
        <v>-0.14542599999549566</v>
      </c>
      <c r="I42">
        <f>+G42</f>
        <v>-0.14542599999549566</v>
      </c>
      <c r="O42">
        <f t="shared" ca="1" si="2"/>
        <v>-0.15090243367616765</v>
      </c>
      <c r="Q42" s="1">
        <f t="shared" si="3"/>
        <v>33664.927000000003</v>
      </c>
      <c r="AA42">
        <v>6</v>
      </c>
      <c r="AC42" t="s">
        <v>27</v>
      </c>
      <c r="AE42" t="s">
        <v>29</v>
      </c>
    </row>
    <row r="43" spans="1:31" ht="12.75" customHeight="1">
      <c r="A43" t="s">
        <v>39</v>
      </c>
      <c r="C43" s="20">
        <v>49212.383999999998</v>
      </c>
      <c r="D43" s="21">
        <v>8.0000000000000002E-3</v>
      </c>
      <c r="E43">
        <f t="shared" si="0"/>
        <v>2952.8967962397464</v>
      </c>
      <c r="F43">
        <f t="shared" si="1"/>
        <v>2953</v>
      </c>
      <c r="G43">
        <f t="shared" si="4"/>
        <v>-0.13512199999968288</v>
      </c>
      <c r="I43">
        <f>+G43</f>
        <v>-0.13512199999968288</v>
      </c>
      <c r="O43">
        <f t="shared" ca="1" si="2"/>
        <v>-0.16683195072854823</v>
      </c>
      <c r="Q43" s="1">
        <f t="shared" si="3"/>
        <v>34193.883999999998</v>
      </c>
      <c r="AA43">
        <v>6</v>
      </c>
      <c r="AC43" t="s">
        <v>27</v>
      </c>
      <c r="AE43" t="s">
        <v>29</v>
      </c>
    </row>
    <row r="44" spans="1:31" ht="12.75" customHeight="1">
      <c r="A44" s="41" t="s">
        <v>40</v>
      </c>
      <c r="B44" s="41"/>
      <c r="C44" s="42">
        <v>50664.353000000003</v>
      </c>
      <c r="D44" s="19">
        <v>6.0000000000000001E-3</v>
      </c>
      <c r="E44" s="41">
        <f t="shared" si="0"/>
        <v>4061.8846780734989</v>
      </c>
      <c r="F44">
        <f t="shared" si="1"/>
        <v>4062</v>
      </c>
      <c r="G44">
        <f t="shared" si="4"/>
        <v>-0.15098799999395851</v>
      </c>
      <c r="I44">
        <f>+G44</f>
        <v>-0.15098799999395851</v>
      </c>
      <c r="O44">
        <f t="shared" ca="1" si="2"/>
        <v>-0.21055926362728594</v>
      </c>
      <c r="Q44" s="1">
        <f t="shared" si="3"/>
        <v>35645.853000000003</v>
      </c>
      <c r="AA44">
        <v>4</v>
      </c>
      <c r="AC44" t="s">
        <v>27</v>
      </c>
      <c r="AE44" t="s">
        <v>29</v>
      </c>
    </row>
    <row r="45" spans="1:31" ht="12.75" customHeight="1">
      <c r="A45" s="41" t="s">
        <v>42</v>
      </c>
      <c r="B45" s="41"/>
      <c r="C45" s="19">
        <v>50829.255599999997</v>
      </c>
      <c r="D45" s="19">
        <v>1.4E-3</v>
      </c>
      <c r="E45" s="41">
        <f t="shared" si="0"/>
        <v>4187.8343265046096</v>
      </c>
      <c r="F45">
        <f t="shared" si="1"/>
        <v>4188</v>
      </c>
      <c r="G45">
        <f t="shared" si="4"/>
        <v>-0.21691200000350364</v>
      </c>
      <c r="K45">
        <f>+G45</f>
        <v>-0.21691200000350364</v>
      </c>
      <c r="O45">
        <f t="shared" ca="1" si="2"/>
        <v>-0.21552738033174126</v>
      </c>
      <c r="Q45" s="1">
        <f t="shared" si="3"/>
        <v>35810.755599999997</v>
      </c>
    </row>
    <row r="46" spans="1:31" ht="12.75" customHeight="1">
      <c r="A46" s="62" t="s">
        <v>167</v>
      </c>
      <c r="B46" s="64" t="s">
        <v>44</v>
      </c>
      <c r="C46" s="63">
        <v>51164.487000000001</v>
      </c>
      <c r="D46" s="63" t="s">
        <v>73</v>
      </c>
      <c r="E46" s="41">
        <f t="shared" si="0"/>
        <v>4443.8780576105537</v>
      </c>
      <c r="F46">
        <f t="shared" si="1"/>
        <v>4444</v>
      </c>
      <c r="G46">
        <f t="shared" si="4"/>
        <v>-0.15965599999617552</v>
      </c>
      <c r="I46">
        <f>+G46</f>
        <v>-0.15965599999617552</v>
      </c>
      <c r="O46">
        <f t="shared" ca="1" si="2"/>
        <v>-0.22562133173126953</v>
      </c>
      <c r="Q46" s="1">
        <f t="shared" si="3"/>
        <v>36145.987000000001</v>
      </c>
    </row>
    <row r="47" spans="1:31" ht="12.75" customHeight="1">
      <c r="A47" s="62" t="s">
        <v>171</v>
      </c>
      <c r="B47" s="64" t="s">
        <v>44</v>
      </c>
      <c r="C47" s="63">
        <v>51384.379000000001</v>
      </c>
      <c r="D47" s="63" t="s">
        <v>73</v>
      </c>
      <c r="E47" s="41">
        <f t="shared" si="0"/>
        <v>4611.8276235532057</v>
      </c>
      <c r="F47">
        <f t="shared" si="1"/>
        <v>4612</v>
      </c>
      <c r="G47">
        <f t="shared" si="4"/>
        <v>-0.22568799999862676</v>
      </c>
      <c r="I47">
        <f>+G47</f>
        <v>-0.22568799999862676</v>
      </c>
      <c r="O47">
        <f t="shared" ca="1" si="2"/>
        <v>-0.23224548733720995</v>
      </c>
      <c r="Q47" s="1">
        <f t="shared" si="3"/>
        <v>36365.879000000001</v>
      </c>
    </row>
    <row r="48" spans="1:31" ht="12.75" customHeight="1">
      <c r="A48" s="43" t="s">
        <v>57</v>
      </c>
      <c r="B48" s="44" t="s">
        <v>44</v>
      </c>
      <c r="C48" s="43">
        <v>51968.292289999998</v>
      </c>
      <c r="D48" s="43">
        <v>2.5999999999999999E-3</v>
      </c>
      <c r="E48" s="41">
        <f t="shared" si="0"/>
        <v>5057.8101222509549</v>
      </c>
      <c r="F48">
        <f t="shared" si="1"/>
        <v>5058</v>
      </c>
      <c r="G48">
        <f t="shared" si="4"/>
        <v>-0.24860199999966426</v>
      </c>
      <c r="K48">
        <f>+G48</f>
        <v>-0.24860199999966426</v>
      </c>
      <c r="O48">
        <f t="shared" ca="1" si="2"/>
        <v>-0.24983104329107564</v>
      </c>
      <c r="Q48" s="1">
        <f t="shared" si="3"/>
        <v>36949.792289999998</v>
      </c>
    </row>
    <row r="49" spans="1:21" ht="12.75" customHeight="1">
      <c r="A49" s="62" t="s">
        <v>181</v>
      </c>
      <c r="B49" s="64" t="s">
        <v>44</v>
      </c>
      <c r="C49" s="63">
        <v>52197.413</v>
      </c>
      <c r="D49" s="63" t="s">
        <v>73</v>
      </c>
      <c r="E49" s="41">
        <f t="shared" si="0"/>
        <v>5232.808411379131</v>
      </c>
      <c r="F49">
        <f t="shared" si="1"/>
        <v>5233</v>
      </c>
      <c r="G49">
        <f t="shared" si="4"/>
        <v>-0.25084200000128476</v>
      </c>
      <c r="I49">
        <f>+G49</f>
        <v>-0.25084200000128476</v>
      </c>
      <c r="O49">
        <f t="shared" ca="1" si="2"/>
        <v>-0.25673120538059691</v>
      </c>
      <c r="Q49" s="1">
        <f t="shared" si="3"/>
        <v>37178.913</v>
      </c>
    </row>
    <row r="50" spans="1:21" ht="12.75" customHeight="1">
      <c r="A50" s="62" t="s">
        <v>186</v>
      </c>
      <c r="B50" s="64" t="s">
        <v>44</v>
      </c>
      <c r="C50" s="63">
        <v>52277.27</v>
      </c>
      <c r="D50" s="63" t="s">
        <v>73</v>
      </c>
      <c r="E50" s="41">
        <f t="shared" si="0"/>
        <v>5293.8017557822095</v>
      </c>
      <c r="F50">
        <f t="shared" si="1"/>
        <v>5294</v>
      </c>
      <c r="G50">
        <f t="shared" si="4"/>
        <v>-0.2595560000045225</v>
      </c>
      <c r="I50">
        <f>+G50</f>
        <v>-0.2595560000045225</v>
      </c>
      <c r="O50">
        <f t="shared" ca="1" si="2"/>
        <v>-0.25913640473751576</v>
      </c>
      <c r="Q50" s="1">
        <f t="shared" si="3"/>
        <v>37258.769999999997</v>
      </c>
    </row>
    <row r="51" spans="1:21" ht="12.75" customHeight="1">
      <c r="A51" s="62" t="s">
        <v>190</v>
      </c>
      <c r="B51" s="64" t="s">
        <v>44</v>
      </c>
      <c r="C51" s="63">
        <v>52464.472999999998</v>
      </c>
      <c r="D51" s="63" t="s">
        <v>73</v>
      </c>
      <c r="E51" s="41">
        <f t="shared" si="0"/>
        <v>5436.7840497863681</v>
      </c>
      <c r="F51">
        <f t="shared" si="1"/>
        <v>5437</v>
      </c>
      <c r="G51">
        <f t="shared" si="4"/>
        <v>-0.28273800000170013</v>
      </c>
      <c r="I51">
        <f>+G51</f>
        <v>-0.28273800000170013</v>
      </c>
      <c r="O51">
        <f t="shared" ca="1" si="2"/>
        <v>-0.26477482290209597</v>
      </c>
      <c r="Q51" s="1">
        <f t="shared" si="3"/>
        <v>37445.972999999998</v>
      </c>
    </row>
    <row r="52" spans="1:21" ht="12.75" customHeight="1">
      <c r="A52" s="14" t="s">
        <v>48</v>
      </c>
      <c r="B52" s="15" t="s">
        <v>44</v>
      </c>
      <c r="C52" s="16">
        <v>52591.468000000001</v>
      </c>
      <c r="D52" s="16">
        <v>8.0000000000000002E-3</v>
      </c>
      <c r="E52" s="41">
        <f t="shared" si="0"/>
        <v>5533.7805531920749</v>
      </c>
      <c r="F52">
        <f t="shared" si="1"/>
        <v>5534</v>
      </c>
      <c r="G52">
        <f t="shared" si="4"/>
        <v>-0.28731600000173785</v>
      </c>
      <c r="K52">
        <f>+G52</f>
        <v>-0.28731600000173785</v>
      </c>
      <c r="O52">
        <f t="shared" ca="1" si="2"/>
        <v>-0.26859948417457352</v>
      </c>
      <c r="Q52" s="1">
        <f t="shared" si="3"/>
        <v>37572.968000000001</v>
      </c>
    </row>
    <row r="53" spans="1:21" ht="12.75" customHeight="1">
      <c r="A53" s="39" t="s">
        <v>56</v>
      </c>
      <c r="B53" s="38" t="s">
        <v>44</v>
      </c>
      <c r="C53" s="39">
        <v>52908.3174</v>
      </c>
      <c r="D53" s="39">
        <v>2.8999999999999998E-3</v>
      </c>
      <c r="E53" s="41">
        <f t="shared" si="0"/>
        <v>5775.7844423703518</v>
      </c>
      <c r="F53">
        <f t="shared" si="1"/>
        <v>5776</v>
      </c>
      <c r="G53">
        <f t="shared" si="4"/>
        <v>-0.28222400000231573</v>
      </c>
      <c r="K53">
        <f>+G53</f>
        <v>-0.28222400000231573</v>
      </c>
      <c r="O53">
        <f t="shared" ca="1" si="2"/>
        <v>-0.27814142260694008</v>
      </c>
      <c r="Q53" s="1">
        <f t="shared" si="3"/>
        <v>37889.8174</v>
      </c>
    </row>
    <row r="54" spans="1:21" ht="12.75" customHeight="1">
      <c r="A54" s="17" t="s">
        <v>45</v>
      </c>
      <c r="B54" s="18" t="s">
        <v>44</v>
      </c>
      <c r="C54" s="19">
        <v>52908.321000000004</v>
      </c>
      <c r="D54" s="45">
        <v>6.0000000000000001E-3</v>
      </c>
      <c r="E54" s="41">
        <f t="shared" si="0"/>
        <v>5775.7871919857898</v>
      </c>
      <c r="F54">
        <f t="shared" si="1"/>
        <v>5776</v>
      </c>
      <c r="G54">
        <f t="shared" si="4"/>
        <v>-0.27862399999867193</v>
      </c>
      <c r="K54">
        <f>+G54</f>
        <v>-0.27862399999867193</v>
      </c>
      <c r="O54">
        <f t="shared" ca="1" si="2"/>
        <v>-0.27814142260694008</v>
      </c>
      <c r="Q54" s="1">
        <f t="shared" si="3"/>
        <v>37889.821000000004</v>
      </c>
    </row>
    <row r="55" spans="1:21" ht="12.75" customHeight="1">
      <c r="A55" s="46" t="s">
        <v>61</v>
      </c>
      <c r="B55" s="47" t="s">
        <v>44</v>
      </c>
      <c r="C55" s="46">
        <v>53531.508999999998</v>
      </c>
      <c r="D55" s="46">
        <v>4.0000000000000001E-3</v>
      </c>
      <c r="E55" s="41">
        <f t="shared" si="0"/>
        <v>6251.7670098084873</v>
      </c>
      <c r="F55">
        <f t="shared" si="1"/>
        <v>6252</v>
      </c>
      <c r="G55">
        <f t="shared" si="4"/>
        <v>-0.30504800000198884</v>
      </c>
      <c r="I55">
        <f>+G55</f>
        <v>-0.30504800000198884</v>
      </c>
      <c r="O55">
        <f t="shared" ca="1" si="2"/>
        <v>-0.29690986349043802</v>
      </c>
      <c r="Q55" s="1">
        <f t="shared" si="3"/>
        <v>38513.008999999998</v>
      </c>
    </row>
    <row r="56" spans="1:21" ht="12.75" customHeight="1">
      <c r="A56" s="46" t="s">
        <v>61</v>
      </c>
      <c r="B56" s="47" t="s">
        <v>44</v>
      </c>
      <c r="C56" s="46">
        <v>53578.419000000002</v>
      </c>
      <c r="D56" s="46">
        <v>5.0000000000000001E-3</v>
      </c>
      <c r="E56" s="41">
        <f t="shared" si="0"/>
        <v>6287.5960265001831</v>
      </c>
      <c r="F56">
        <f t="shared" si="1"/>
        <v>6287.5</v>
      </c>
      <c r="O56">
        <f t="shared" ca="1" si="2"/>
        <v>-0.29830961065716943</v>
      </c>
      <c r="Q56" s="1">
        <f t="shared" si="3"/>
        <v>38559.919000000002</v>
      </c>
      <c r="U56">
        <f>+C56-(C$7+F56*C$8)</f>
        <v>0.12572499999805586</v>
      </c>
    </row>
    <row r="57" spans="1:21" ht="12.75" customHeight="1">
      <c r="A57" s="46" t="s">
        <v>61</v>
      </c>
      <c r="B57" s="47" t="s">
        <v>44</v>
      </c>
      <c r="C57" s="46">
        <v>53599.574999999997</v>
      </c>
      <c r="D57" s="46">
        <v>5.0000000000000001E-3</v>
      </c>
      <c r="E57" s="41">
        <f t="shared" si="0"/>
        <v>6303.7545998774867</v>
      </c>
      <c r="F57">
        <f t="shared" si="1"/>
        <v>6304</v>
      </c>
      <c r="G57">
        <f t="shared" ref="G57:G66" si="6">+C57-(C$7+F57*C$8)</f>
        <v>-0.32129600000189384</v>
      </c>
      <c r="I57">
        <f>+G57</f>
        <v>-0.32129600000189384</v>
      </c>
      <c r="O57">
        <f t="shared" ca="1" si="2"/>
        <v>-0.29896019736846713</v>
      </c>
      <c r="Q57" s="1">
        <f t="shared" si="3"/>
        <v>38581.074999999997</v>
      </c>
    </row>
    <row r="58" spans="1:21" ht="12.75" customHeight="1">
      <c r="A58" s="17" t="s">
        <v>49</v>
      </c>
      <c r="B58" s="18" t="s">
        <v>44</v>
      </c>
      <c r="C58" s="19">
        <v>53670.2886</v>
      </c>
      <c r="D58" s="19">
        <v>8.9999999999999998E-4</v>
      </c>
      <c r="E58" s="41">
        <f t="shared" si="0"/>
        <v>6357.7643793430552</v>
      </c>
      <c r="F58">
        <f t="shared" si="1"/>
        <v>6358</v>
      </c>
      <c r="G58">
        <f t="shared" si="6"/>
        <v>-0.30849199999647681</v>
      </c>
      <c r="J58">
        <f>+G58</f>
        <v>-0.30849199999647681</v>
      </c>
      <c r="O58">
        <f t="shared" ca="1" si="2"/>
        <v>-0.30108939024180514</v>
      </c>
      <c r="Q58" s="1">
        <f t="shared" si="3"/>
        <v>38651.7886</v>
      </c>
    </row>
    <row r="59" spans="1:21" ht="12.75" customHeight="1">
      <c r="A59" s="17" t="s">
        <v>58</v>
      </c>
      <c r="B59" s="18" t="s">
        <v>41</v>
      </c>
      <c r="C59" s="19">
        <v>54934.358590000003</v>
      </c>
      <c r="D59" s="19">
        <v>2.9999999999999997E-4</v>
      </c>
      <c r="E59" s="41">
        <f t="shared" si="0"/>
        <v>7323.2383672172537</v>
      </c>
      <c r="F59" s="48">
        <f t="shared" ref="F59:F66" si="7">ROUND(2*E59,0)/2+0.5</f>
        <v>7323.5</v>
      </c>
      <c r="G59">
        <f t="shared" si="6"/>
        <v>-0.34254899999359623</v>
      </c>
      <c r="K59">
        <f t="shared" ref="K59:K66" si="8">+G59</f>
        <v>-0.34254899999359623</v>
      </c>
      <c r="O59">
        <f t="shared" ca="1" si="2"/>
        <v>-0.33915857022713541</v>
      </c>
      <c r="Q59" s="1">
        <f t="shared" si="3"/>
        <v>39915.858590000003</v>
      </c>
    </row>
    <row r="60" spans="1:21" ht="12.75" customHeight="1">
      <c r="A60" s="70" t="s">
        <v>226</v>
      </c>
      <c r="B60" s="71" t="s">
        <v>44</v>
      </c>
      <c r="C60" s="72">
        <v>55499.288500000002</v>
      </c>
      <c r="D60" s="72">
        <v>1E-4</v>
      </c>
      <c r="E60" s="41">
        <f t="shared" si="0"/>
        <v>7754.7217007288018</v>
      </c>
      <c r="F60" s="48">
        <f t="shared" si="7"/>
        <v>7755</v>
      </c>
      <c r="G60">
        <f t="shared" si="6"/>
        <v>-0.36436999999568798</v>
      </c>
      <c r="K60">
        <f t="shared" si="8"/>
        <v>-0.36436999999568798</v>
      </c>
      <c r="O60">
        <f t="shared" ca="1" si="2"/>
        <v>-0.3561723984650122</v>
      </c>
      <c r="Q60" s="1">
        <f t="shared" si="3"/>
        <v>40480.788500000002</v>
      </c>
    </row>
    <row r="61" spans="1:21" ht="12.75" customHeight="1">
      <c r="A61" s="70" t="s">
        <v>226</v>
      </c>
      <c r="B61" s="71" t="s">
        <v>41</v>
      </c>
      <c r="C61" s="72">
        <v>55501.250500000002</v>
      </c>
      <c r="D61" s="72">
        <v>1E-3</v>
      </c>
      <c r="E61" s="41">
        <f t="shared" si="0"/>
        <v>7756.2202411412745</v>
      </c>
      <c r="F61" s="48">
        <f t="shared" si="7"/>
        <v>7756.5</v>
      </c>
      <c r="G61">
        <f t="shared" si="6"/>
        <v>-0.36628100000234554</v>
      </c>
      <c r="K61">
        <f t="shared" si="8"/>
        <v>-0.36628100000234554</v>
      </c>
      <c r="O61">
        <f t="shared" ca="1" si="2"/>
        <v>-0.35623154271149382</v>
      </c>
      <c r="Q61" s="1">
        <f t="shared" si="3"/>
        <v>40482.750500000002</v>
      </c>
    </row>
    <row r="62" spans="1:21" ht="12.75" customHeight="1">
      <c r="A62" s="70" t="s">
        <v>226</v>
      </c>
      <c r="B62" s="71" t="s">
        <v>41</v>
      </c>
      <c r="C62" s="72">
        <v>55836.416899999997</v>
      </c>
      <c r="D62" s="72">
        <v>2.5999999999999999E-3</v>
      </c>
      <c r="E62" s="41">
        <f t="shared" si="0"/>
        <v>8012.2143264129554</v>
      </c>
      <c r="F62" s="48">
        <f t="shared" si="7"/>
        <v>8012.5</v>
      </c>
      <c r="G62">
        <f t="shared" si="6"/>
        <v>-0.37402500000462169</v>
      </c>
      <c r="K62">
        <f t="shared" si="8"/>
        <v>-0.37402500000462169</v>
      </c>
      <c r="O62">
        <f t="shared" ca="1" si="2"/>
        <v>-0.36632549411102205</v>
      </c>
      <c r="Q62" s="1">
        <f t="shared" si="3"/>
        <v>40817.916899999997</v>
      </c>
    </row>
    <row r="63" spans="1:21" ht="12.75" customHeight="1">
      <c r="A63" s="65" t="s">
        <v>63</v>
      </c>
      <c r="B63" s="66" t="s">
        <v>44</v>
      </c>
      <c r="C63" s="65">
        <v>55957.523439999997</v>
      </c>
      <c r="D63" s="65">
        <v>5.0000000000000002E-5</v>
      </c>
      <c r="E63" s="41">
        <f t="shared" si="0"/>
        <v>8104.7133296773609</v>
      </c>
      <c r="F63" s="48">
        <f t="shared" si="7"/>
        <v>8105</v>
      </c>
      <c r="G63">
        <f t="shared" si="6"/>
        <v>-0.37533000000257744</v>
      </c>
      <c r="K63">
        <f t="shared" si="8"/>
        <v>-0.37533000000257744</v>
      </c>
      <c r="O63">
        <f t="shared" ca="1" si="2"/>
        <v>-0.36997272264405473</v>
      </c>
      <c r="Q63" s="1">
        <f t="shared" si="3"/>
        <v>40939.023439999997</v>
      </c>
    </row>
    <row r="64" spans="1:21" ht="12.75" customHeight="1">
      <c r="A64" s="67" t="s">
        <v>225</v>
      </c>
      <c r="B64" s="68" t="s">
        <v>44</v>
      </c>
      <c r="C64" s="69">
        <v>57625.493730000002</v>
      </c>
      <c r="D64" s="69">
        <v>1E-4</v>
      </c>
      <c r="E64" s="41">
        <f t="shared" si="0"/>
        <v>9378.6791229337796</v>
      </c>
      <c r="F64" s="48">
        <f t="shared" si="7"/>
        <v>9379</v>
      </c>
      <c r="G64">
        <f t="shared" si="6"/>
        <v>-0.42011600000114413</v>
      </c>
      <c r="K64">
        <f t="shared" si="8"/>
        <v>-0.42011600000114413</v>
      </c>
      <c r="O64">
        <f t="shared" ca="1" si="2"/>
        <v>-0.42020590265576968</v>
      </c>
      <c r="Q64" s="1">
        <f t="shared" si="3"/>
        <v>42606.993730000002</v>
      </c>
    </row>
    <row r="65" spans="1:17" ht="12.75" customHeight="1">
      <c r="A65" s="67" t="s">
        <v>225</v>
      </c>
      <c r="B65" s="68" t="s">
        <v>41</v>
      </c>
      <c r="C65" s="69">
        <v>57627.458610000001</v>
      </c>
      <c r="D65" s="69">
        <v>1.1999999999999999E-3</v>
      </c>
      <c r="E65" s="41">
        <f t="shared" si="0"/>
        <v>9380.1798630386002</v>
      </c>
      <c r="F65" s="48">
        <f t="shared" si="7"/>
        <v>9380.5</v>
      </c>
      <c r="G65">
        <f t="shared" si="6"/>
        <v>-0.41914700000052107</v>
      </c>
      <c r="K65">
        <f t="shared" si="8"/>
        <v>-0.41914700000052107</v>
      </c>
      <c r="O65">
        <f t="shared" ca="1" si="2"/>
        <v>-0.4202650469022513</v>
      </c>
      <c r="Q65" s="1">
        <f t="shared" si="3"/>
        <v>42608.958610000001</v>
      </c>
    </row>
    <row r="66" spans="1:17" ht="12.75" customHeight="1">
      <c r="A66" s="67" t="s">
        <v>225</v>
      </c>
      <c r="B66" s="68" t="s">
        <v>41</v>
      </c>
      <c r="C66" s="69">
        <v>57640.554779999999</v>
      </c>
      <c r="D66" s="69">
        <v>1.2999999999999999E-3</v>
      </c>
      <c r="E66" s="41">
        <f t="shared" si="0"/>
        <v>9390.1824828110839</v>
      </c>
      <c r="F66" s="48">
        <f t="shared" si="7"/>
        <v>9390.5</v>
      </c>
      <c r="G66">
        <f t="shared" si="6"/>
        <v>-0.41571700000349665</v>
      </c>
      <c r="K66">
        <f t="shared" si="8"/>
        <v>-0.41571700000349665</v>
      </c>
      <c r="O66">
        <f t="shared" ca="1" si="2"/>
        <v>-0.42065934187879539</v>
      </c>
      <c r="Q66" s="1">
        <f t="shared" si="3"/>
        <v>42622.054779999999</v>
      </c>
    </row>
    <row r="67" spans="1:17" ht="12.75" customHeight="1">
      <c r="A67" s="41"/>
      <c r="B67" s="41"/>
      <c r="C67" s="19"/>
      <c r="D67" s="19"/>
      <c r="E67" s="41"/>
    </row>
    <row r="68" spans="1:17" ht="12.75" customHeight="1">
      <c r="A68" s="41"/>
      <c r="B68" s="41"/>
      <c r="C68" s="19"/>
      <c r="D68" s="19"/>
      <c r="E68" s="41"/>
    </row>
    <row r="69" spans="1:17" ht="12.75" customHeight="1">
      <c r="A69" s="41"/>
      <c r="B69" s="41"/>
      <c r="C69" s="19"/>
      <c r="D69" s="19"/>
      <c r="E69" s="41"/>
    </row>
    <row r="70" spans="1:17" ht="12.75" customHeight="1">
      <c r="A70" s="41"/>
      <c r="B70" s="41"/>
      <c r="C70" s="19"/>
      <c r="D70" s="19"/>
      <c r="E70" s="41"/>
    </row>
    <row r="71" spans="1:17" ht="12.75" customHeight="1">
      <c r="A71" s="41"/>
      <c r="B71" s="41"/>
      <c r="C71" s="19"/>
      <c r="D71" s="19"/>
      <c r="E71" s="41"/>
    </row>
    <row r="72" spans="1:17" ht="12.75" customHeight="1">
      <c r="A72" s="41"/>
      <c r="B72" s="41"/>
      <c r="C72" s="19"/>
      <c r="D72" s="19"/>
      <c r="E72" s="41"/>
    </row>
    <row r="73" spans="1:17" ht="12.75" customHeight="1">
      <c r="A73" s="41"/>
      <c r="B73" s="41"/>
      <c r="C73" s="19"/>
      <c r="D73" s="19"/>
      <c r="E73" s="41"/>
    </row>
    <row r="74" spans="1:17" ht="12.75" customHeight="1">
      <c r="A74" s="41"/>
      <c r="B74" s="41"/>
      <c r="C74" s="19"/>
      <c r="D74" s="19"/>
      <c r="E74" s="41"/>
    </row>
    <row r="75" spans="1:17" ht="12.75" customHeight="1">
      <c r="A75" s="41"/>
      <c r="B75" s="41"/>
      <c r="C75" s="19"/>
      <c r="D75" s="19"/>
      <c r="E75" s="41"/>
    </row>
    <row r="76" spans="1:17" ht="12.75" customHeight="1">
      <c r="A76" s="41"/>
      <c r="B76" s="41"/>
      <c r="C76" s="19"/>
      <c r="D76" s="19"/>
      <c r="E76" s="41"/>
    </row>
    <row r="77" spans="1:17" ht="12.75" customHeight="1">
      <c r="A77" s="41"/>
      <c r="B77" s="41"/>
      <c r="C77" s="19"/>
      <c r="D77" s="19"/>
      <c r="E77" s="41"/>
    </row>
    <row r="78" spans="1:17" ht="12.75" customHeight="1">
      <c r="A78" s="41"/>
      <c r="B78" s="41"/>
      <c r="C78" s="19"/>
      <c r="D78" s="19"/>
      <c r="E78" s="41"/>
    </row>
    <row r="79" spans="1:17" ht="12.75" customHeight="1">
      <c r="C79" s="21"/>
      <c r="D79" s="21"/>
    </row>
    <row r="80" spans="1:17" ht="12.75" customHeight="1">
      <c r="C80" s="21"/>
      <c r="D80" s="21"/>
    </row>
    <row r="81" spans="3:4" ht="12.75" customHeight="1">
      <c r="C81" s="21"/>
      <c r="D81" s="21"/>
    </row>
    <row r="82" spans="3:4" ht="12.75" customHeight="1">
      <c r="C82" s="21"/>
      <c r="D82" s="21"/>
    </row>
    <row r="83" spans="3:4" ht="12.75" customHeight="1">
      <c r="C83" s="21"/>
      <c r="D83" s="21"/>
    </row>
    <row r="84" spans="3:4" ht="12.75" customHeight="1">
      <c r="C84" s="21"/>
      <c r="D84" s="21"/>
    </row>
    <row r="85" spans="3:4" ht="12.75" customHeight="1">
      <c r="C85" s="21"/>
      <c r="D85" s="21"/>
    </row>
    <row r="86" spans="3:4" ht="12.75" customHeight="1">
      <c r="C86" s="21"/>
      <c r="D86" s="21"/>
    </row>
    <row r="87" spans="3:4" ht="12.75" customHeight="1">
      <c r="C87" s="21"/>
      <c r="D87" s="21"/>
    </row>
    <row r="88" spans="3:4" ht="12.75" customHeight="1">
      <c r="C88" s="21"/>
      <c r="D88" s="21"/>
    </row>
    <row r="89" spans="3:4" ht="12.75" customHeight="1">
      <c r="C89" s="21"/>
      <c r="D89" s="21"/>
    </row>
    <row r="90" spans="3:4" ht="12.75" customHeight="1">
      <c r="C90" s="21"/>
      <c r="D90" s="21"/>
    </row>
    <row r="91" spans="3:4" ht="12.75" customHeight="1">
      <c r="C91" s="21"/>
      <c r="D91" s="21"/>
    </row>
    <row r="92" spans="3:4" ht="12.75" customHeight="1">
      <c r="C92" s="21"/>
      <c r="D92" s="21"/>
    </row>
    <row r="93" spans="3:4" ht="12.75" customHeight="1">
      <c r="C93" s="21"/>
      <c r="D93" s="21"/>
    </row>
    <row r="94" spans="3:4" ht="12.75" customHeight="1">
      <c r="C94" s="21"/>
      <c r="D94" s="21"/>
    </row>
    <row r="95" spans="3:4" ht="12.75" customHeight="1">
      <c r="C95" s="21"/>
      <c r="D95" s="21"/>
    </row>
    <row r="96" spans="3:4" ht="12.75" customHeight="1">
      <c r="C96" s="21"/>
      <c r="D96" s="21"/>
    </row>
    <row r="97" spans="3:4" ht="12.75" customHeight="1">
      <c r="C97" s="21"/>
      <c r="D97" s="21"/>
    </row>
    <row r="98" spans="3:4" ht="12.75" customHeight="1">
      <c r="C98" s="21"/>
      <c r="D98" s="21"/>
    </row>
    <row r="99" spans="3:4" ht="12.75" customHeight="1">
      <c r="C99" s="21"/>
      <c r="D99" s="21"/>
    </row>
    <row r="100" spans="3:4" ht="12.75" customHeight="1">
      <c r="C100" s="21"/>
      <c r="D100" s="21"/>
    </row>
    <row r="101" spans="3:4" ht="12.75" customHeight="1">
      <c r="C101" s="21"/>
      <c r="D101" s="21"/>
    </row>
    <row r="102" spans="3:4" ht="12.75" customHeight="1">
      <c r="C102" s="21"/>
      <c r="D102" s="21"/>
    </row>
    <row r="103" spans="3:4" ht="12.75" customHeight="1">
      <c r="C103" s="21"/>
      <c r="D103" s="21"/>
    </row>
    <row r="104" spans="3:4" ht="12.75" customHeight="1">
      <c r="C104" s="21"/>
      <c r="D104" s="21"/>
    </row>
    <row r="105" spans="3:4" ht="12.75" customHeight="1">
      <c r="C105" s="21"/>
      <c r="D105" s="21"/>
    </row>
    <row r="106" spans="3:4" ht="12.75" customHeight="1">
      <c r="C106" s="21"/>
      <c r="D106" s="21"/>
    </row>
    <row r="107" spans="3:4" ht="12.75" customHeight="1">
      <c r="C107" s="21"/>
      <c r="D107" s="21"/>
    </row>
    <row r="108" spans="3:4" ht="12.75" customHeight="1">
      <c r="C108" s="21"/>
      <c r="D108" s="21"/>
    </row>
    <row r="109" spans="3:4" ht="12.75" customHeight="1">
      <c r="C109" s="21"/>
      <c r="D109" s="21"/>
    </row>
    <row r="110" spans="3:4" ht="12.75" customHeight="1">
      <c r="C110" s="21"/>
      <c r="D110" s="21"/>
    </row>
    <row r="111" spans="3:4" ht="12.75" customHeight="1">
      <c r="C111" s="21"/>
      <c r="D111" s="21"/>
    </row>
    <row r="112" spans="3:4" ht="12.75" customHeight="1">
      <c r="C112" s="21"/>
      <c r="D112" s="21"/>
    </row>
    <row r="113" spans="3:4" ht="12.75" customHeight="1">
      <c r="C113" s="21"/>
      <c r="D113" s="21"/>
    </row>
    <row r="114" spans="3:4" ht="12.75" customHeight="1">
      <c r="C114" s="21"/>
      <c r="D114" s="21"/>
    </row>
    <row r="115" spans="3:4" ht="12.75" customHeight="1">
      <c r="C115" s="21"/>
      <c r="D115" s="21"/>
    </row>
    <row r="116" spans="3:4" ht="12.75" customHeight="1">
      <c r="C116" s="21"/>
      <c r="D116" s="21"/>
    </row>
    <row r="117" spans="3:4" ht="12.75" customHeight="1">
      <c r="C117" s="21"/>
      <c r="D117" s="21"/>
    </row>
    <row r="118" spans="3:4" ht="12.75" customHeight="1">
      <c r="C118" s="21"/>
      <c r="D118" s="21"/>
    </row>
    <row r="119" spans="3:4" ht="12.75" customHeight="1">
      <c r="C119" s="21"/>
      <c r="D119" s="21"/>
    </row>
    <row r="120" spans="3:4" ht="12.75" customHeight="1">
      <c r="C120" s="21"/>
      <c r="D120" s="21"/>
    </row>
    <row r="121" spans="3:4" ht="12.75" customHeight="1">
      <c r="C121" s="21"/>
      <c r="D121" s="21"/>
    </row>
    <row r="122" spans="3:4" ht="12.75" customHeight="1">
      <c r="C122" s="21"/>
      <c r="D122" s="21"/>
    </row>
    <row r="123" spans="3:4" ht="12.75" customHeight="1">
      <c r="C123" s="21"/>
      <c r="D123" s="21"/>
    </row>
    <row r="124" spans="3:4" ht="12.75" customHeight="1">
      <c r="C124" s="21"/>
      <c r="D124" s="21"/>
    </row>
    <row r="125" spans="3:4" ht="12.75" customHeight="1">
      <c r="C125" s="21"/>
      <c r="D125" s="21"/>
    </row>
    <row r="126" spans="3:4" ht="12.75" customHeight="1">
      <c r="C126" s="21"/>
      <c r="D126" s="21"/>
    </row>
    <row r="127" spans="3:4" ht="12.75" customHeight="1">
      <c r="C127" s="21"/>
      <c r="D127" s="21"/>
    </row>
    <row r="128" spans="3:4" ht="12.75" customHeight="1">
      <c r="C128" s="21"/>
      <c r="D128" s="21"/>
    </row>
    <row r="129" spans="3:4" ht="12.75" customHeight="1">
      <c r="C129" s="21"/>
      <c r="D129" s="21"/>
    </row>
    <row r="130" spans="3:4" ht="12.75" customHeight="1">
      <c r="C130" s="21"/>
      <c r="D130" s="21"/>
    </row>
    <row r="131" spans="3:4" ht="12.75" customHeight="1">
      <c r="C131" s="21"/>
      <c r="D131" s="21"/>
    </row>
    <row r="132" spans="3:4" ht="12.75" customHeight="1">
      <c r="C132" s="21"/>
      <c r="D132" s="21"/>
    </row>
    <row r="133" spans="3:4" ht="12.75" customHeight="1">
      <c r="C133" s="21"/>
      <c r="D133" s="21"/>
    </row>
    <row r="134" spans="3:4" ht="12.75" customHeight="1">
      <c r="C134" s="21"/>
      <c r="D134" s="21"/>
    </row>
    <row r="135" spans="3:4" ht="12.75" customHeight="1">
      <c r="C135" s="21"/>
      <c r="D135" s="21"/>
    </row>
    <row r="136" spans="3:4" ht="12.75" customHeight="1">
      <c r="C136" s="21"/>
      <c r="D136" s="21"/>
    </row>
    <row r="137" spans="3:4" ht="12.75" customHeight="1">
      <c r="C137" s="21"/>
      <c r="D137" s="21"/>
    </row>
    <row r="138" spans="3:4" ht="12.75" customHeight="1">
      <c r="C138" s="21"/>
      <c r="D138" s="21"/>
    </row>
    <row r="139" spans="3:4" ht="12.75" customHeight="1">
      <c r="C139" s="21"/>
      <c r="D139" s="21"/>
    </row>
    <row r="140" spans="3:4" ht="12.75" customHeight="1">
      <c r="C140" s="21"/>
      <c r="D140" s="21"/>
    </row>
    <row r="141" spans="3:4" ht="12.75" customHeight="1">
      <c r="C141" s="21"/>
      <c r="D141" s="21"/>
    </row>
    <row r="142" spans="3:4" ht="12.75" customHeight="1">
      <c r="C142" s="21"/>
      <c r="D142" s="21"/>
    </row>
    <row r="143" spans="3:4" ht="12.75" customHeight="1">
      <c r="C143" s="21"/>
      <c r="D143" s="21"/>
    </row>
    <row r="144" spans="3:4" ht="12.75" customHeight="1">
      <c r="C144" s="21"/>
      <c r="D144" s="21"/>
    </row>
    <row r="145" spans="3:4" ht="12.75" customHeight="1">
      <c r="C145" s="21"/>
      <c r="D145" s="21"/>
    </row>
    <row r="146" spans="3:4" ht="12.75" customHeight="1">
      <c r="C146" s="21"/>
      <c r="D146" s="21"/>
    </row>
    <row r="147" spans="3:4" ht="12.75" customHeight="1">
      <c r="C147" s="21"/>
      <c r="D147" s="21"/>
    </row>
    <row r="148" spans="3:4" ht="12.75" customHeight="1">
      <c r="C148" s="21"/>
      <c r="D148" s="21"/>
    </row>
    <row r="149" spans="3:4" ht="12.75" customHeight="1">
      <c r="C149" s="21"/>
      <c r="D149" s="21"/>
    </row>
    <row r="150" spans="3:4" ht="12.75" customHeight="1">
      <c r="C150" s="21"/>
      <c r="D150" s="21"/>
    </row>
    <row r="151" spans="3:4" ht="12.75" customHeight="1">
      <c r="C151" s="21"/>
      <c r="D151" s="21"/>
    </row>
    <row r="152" spans="3:4" ht="12.75" customHeight="1">
      <c r="C152" s="21"/>
      <c r="D152" s="21"/>
    </row>
    <row r="153" spans="3:4" ht="12.75" customHeight="1">
      <c r="C153" s="21"/>
      <c r="D153" s="21"/>
    </row>
    <row r="154" spans="3:4" ht="12.75" customHeight="1">
      <c r="C154" s="21"/>
      <c r="D154" s="21"/>
    </row>
    <row r="155" spans="3:4" ht="12.75" customHeight="1">
      <c r="C155" s="21"/>
      <c r="D155" s="21"/>
    </row>
    <row r="156" spans="3:4" ht="12.75" customHeight="1">
      <c r="C156" s="21"/>
      <c r="D156" s="21"/>
    </row>
    <row r="157" spans="3:4" ht="12.75" customHeight="1">
      <c r="C157" s="21"/>
      <c r="D157" s="21"/>
    </row>
    <row r="158" spans="3:4" ht="12.75" customHeight="1">
      <c r="C158" s="21"/>
      <c r="D158" s="21"/>
    </row>
    <row r="159" spans="3:4" ht="12.75" customHeight="1">
      <c r="C159" s="21"/>
      <c r="D159" s="21"/>
    </row>
    <row r="160" spans="3:4" ht="12.75" customHeight="1">
      <c r="C160" s="21"/>
      <c r="D160" s="21"/>
    </row>
    <row r="161" spans="3:4" ht="12.75" customHeight="1">
      <c r="C161" s="21"/>
      <c r="D161" s="21"/>
    </row>
    <row r="162" spans="3:4" ht="12.75" customHeight="1">
      <c r="C162" s="21"/>
      <c r="D162" s="21"/>
    </row>
    <row r="163" spans="3:4" ht="12.75" customHeight="1">
      <c r="C163" s="21"/>
      <c r="D163" s="21"/>
    </row>
    <row r="164" spans="3:4" ht="12.75" customHeight="1">
      <c r="C164" s="21"/>
      <c r="D164" s="21"/>
    </row>
    <row r="165" spans="3:4" ht="12.75" customHeight="1">
      <c r="C165" s="21"/>
      <c r="D165" s="21"/>
    </row>
    <row r="166" spans="3:4" ht="12.75" customHeight="1">
      <c r="C166" s="21"/>
      <c r="D166" s="21"/>
    </row>
    <row r="167" spans="3:4" ht="12.75" customHeight="1">
      <c r="C167" s="21"/>
      <c r="D167" s="21"/>
    </row>
    <row r="168" spans="3:4" ht="12.75" customHeight="1">
      <c r="C168" s="21"/>
      <c r="D168" s="21"/>
    </row>
    <row r="169" spans="3:4" ht="12.75" customHeight="1">
      <c r="C169" s="21"/>
      <c r="D169" s="21"/>
    </row>
    <row r="170" spans="3:4" ht="12.75" customHeight="1">
      <c r="C170" s="21"/>
      <c r="D170" s="21"/>
    </row>
    <row r="171" spans="3:4" ht="12.75" customHeight="1">
      <c r="C171" s="21"/>
      <c r="D171" s="21"/>
    </row>
    <row r="172" spans="3:4" ht="12.75" customHeight="1">
      <c r="C172" s="21"/>
      <c r="D172" s="21"/>
    </row>
    <row r="173" spans="3:4" ht="12.75" customHeight="1">
      <c r="C173" s="21"/>
      <c r="D173" s="21"/>
    </row>
    <row r="174" spans="3:4" ht="12.75" customHeight="1">
      <c r="C174" s="21"/>
      <c r="D174" s="21"/>
    </row>
    <row r="175" spans="3:4" ht="12.75" customHeight="1">
      <c r="C175" s="21"/>
      <c r="D175" s="21"/>
    </row>
    <row r="176" spans="3:4" ht="12.75" customHeight="1">
      <c r="C176" s="21"/>
      <c r="D176" s="21"/>
    </row>
    <row r="177" spans="3:4" ht="12.75" customHeight="1">
      <c r="C177" s="21"/>
      <c r="D177" s="21"/>
    </row>
    <row r="178" spans="3:4" ht="12.75" customHeight="1">
      <c r="C178" s="21"/>
      <c r="D178" s="21"/>
    </row>
    <row r="179" spans="3:4" ht="12.75" customHeight="1">
      <c r="C179" s="21"/>
      <c r="D179" s="21"/>
    </row>
    <row r="180" spans="3:4" ht="12.75" customHeight="1">
      <c r="C180" s="21"/>
      <c r="D180" s="21"/>
    </row>
    <row r="181" spans="3:4" ht="12.75" customHeight="1">
      <c r="C181" s="21"/>
      <c r="D181" s="21"/>
    </row>
    <row r="182" spans="3:4" ht="12.75" customHeight="1">
      <c r="C182" s="21"/>
      <c r="D182" s="21"/>
    </row>
    <row r="183" spans="3:4" ht="12.75" customHeight="1">
      <c r="C183" s="21"/>
      <c r="D183" s="21"/>
    </row>
    <row r="184" spans="3:4" ht="12.75" customHeight="1">
      <c r="C184" s="21"/>
      <c r="D184" s="21"/>
    </row>
    <row r="185" spans="3:4" ht="12.75" customHeight="1">
      <c r="C185" s="21"/>
      <c r="D185" s="21"/>
    </row>
    <row r="186" spans="3:4" ht="12.75" customHeight="1">
      <c r="C186" s="21"/>
      <c r="D186" s="21"/>
    </row>
    <row r="187" spans="3:4" ht="12.75" customHeight="1">
      <c r="C187" s="21"/>
      <c r="D187" s="21"/>
    </row>
    <row r="188" spans="3:4" ht="12.75" customHeight="1">
      <c r="C188" s="21"/>
      <c r="D188" s="21"/>
    </row>
    <row r="189" spans="3:4" ht="12.75" customHeight="1">
      <c r="C189" s="21"/>
      <c r="D189" s="21"/>
    </row>
    <row r="190" spans="3:4" ht="12.75" customHeight="1">
      <c r="C190" s="21"/>
      <c r="D190" s="21"/>
    </row>
    <row r="191" spans="3:4" ht="12.75" customHeight="1">
      <c r="C191" s="21"/>
      <c r="D191" s="21"/>
    </row>
    <row r="192" spans="3:4" ht="12.75" customHeight="1">
      <c r="C192" s="21"/>
      <c r="D192" s="21"/>
    </row>
    <row r="193" spans="3:4" ht="12.75" customHeight="1">
      <c r="C193" s="21"/>
      <c r="D193" s="21"/>
    </row>
    <row r="194" spans="3:4" ht="12.75" customHeight="1">
      <c r="C194" s="21"/>
      <c r="D194" s="21"/>
    </row>
    <row r="195" spans="3:4" ht="12.75" customHeight="1">
      <c r="C195" s="21"/>
      <c r="D195" s="21"/>
    </row>
    <row r="196" spans="3:4" ht="12.75" customHeight="1">
      <c r="C196" s="21"/>
      <c r="D196" s="21"/>
    </row>
    <row r="197" spans="3:4" ht="12.75" customHeight="1">
      <c r="C197" s="21"/>
      <c r="D197" s="21"/>
    </row>
    <row r="198" spans="3:4" ht="12.75" customHeight="1">
      <c r="C198" s="21"/>
      <c r="D198" s="21"/>
    </row>
    <row r="199" spans="3:4" ht="12.75" customHeight="1">
      <c r="C199" s="21"/>
      <c r="D199" s="21"/>
    </row>
    <row r="200" spans="3:4" ht="12.75" customHeight="1">
      <c r="C200" s="21"/>
      <c r="D200" s="21"/>
    </row>
    <row r="201" spans="3:4" ht="12.75" customHeight="1">
      <c r="C201" s="21"/>
      <c r="D201" s="21"/>
    </row>
    <row r="202" spans="3:4" ht="12.75" customHeight="1">
      <c r="C202" s="21"/>
      <c r="D202" s="21"/>
    </row>
    <row r="203" spans="3:4" ht="12.75" customHeight="1">
      <c r="C203" s="21"/>
      <c r="D203" s="21"/>
    </row>
    <row r="204" spans="3:4" ht="12.75" customHeight="1">
      <c r="C204" s="21"/>
      <c r="D204" s="21"/>
    </row>
    <row r="205" spans="3:4" ht="12.75" customHeight="1">
      <c r="C205" s="21"/>
      <c r="D205" s="21"/>
    </row>
    <row r="206" spans="3:4" ht="12.75" customHeight="1">
      <c r="C206" s="21"/>
      <c r="D206" s="21"/>
    </row>
    <row r="207" spans="3:4" ht="12.75" customHeight="1">
      <c r="C207" s="21"/>
      <c r="D207" s="21"/>
    </row>
    <row r="208" spans="3:4">
      <c r="C208" s="21"/>
      <c r="D208" s="21"/>
    </row>
    <row r="209" spans="3:4">
      <c r="C209" s="21"/>
      <c r="D209" s="21"/>
    </row>
    <row r="210" spans="3:4">
      <c r="C210" s="21"/>
      <c r="D210" s="21"/>
    </row>
    <row r="211" spans="3:4">
      <c r="C211" s="21"/>
      <c r="D211" s="21"/>
    </row>
    <row r="212" spans="3:4">
      <c r="C212" s="21"/>
      <c r="D212" s="21"/>
    </row>
    <row r="213" spans="3:4">
      <c r="C213" s="21"/>
      <c r="D213" s="21"/>
    </row>
    <row r="214" spans="3:4">
      <c r="C214" s="21"/>
      <c r="D214" s="21"/>
    </row>
    <row r="215" spans="3:4">
      <c r="C215" s="21"/>
      <c r="D215" s="21"/>
    </row>
    <row r="216" spans="3:4">
      <c r="C216" s="21"/>
      <c r="D216" s="21"/>
    </row>
    <row r="217" spans="3:4">
      <c r="C217" s="21"/>
      <c r="D217" s="21"/>
    </row>
    <row r="218" spans="3:4">
      <c r="C218" s="21"/>
      <c r="D218" s="21"/>
    </row>
    <row r="219" spans="3:4">
      <c r="C219" s="21"/>
      <c r="D219" s="21"/>
    </row>
    <row r="220" spans="3:4">
      <c r="C220" s="21"/>
      <c r="D220" s="21"/>
    </row>
    <row r="221" spans="3:4">
      <c r="C221" s="21"/>
      <c r="D221" s="21"/>
    </row>
    <row r="222" spans="3:4">
      <c r="C222" s="21"/>
      <c r="D222" s="21"/>
    </row>
    <row r="223" spans="3:4">
      <c r="C223" s="21"/>
      <c r="D223" s="21"/>
    </row>
    <row r="224" spans="3:4">
      <c r="C224" s="21"/>
      <c r="D224" s="21"/>
    </row>
    <row r="225" spans="3:4">
      <c r="C225" s="21"/>
      <c r="D225" s="21"/>
    </row>
    <row r="226" spans="3:4">
      <c r="C226" s="21"/>
      <c r="D226" s="21"/>
    </row>
    <row r="227" spans="3:4">
      <c r="C227" s="21"/>
      <c r="D227" s="21"/>
    </row>
    <row r="228" spans="3:4">
      <c r="C228" s="21"/>
      <c r="D228" s="21"/>
    </row>
    <row r="229" spans="3:4">
      <c r="C229" s="21"/>
      <c r="D229" s="21"/>
    </row>
    <row r="230" spans="3:4">
      <c r="C230" s="21"/>
      <c r="D230" s="21"/>
    </row>
    <row r="231" spans="3:4">
      <c r="C231" s="21"/>
      <c r="D231" s="21"/>
    </row>
    <row r="232" spans="3:4">
      <c r="C232" s="21"/>
      <c r="D232" s="21"/>
    </row>
    <row r="233" spans="3:4">
      <c r="C233" s="21"/>
      <c r="D233" s="21"/>
    </row>
    <row r="234" spans="3:4">
      <c r="C234" s="21"/>
      <c r="D234" s="21"/>
    </row>
    <row r="235" spans="3:4">
      <c r="C235" s="21"/>
      <c r="D235" s="21"/>
    </row>
    <row r="236" spans="3:4">
      <c r="C236" s="21"/>
      <c r="D236" s="21"/>
    </row>
    <row r="237" spans="3:4">
      <c r="C237" s="21"/>
      <c r="D237" s="21"/>
    </row>
    <row r="238" spans="3:4">
      <c r="C238" s="21"/>
      <c r="D238" s="21"/>
    </row>
    <row r="239" spans="3:4">
      <c r="C239" s="21"/>
      <c r="D239" s="21"/>
    </row>
    <row r="240" spans="3:4">
      <c r="C240" s="21"/>
      <c r="D240" s="21"/>
    </row>
    <row r="241" spans="3:4">
      <c r="C241" s="21"/>
      <c r="D241" s="21"/>
    </row>
    <row r="242" spans="3:4">
      <c r="C242" s="21"/>
      <c r="D242" s="21"/>
    </row>
    <row r="243" spans="3:4">
      <c r="C243" s="21"/>
      <c r="D243" s="21"/>
    </row>
    <row r="244" spans="3:4">
      <c r="C244" s="21"/>
      <c r="D244" s="21"/>
    </row>
    <row r="245" spans="3:4">
      <c r="C245" s="21"/>
      <c r="D245" s="21"/>
    </row>
    <row r="246" spans="3:4">
      <c r="C246" s="21"/>
      <c r="D246" s="21"/>
    </row>
    <row r="247" spans="3:4">
      <c r="C247" s="21"/>
      <c r="D247" s="21"/>
    </row>
    <row r="248" spans="3:4">
      <c r="C248" s="21"/>
      <c r="D248" s="21"/>
    </row>
    <row r="249" spans="3:4">
      <c r="C249" s="21"/>
      <c r="D249" s="21"/>
    </row>
    <row r="250" spans="3:4">
      <c r="C250" s="21"/>
      <c r="D250" s="21"/>
    </row>
    <row r="251" spans="3:4">
      <c r="C251" s="21"/>
      <c r="D251" s="21"/>
    </row>
    <row r="252" spans="3:4">
      <c r="C252" s="21"/>
      <c r="D252" s="21"/>
    </row>
    <row r="253" spans="3:4">
      <c r="C253" s="21"/>
      <c r="D253" s="21"/>
    </row>
    <row r="254" spans="3:4">
      <c r="C254" s="21"/>
      <c r="D254" s="21"/>
    </row>
    <row r="255" spans="3:4">
      <c r="C255" s="21"/>
      <c r="D255" s="21"/>
    </row>
    <row r="256" spans="3:4">
      <c r="C256" s="21"/>
      <c r="D256" s="21"/>
    </row>
    <row r="257" spans="3:4">
      <c r="C257" s="21"/>
      <c r="D257" s="21"/>
    </row>
    <row r="258" spans="3:4">
      <c r="C258" s="21"/>
      <c r="D258" s="21"/>
    </row>
    <row r="259" spans="3:4">
      <c r="C259" s="21"/>
      <c r="D259" s="21"/>
    </row>
    <row r="260" spans="3:4">
      <c r="C260" s="21"/>
      <c r="D260" s="21"/>
    </row>
    <row r="261" spans="3:4">
      <c r="C261" s="21"/>
      <c r="D261" s="21"/>
    </row>
    <row r="262" spans="3:4">
      <c r="C262" s="21"/>
      <c r="D262" s="21"/>
    </row>
    <row r="263" spans="3:4">
      <c r="C263" s="21"/>
      <c r="D263" s="21"/>
    </row>
    <row r="264" spans="3:4">
      <c r="C264" s="21"/>
      <c r="D264" s="21"/>
    </row>
    <row r="265" spans="3:4">
      <c r="C265" s="21"/>
      <c r="D265" s="21"/>
    </row>
    <row r="266" spans="3:4">
      <c r="C266" s="21"/>
      <c r="D266" s="21"/>
    </row>
    <row r="267" spans="3:4">
      <c r="C267" s="21"/>
      <c r="D267" s="21"/>
    </row>
    <row r="268" spans="3:4">
      <c r="C268" s="21"/>
      <c r="D268" s="21"/>
    </row>
    <row r="269" spans="3:4">
      <c r="C269" s="21"/>
      <c r="D269" s="21"/>
    </row>
    <row r="270" spans="3:4">
      <c r="C270" s="21"/>
      <c r="D270" s="21"/>
    </row>
    <row r="271" spans="3:4">
      <c r="C271" s="21"/>
      <c r="D271" s="21"/>
    </row>
    <row r="272" spans="3:4">
      <c r="C272" s="21"/>
      <c r="D272" s="21"/>
    </row>
    <row r="273" spans="3:4">
      <c r="C273" s="21"/>
      <c r="D273" s="21"/>
    </row>
    <row r="274" spans="3:4">
      <c r="C274" s="21"/>
      <c r="D274" s="21"/>
    </row>
    <row r="275" spans="3:4">
      <c r="C275" s="21"/>
      <c r="D275" s="21"/>
    </row>
    <row r="276" spans="3:4">
      <c r="C276" s="21"/>
      <c r="D276" s="21"/>
    </row>
    <row r="277" spans="3:4">
      <c r="C277" s="21"/>
      <c r="D277" s="21"/>
    </row>
    <row r="278" spans="3:4">
      <c r="C278" s="21"/>
      <c r="D278" s="21"/>
    </row>
    <row r="279" spans="3:4">
      <c r="C279" s="21"/>
      <c r="D279" s="21"/>
    </row>
    <row r="280" spans="3:4">
      <c r="C280" s="21"/>
      <c r="D280" s="21"/>
    </row>
    <row r="281" spans="3:4">
      <c r="C281" s="21"/>
      <c r="D281" s="21"/>
    </row>
    <row r="282" spans="3:4">
      <c r="C282" s="21"/>
      <c r="D282" s="21"/>
    </row>
    <row r="283" spans="3:4">
      <c r="C283" s="21"/>
      <c r="D283" s="21"/>
    </row>
    <row r="284" spans="3:4">
      <c r="C284" s="21"/>
      <c r="D284" s="21"/>
    </row>
    <row r="285" spans="3:4">
      <c r="C285" s="21"/>
      <c r="D285" s="21"/>
    </row>
    <row r="286" spans="3:4">
      <c r="C286" s="21"/>
      <c r="D286" s="21"/>
    </row>
    <row r="287" spans="3:4">
      <c r="C287" s="21"/>
      <c r="D287" s="21"/>
    </row>
    <row r="288" spans="3:4">
      <c r="C288" s="21"/>
      <c r="D288" s="21"/>
    </row>
    <row r="289" spans="3:4">
      <c r="C289" s="21"/>
      <c r="D289" s="21"/>
    </row>
    <row r="290" spans="3:4">
      <c r="C290" s="21"/>
      <c r="D290" s="21"/>
    </row>
    <row r="291" spans="3:4">
      <c r="C291" s="21"/>
      <c r="D291" s="21"/>
    </row>
    <row r="292" spans="3:4">
      <c r="C292" s="21"/>
      <c r="D292" s="21"/>
    </row>
    <row r="293" spans="3:4">
      <c r="C293" s="21"/>
      <c r="D293" s="21"/>
    </row>
    <row r="294" spans="3:4">
      <c r="C294" s="21"/>
      <c r="D294" s="21"/>
    </row>
    <row r="295" spans="3:4">
      <c r="C295" s="21"/>
      <c r="D295" s="21"/>
    </row>
    <row r="296" spans="3:4">
      <c r="C296" s="21"/>
      <c r="D296" s="21"/>
    </row>
    <row r="297" spans="3:4">
      <c r="C297" s="21"/>
      <c r="D297" s="21"/>
    </row>
    <row r="298" spans="3:4">
      <c r="C298" s="21"/>
      <c r="D298" s="21"/>
    </row>
    <row r="299" spans="3:4">
      <c r="C299" s="21"/>
      <c r="D299" s="21"/>
    </row>
    <row r="300" spans="3:4">
      <c r="C300" s="21"/>
      <c r="D300" s="21"/>
    </row>
    <row r="301" spans="3:4">
      <c r="C301" s="21"/>
      <c r="D301" s="21"/>
    </row>
    <row r="302" spans="3:4">
      <c r="C302" s="21"/>
      <c r="D302" s="21"/>
    </row>
    <row r="303" spans="3:4">
      <c r="C303" s="21"/>
      <c r="D303" s="21"/>
    </row>
    <row r="304" spans="3:4">
      <c r="C304" s="21"/>
      <c r="D304" s="21"/>
    </row>
    <row r="305" spans="3:4">
      <c r="C305" s="21"/>
      <c r="D305" s="21"/>
    </row>
    <row r="306" spans="3:4">
      <c r="C306" s="21"/>
      <c r="D306" s="21"/>
    </row>
    <row r="307" spans="3:4">
      <c r="C307" s="21"/>
      <c r="D307" s="21"/>
    </row>
    <row r="308" spans="3:4">
      <c r="C308" s="21"/>
      <c r="D308" s="21"/>
    </row>
    <row r="309" spans="3:4">
      <c r="C309" s="21"/>
      <c r="D309" s="21"/>
    </row>
    <row r="310" spans="3:4">
      <c r="C310" s="21"/>
      <c r="D310" s="21"/>
    </row>
    <row r="311" spans="3:4">
      <c r="C311" s="21"/>
      <c r="D311" s="21"/>
    </row>
    <row r="312" spans="3:4">
      <c r="C312" s="21"/>
      <c r="D312" s="21"/>
    </row>
    <row r="313" spans="3:4">
      <c r="C313" s="21"/>
      <c r="D313" s="21"/>
    </row>
    <row r="314" spans="3:4">
      <c r="C314" s="21"/>
      <c r="D314" s="21"/>
    </row>
    <row r="315" spans="3:4">
      <c r="C315" s="21"/>
      <c r="D315" s="21"/>
    </row>
    <row r="316" spans="3:4">
      <c r="C316" s="21"/>
      <c r="D316" s="21"/>
    </row>
    <row r="317" spans="3:4">
      <c r="C317" s="21"/>
      <c r="D317" s="21"/>
    </row>
    <row r="318" spans="3:4">
      <c r="C318" s="21"/>
      <c r="D318" s="21"/>
    </row>
    <row r="319" spans="3:4">
      <c r="C319" s="21"/>
      <c r="D319" s="21"/>
    </row>
    <row r="320" spans="3:4">
      <c r="C320" s="21"/>
      <c r="D320" s="21"/>
    </row>
    <row r="321" spans="3:4">
      <c r="C321" s="21"/>
      <c r="D321" s="21"/>
    </row>
    <row r="322" spans="3:4">
      <c r="C322" s="21"/>
      <c r="D322" s="21"/>
    </row>
    <row r="323" spans="3:4">
      <c r="C323" s="21"/>
      <c r="D323" s="21"/>
    </row>
    <row r="324" spans="3:4">
      <c r="C324" s="21"/>
      <c r="D324" s="21"/>
    </row>
    <row r="325" spans="3:4">
      <c r="C325" s="21"/>
      <c r="D325" s="21"/>
    </row>
    <row r="326" spans="3:4">
      <c r="C326" s="21"/>
      <c r="D326" s="21"/>
    </row>
    <row r="327" spans="3:4">
      <c r="C327" s="21"/>
      <c r="D327" s="21"/>
    </row>
    <row r="328" spans="3:4">
      <c r="C328" s="21"/>
      <c r="D328" s="21"/>
    </row>
    <row r="329" spans="3:4">
      <c r="C329" s="21"/>
      <c r="D329" s="21"/>
    </row>
    <row r="330" spans="3:4">
      <c r="C330" s="21"/>
      <c r="D330" s="21"/>
    </row>
    <row r="331" spans="3:4">
      <c r="C331" s="21"/>
      <c r="D331" s="21"/>
    </row>
    <row r="332" spans="3:4">
      <c r="C332" s="21"/>
      <c r="D332" s="21"/>
    </row>
    <row r="333" spans="3:4">
      <c r="C333" s="21"/>
      <c r="D333" s="21"/>
    </row>
    <row r="334" spans="3:4">
      <c r="C334" s="21"/>
      <c r="D334" s="21"/>
    </row>
    <row r="335" spans="3:4">
      <c r="C335" s="21"/>
      <c r="D335" s="21"/>
    </row>
    <row r="336" spans="3:4">
      <c r="C336" s="21"/>
      <c r="D336" s="21"/>
    </row>
    <row r="337" spans="3:4">
      <c r="C337" s="21"/>
      <c r="D337" s="21"/>
    </row>
    <row r="338" spans="3:4">
      <c r="C338" s="21"/>
      <c r="D338" s="21"/>
    </row>
    <row r="339" spans="3:4">
      <c r="C339" s="21"/>
      <c r="D339" s="21"/>
    </row>
    <row r="340" spans="3:4">
      <c r="C340" s="21"/>
      <c r="D340" s="21"/>
    </row>
    <row r="341" spans="3:4">
      <c r="C341" s="21"/>
      <c r="D341" s="21"/>
    </row>
    <row r="342" spans="3:4">
      <c r="C342" s="21"/>
      <c r="D342" s="21"/>
    </row>
    <row r="343" spans="3:4">
      <c r="C343" s="21"/>
      <c r="D343" s="21"/>
    </row>
    <row r="344" spans="3:4">
      <c r="C344" s="21"/>
      <c r="D344" s="21"/>
    </row>
    <row r="345" spans="3:4">
      <c r="C345" s="21"/>
      <c r="D345" s="21"/>
    </row>
    <row r="346" spans="3:4">
      <c r="C346" s="21"/>
      <c r="D346" s="21"/>
    </row>
    <row r="347" spans="3:4">
      <c r="C347" s="21"/>
      <c r="D347" s="21"/>
    </row>
    <row r="348" spans="3:4">
      <c r="C348" s="21"/>
      <c r="D348" s="21"/>
    </row>
    <row r="349" spans="3:4">
      <c r="C349" s="21"/>
      <c r="D349" s="21"/>
    </row>
    <row r="350" spans="3:4">
      <c r="C350" s="21"/>
      <c r="D350" s="21"/>
    </row>
    <row r="351" spans="3:4">
      <c r="C351" s="21"/>
      <c r="D351" s="21"/>
    </row>
    <row r="352" spans="3:4">
      <c r="C352" s="21"/>
      <c r="D352" s="21"/>
    </row>
    <row r="353" spans="3:4">
      <c r="C353" s="21"/>
      <c r="D353" s="21"/>
    </row>
    <row r="354" spans="3:4">
      <c r="C354" s="21"/>
      <c r="D354" s="21"/>
    </row>
    <row r="355" spans="3:4">
      <c r="C355" s="21"/>
      <c r="D355" s="21"/>
    </row>
    <row r="356" spans="3:4">
      <c r="C356" s="21"/>
      <c r="D356" s="21"/>
    </row>
    <row r="357" spans="3:4">
      <c r="C357" s="21"/>
      <c r="D357" s="21"/>
    </row>
    <row r="358" spans="3:4">
      <c r="C358" s="21"/>
      <c r="D358" s="21"/>
    </row>
    <row r="359" spans="3:4">
      <c r="C359" s="21"/>
      <c r="D359" s="21"/>
    </row>
    <row r="360" spans="3:4">
      <c r="C360" s="21"/>
      <c r="D360" s="21"/>
    </row>
    <row r="361" spans="3:4">
      <c r="C361" s="21"/>
      <c r="D361" s="21"/>
    </row>
    <row r="362" spans="3:4">
      <c r="C362" s="21"/>
      <c r="D362" s="21"/>
    </row>
    <row r="363" spans="3:4">
      <c r="C363" s="21"/>
      <c r="D363" s="21"/>
    </row>
    <row r="364" spans="3:4">
      <c r="C364" s="21"/>
      <c r="D364" s="21"/>
    </row>
    <row r="365" spans="3:4">
      <c r="C365" s="21"/>
      <c r="D365" s="21"/>
    </row>
    <row r="366" spans="3:4">
      <c r="C366" s="21"/>
      <c r="D366" s="21"/>
    </row>
    <row r="367" spans="3:4">
      <c r="C367" s="21"/>
      <c r="D367" s="21"/>
    </row>
    <row r="368" spans="3:4">
      <c r="C368" s="21"/>
      <c r="D368" s="21"/>
    </row>
    <row r="369" spans="3:4">
      <c r="C369" s="21"/>
      <c r="D369" s="21"/>
    </row>
    <row r="370" spans="3:4">
      <c r="C370" s="21"/>
      <c r="D370" s="21"/>
    </row>
    <row r="371" spans="3:4">
      <c r="C371" s="21"/>
      <c r="D371" s="21"/>
    </row>
    <row r="372" spans="3:4">
      <c r="C372" s="21"/>
      <c r="D372" s="21"/>
    </row>
    <row r="373" spans="3:4">
      <c r="C373" s="21"/>
      <c r="D373" s="21"/>
    </row>
    <row r="374" spans="3:4">
      <c r="C374" s="21"/>
      <c r="D374" s="21"/>
    </row>
    <row r="375" spans="3:4">
      <c r="C375" s="21"/>
      <c r="D375" s="21"/>
    </row>
    <row r="376" spans="3:4">
      <c r="C376" s="21"/>
      <c r="D376" s="21"/>
    </row>
    <row r="377" spans="3:4">
      <c r="C377" s="21"/>
      <c r="D377" s="21"/>
    </row>
    <row r="378" spans="3:4">
      <c r="C378" s="21"/>
      <c r="D378" s="21"/>
    </row>
    <row r="379" spans="3:4">
      <c r="C379" s="21"/>
      <c r="D379" s="21"/>
    </row>
    <row r="380" spans="3:4">
      <c r="C380" s="21"/>
      <c r="D380" s="21"/>
    </row>
    <row r="381" spans="3:4">
      <c r="C381" s="21"/>
      <c r="D381" s="21"/>
    </row>
    <row r="382" spans="3:4">
      <c r="C382" s="21"/>
      <c r="D382" s="21"/>
    </row>
    <row r="383" spans="3:4">
      <c r="C383" s="21"/>
      <c r="D383" s="21"/>
    </row>
    <row r="384" spans="3:4">
      <c r="C384" s="21"/>
      <c r="D384" s="21"/>
    </row>
    <row r="385" spans="3:4">
      <c r="C385" s="21"/>
      <c r="D385" s="21"/>
    </row>
    <row r="386" spans="3:4">
      <c r="C386" s="21"/>
      <c r="D386" s="21"/>
    </row>
    <row r="387" spans="3:4">
      <c r="C387" s="21"/>
      <c r="D387" s="21"/>
    </row>
    <row r="388" spans="3:4">
      <c r="C388" s="21"/>
      <c r="D388" s="21"/>
    </row>
    <row r="389" spans="3:4">
      <c r="C389" s="21"/>
      <c r="D389" s="21"/>
    </row>
    <row r="390" spans="3:4">
      <c r="C390" s="21"/>
      <c r="D390" s="21"/>
    </row>
    <row r="391" spans="3:4">
      <c r="C391" s="21"/>
      <c r="D391" s="21"/>
    </row>
    <row r="392" spans="3:4">
      <c r="C392" s="21"/>
      <c r="D392" s="21"/>
    </row>
    <row r="393" spans="3:4">
      <c r="C393" s="21"/>
      <c r="D393" s="21"/>
    </row>
    <row r="394" spans="3:4">
      <c r="C394" s="21"/>
      <c r="D394" s="21"/>
    </row>
    <row r="395" spans="3:4">
      <c r="C395" s="21"/>
      <c r="D395" s="21"/>
    </row>
    <row r="396" spans="3:4">
      <c r="C396" s="21"/>
      <c r="D396" s="21"/>
    </row>
    <row r="397" spans="3:4">
      <c r="C397" s="21"/>
      <c r="D397" s="21"/>
    </row>
    <row r="398" spans="3:4">
      <c r="C398" s="21"/>
      <c r="D398" s="21"/>
    </row>
    <row r="399" spans="3:4">
      <c r="C399" s="21"/>
      <c r="D399" s="21"/>
    </row>
    <row r="400" spans="3:4">
      <c r="C400" s="21"/>
      <c r="D400" s="21"/>
    </row>
    <row r="401" spans="3:4">
      <c r="C401" s="21"/>
      <c r="D401" s="21"/>
    </row>
    <row r="402" spans="3:4">
      <c r="C402" s="21"/>
      <c r="D402" s="21"/>
    </row>
    <row r="403" spans="3:4">
      <c r="C403" s="21"/>
      <c r="D403" s="21"/>
    </row>
    <row r="404" spans="3:4">
      <c r="C404" s="21"/>
      <c r="D404" s="21"/>
    </row>
    <row r="405" spans="3:4">
      <c r="C405" s="21"/>
      <c r="D405" s="21"/>
    </row>
    <row r="406" spans="3:4">
      <c r="C406" s="21"/>
      <c r="D406" s="21"/>
    </row>
    <row r="407" spans="3:4">
      <c r="C407" s="21"/>
      <c r="D407" s="21"/>
    </row>
    <row r="408" spans="3:4">
      <c r="C408" s="21"/>
      <c r="D408" s="21"/>
    </row>
    <row r="409" spans="3:4">
      <c r="C409" s="21"/>
      <c r="D409" s="21"/>
    </row>
    <row r="410" spans="3:4">
      <c r="C410" s="21"/>
      <c r="D410" s="21"/>
    </row>
    <row r="411" spans="3:4">
      <c r="C411" s="21"/>
      <c r="D411" s="21"/>
    </row>
    <row r="412" spans="3:4">
      <c r="C412" s="21"/>
      <c r="D412" s="21"/>
    </row>
    <row r="413" spans="3:4">
      <c r="C413" s="21"/>
      <c r="D413" s="21"/>
    </row>
    <row r="414" spans="3:4">
      <c r="C414" s="21"/>
      <c r="D414" s="21"/>
    </row>
    <row r="415" spans="3:4">
      <c r="C415" s="21"/>
      <c r="D415" s="21"/>
    </row>
    <row r="416" spans="3:4">
      <c r="C416" s="21"/>
      <c r="D416" s="21"/>
    </row>
    <row r="417" spans="3:4">
      <c r="C417" s="21"/>
      <c r="D417" s="21"/>
    </row>
    <row r="418" spans="3:4">
      <c r="C418" s="21"/>
      <c r="D418" s="21"/>
    </row>
    <row r="419" spans="3:4">
      <c r="C419" s="21"/>
      <c r="D419" s="21"/>
    </row>
    <row r="420" spans="3:4">
      <c r="C420" s="21"/>
      <c r="D420" s="21"/>
    </row>
    <row r="421" spans="3:4">
      <c r="C421" s="21"/>
      <c r="D421" s="21"/>
    </row>
    <row r="422" spans="3:4">
      <c r="C422" s="21"/>
      <c r="D422" s="21"/>
    </row>
    <row r="423" spans="3:4">
      <c r="C423" s="21"/>
      <c r="D423" s="21"/>
    </row>
    <row r="424" spans="3:4">
      <c r="C424" s="21"/>
      <c r="D424" s="21"/>
    </row>
    <row r="425" spans="3:4">
      <c r="C425" s="21"/>
      <c r="D425" s="21"/>
    </row>
    <row r="426" spans="3:4">
      <c r="C426" s="21"/>
      <c r="D426" s="21"/>
    </row>
    <row r="427" spans="3:4">
      <c r="C427" s="21"/>
      <c r="D427" s="21"/>
    </row>
    <row r="428" spans="3:4">
      <c r="C428" s="21"/>
      <c r="D428" s="21"/>
    </row>
    <row r="429" spans="3:4">
      <c r="C429" s="21"/>
      <c r="D429" s="21"/>
    </row>
    <row r="430" spans="3:4">
      <c r="C430" s="21"/>
      <c r="D430" s="21"/>
    </row>
    <row r="431" spans="3:4">
      <c r="C431" s="21"/>
      <c r="D431" s="21"/>
    </row>
    <row r="432" spans="3:4">
      <c r="C432" s="21"/>
      <c r="D432" s="21"/>
    </row>
    <row r="433" spans="3:4">
      <c r="C433" s="21"/>
      <c r="D433" s="21"/>
    </row>
    <row r="434" spans="3:4">
      <c r="C434" s="21"/>
      <c r="D434" s="21"/>
    </row>
    <row r="435" spans="3:4">
      <c r="C435" s="21"/>
      <c r="D435" s="21"/>
    </row>
    <row r="436" spans="3:4">
      <c r="C436" s="21"/>
      <c r="D436" s="21"/>
    </row>
    <row r="437" spans="3:4">
      <c r="C437" s="21"/>
      <c r="D437" s="21"/>
    </row>
    <row r="438" spans="3:4">
      <c r="C438" s="21"/>
      <c r="D438" s="21"/>
    </row>
    <row r="439" spans="3:4">
      <c r="C439" s="21"/>
      <c r="D439" s="21"/>
    </row>
    <row r="440" spans="3:4">
      <c r="C440" s="21"/>
      <c r="D440" s="21"/>
    </row>
    <row r="441" spans="3:4">
      <c r="C441" s="21"/>
      <c r="D441" s="21"/>
    </row>
    <row r="442" spans="3:4">
      <c r="C442" s="21"/>
      <c r="D442" s="21"/>
    </row>
    <row r="443" spans="3:4">
      <c r="C443" s="21"/>
      <c r="D443" s="21"/>
    </row>
    <row r="444" spans="3:4">
      <c r="C444" s="21"/>
      <c r="D444" s="21"/>
    </row>
    <row r="445" spans="3:4">
      <c r="C445" s="21"/>
      <c r="D445" s="21"/>
    </row>
    <row r="446" spans="3:4">
      <c r="C446" s="21"/>
      <c r="D446" s="21"/>
    </row>
    <row r="447" spans="3:4">
      <c r="C447" s="21"/>
      <c r="D447" s="21"/>
    </row>
    <row r="448" spans="3:4">
      <c r="C448" s="21"/>
      <c r="D448" s="21"/>
    </row>
    <row r="449" spans="3:4">
      <c r="C449" s="21"/>
      <c r="D449" s="21"/>
    </row>
    <row r="450" spans="3:4">
      <c r="C450" s="21"/>
      <c r="D450" s="21"/>
    </row>
    <row r="451" spans="3:4">
      <c r="C451" s="21"/>
      <c r="D451" s="21"/>
    </row>
    <row r="452" spans="3:4">
      <c r="C452" s="21"/>
      <c r="D452" s="21"/>
    </row>
    <row r="453" spans="3:4">
      <c r="C453" s="21"/>
      <c r="D453" s="21"/>
    </row>
    <row r="454" spans="3:4">
      <c r="C454" s="21"/>
      <c r="D454" s="21"/>
    </row>
    <row r="455" spans="3:4">
      <c r="C455" s="21"/>
      <c r="D455" s="21"/>
    </row>
    <row r="456" spans="3:4">
      <c r="C456" s="21"/>
      <c r="D456" s="21"/>
    </row>
    <row r="457" spans="3:4">
      <c r="C457" s="21"/>
      <c r="D457" s="21"/>
    </row>
    <row r="458" spans="3:4">
      <c r="C458" s="21"/>
      <c r="D458" s="21"/>
    </row>
    <row r="459" spans="3:4">
      <c r="C459" s="21"/>
      <c r="D459" s="21"/>
    </row>
    <row r="460" spans="3:4">
      <c r="C460" s="21"/>
      <c r="D460" s="21"/>
    </row>
    <row r="461" spans="3:4">
      <c r="C461" s="21"/>
      <c r="D461" s="21"/>
    </row>
    <row r="462" spans="3:4">
      <c r="C462" s="21"/>
      <c r="D462" s="21"/>
    </row>
    <row r="463" spans="3:4">
      <c r="C463" s="21"/>
      <c r="D463" s="21"/>
    </row>
    <row r="464" spans="3:4">
      <c r="C464" s="21"/>
      <c r="D464" s="21"/>
    </row>
    <row r="465" spans="3:4">
      <c r="C465" s="21"/>
      <c r="D465" s="21"/>
    </row>
    <row r="466" spans="3:4">
      <c r="C466" s="21"/>
      <c r="D466" s="21"/>
    </row>
    <row r="467" spans="3:4">
      <c r="C467" s="21"/>
      <c r="D467" s="21"/>
    </row>
    <row r="468" spans="3:4">
      <c r="C468" s="21"/>
      <c r="D468" s="21"/>
    </row>
    <row r="469" spans="3:4">
      <c r="C469" s="21"/>
      <c r="D469" s="21"/>
    </row>
    <row r="470" spans="3:4">
      <c r="C470" s="21"/>
      <c r="D470" s="21"/>
    </row>
    <row r="471" spans="3:4">
      <c r="C471" s="21"/>
      <c r="D471" s="21"/>
    </row>
    <row r="472" spans="3:4">
      <c r="C472" s="21"/>
      <c r="D472" s="21"/>
    </row>
    <row r="473" spans="3:4">
      <c r="C473" s="21"/>
      <c r="D473" s="21"/>
    </row>
    <row r="474" spans="3:4">
      <c r="C474" s="21"/>
      <c r="D474" s="21"/>
    </row>
    <row r="475" spans="3:4">
      <c r="C475" s="21"/>
      <c r="D475" s="21"/>
    </row>
    <row r="476" spans="3:4">
      <c r="C476" s="21"/>
      <c r="D476" s="21"/>
    </row>
    <row r="477" spans="3:4">
      <c r="C477" s="21"/>
      <c r="D477" s="21"/>
    </row>
    <row r="478" spans="3:4">
      <c r="C478" s="21"/>
      <c r="D478" s="21"/>
    </row>
    <row r="479" spans="3:4">
      <c r="C479" s="21"/>
      <c r="D479" s="21"/>
    </row>
    <row r="480" spans="3:4">
      <c r="C480" s="21"/>
      <c r="D480" s="21"/>
    </row>
    <row r="481" spans="3:4">
      <c r="C481" s="21"/>
      <c r="D481" s="21"/>
    </row>
    <row r="482" spans="3:4">
      <c r="C482" s="21"/>
      <c r="D482" s="21"/>
    </row>
    <row r="483" spans="3:4">
      <c r="C483" s="21"/>
      <c r="D483" s="21"/>
    </row>
    <row r="484" spans="3:4">
      <c r="C484" s="21"/>
      <c r="D484" s="21"/>
    </row>
    <row r="485" spans="3:4">
      <c r="C485" s="21"/>
      <c r="D485" s="21"/>
    </row>
    <row r="486" spans="3:4">
      <c r="C486" s="21"/>
      <c r="D486" s="21"/>
    </row>
    <row r="487" spans="3:4">
      <c r="C487" s="21"/>
      <c r="D487" s="21"/>
    </row>
    <row r="488" spans="3:4">
      <c r="C488" s="21"/>
      <c r="D488" s="21"/>
    </row>
    <row r="489" spans="3:4">
      <c r="C489" s="21"/>
      <c r="D489" s="21"/>
    </row>
    <row r="490" spans="3:4">
      <c r="C490" s="21"/>
      <c r="D490" s="21"/>
    </row>
    <row r="491" spans="3:4">
      <c r="C491" s="21"/>
      <c r="D491" s="21"/>
    </row>
    <row r="492" spans="3:4">
      <c r="C492" s="21"/>
      <c r="D492" s="21"/>
    </row>
    <row r="493" spans="3:4">
      <c r="C493" s="21"/>
      <c r="D493" s="21"/>
    </row>
    <row r="494" spans="3:4">
      <c r="C494" s="21"/>
      <c r="D494" s="21"/>
    </row>
    <row r="495" spans="3:4">
      <c r="C495" s="21"/>
      <c r="D495" s="21"/>
    </row>
    <row r="496" spans="3:4">
      <c r="C496" s="21"/>
      <c r="D496" s="21"/>
    </row>
    <row r="497" spans="3:4">
      <c r="C497" s="21"/>
      <c r="D497" s="21"/>
    </row>
    <row r="498" spans="3:4">
      <c r="C498" s="21"/>
      <c r="D498" s="21"/>
    </row>
    <row r="499" spans="3:4">
      <c r="C499" s="21"/>
      <c r="D499" s="21"/>
    </row>
    <row r="500" spans="3:4">
      <c r="C500" s="21"/>
      <c r="D500" s="21"/>
    </row>
    <row r="501" spans="3:4">
      <c r="C501" s="21"/>
      <c r="D501" s="21"/>
    </row>
    <row r="502" spans="3:4">
      <c r="C502" s="21"/>
      <c r="D502" s="21"/>
    </row>
    <row r="503" spans="3:4">
      <c r="C503" s="21"/>
      <c r="D503" s="21"/>
    </row>
    <row r="504" spans="3:4">
      <c r="C504" s="21"/>
      <c r="D504" s="21"/>
    </row>
    <row r="505" spans="3:4">
      <c r="C505" s="21"/>
      <c r="D505" s="21"/>
    </row>
    <row r="506" spans="3:4">
      <c r="C506" s="21"/>
      <c r="D506" s="21"/>
    </row>
    <row r="507" spans="3:4">
      <c r="C507" s="21"/>
      <c r="D507" s="21"/>
    </row>
    <row r="508" spans="3:4">
      <c r="C508" s="21"/>
      <c r="D508" s="21"/>
    </row>
    <row r="509" spans="3:4">
      <c r="C509" s="21"/>
      <c r="D509" s="21"/>
    </row>
    <row r="510" spans="3:4">
      <c r="C510" s="21"/>
      <c r="D510" s="21"/>
    </row>
    <row r="511" spans="3:4">
      <c r="C511" s="21"/>
      <c r="D511" s="21"/>
    </row>
    <row r="512" spans="3:4">
      <c r="C512" s="21"/>
      <c r="D512" s="21"/>
    </row>
    <row r="513" spans="3:4">
      <c r="C513" s="21"/>
      <c r="D513" s="21"/>
    </row>
    <row r="514" spans="3:4">
      <c r="C514" s="21"/>
      <c r="D514" s="21"/>
    </row>
    <row r="515" spans="3:4">
      <c r="C515" s="21"/>
      <c r="D515" s="21"/>
    </row>
    <row r="516" spans="3:4">
      <c r="C516" s="21"/>
      <c r="D516" s="21"/>
    </row>
    <row r="517" spans="3:4">
      <c r="C517" s="21"/>
      <c r="D517" s="21"/>
    </row>
    <row r="518" spans="3:4">
      <c r="C518" s="21"/>
      <c r="D518" s="21"/>
    </row>
    <row r="519" spans="3:4">
      <c r="C519" s="21"/>
      <c r="D519" s="21"/>
    </row>
    <row r="520" spans="3:4">
      <c r="C520" s="21"/>
      <c r="D520" s="21"/>
    </row>
    <row r="521" spans="3:4">
      <c r="C521" s="21"/>
      <c r="D521" s="21"/>
    </row>
    <row r="522" spans="3:4">
      <c r="C522" s="21"/>
      <c r="D522" s="21"/>
    </row>
    <row r="523" spans="3:4">
      <c r="C523" s="21"/>
      <c r="D523" s="21"/>
    </row>
    <row r="524" spans="3:4">
      <c r="C524" s="21"/>
      <c r="D524" s="21"/>
    </row>
    <row r="525" spans="3:4">
      <c r="C525" s="21"/>
      <c r="D525" s="21"/>
    </row>
    <row r="526" spans="3:4">
      <c r="C526" s="21"/>
      <c r="D526" s="21"/>
    </row>
    <row r="527" spans="3:4">
      <c r="C527" s="21"/>
      <c r="D527" s="21"/>
    </row>
    <row r="528" spans="3:4">
      <c r="C528" s="21"/>
      <c r="D528" s="21"/>
    </row>
    <row r="529" spans="3:4">
      <c r="C529" s="21"/>
      <c r="D529" s="21"/>
    </row>
    <row r="530" spans="3:4">
      <c r="C530" s="21"/>
      <c r="D530" s="21"/>
    </row>
    <row r="531" spans="3:4">
      <c r="C531" s="21"/>
      <c r="D531" s="21"/>
    </row>
    <row r="532" spans="3:4">
      <c r="C532" s="21"/>
      <c r="D532" s="21"/>
    </row>
    <row r="533" spans="3:4">
      <c r="C533" s="21"/>
      <c r="D533" s="21"/>
    </row>
    <row r="534" spans="3:4">
      <c r="C534" s="21"/>
      <c r="D534" s="21"/>
    </row>
    <row r="535" spans="3:4">
      <c r="C535" s="21"/>
      <c r="D535" s="21"/>
    </row>
    <row r="536" spans="3:4">
      <c r="C536" s="21"/>
      <c r="D536" s="21"/>
    </row>
    <row r="537" spans="3:4">
      <c r="C537" s="21"/>
      <c r="D537" s="21"/>
    </row>
    <row r="538" spans="3:4">
      <c r="C538" s="21"/>
      <c r="D538" s="21"/>
    </row>
    <row r="539" spans="3:4">
      <c r="C539" s="21"/>
      <c r="D539" s="21"/>
    </row>
    <row r="540" spans="3:4">
      <c r="C540" s="21"/>
      <c r="D540" s="21"/>
    </row>
    <row r="541" spans="3:4">
      <c r="C541" s="21"/>
      <c r="D541" s="21"/>
    </row>
    <row r="542" spans="3:4">
      <c r="C542" s="21"/>
      <c r="D542" s="21"/>
    </row>
    <row r="543" spans="3:4">
      <c r="C543" s="21"/>
      <c r="D543" s="21"/>
    </row>
    <row r="544" spans="3:4">
      <c r="C544" s="21"/>
      <c r="D544" s="21"/>
    </row>
    <row r="545" spans="3:4">
      <c r="C545" s="21"/>
      <c r="D545" s="21"/>
    </row>
    <row r="546" spans="3:4">
      <c r="C546" s="21"/>
      <c r="D546" s="21"/>
    </row>
    <row r="547" spans="3:4">
      <c r="C547" s="21"/>
      <c r="D547" s="21"/>
    </row>
    <row r="548" spans="3:4">
      <c r="C548" s="21"/>
      <c r="D548" s="21"/>
    </row>
    <row r="549" spans="3:4">
      <c r="C549" s="21"/>
      <c r="D549" s="21"/>
    </row>
    <row r="550" spans="3:4">
      <c r="C550" s="21"/>
      <c r="D550" s="21"/>
    </row>
    <row r="551" spans="3:4">
      <c r="C551" s="21"/>
      <c r="D551" s="21"/>
    </row>
    <row r="552" spans="3:4">
      <c r="C552" s="21"/>
      <c r="D552" s="21"/>
    </row>
    <row r="553" spans="3:4">
      <c r="C553" s="21"/>
      <c r="D553" s="21"/>
    </row>
    <row r="554" spans="3:4">
      <c r="C554" s="21"/>
      <c r="D554" s="21"/>
    </row>
    <row r="555" spans="3:4">
      <c r="C555" s="21"/>
      <c r="D555" s="21"/>
    </row>
    <row r="556" spans="3:4">
      <c r="C556" s="21"/>
      <c r="D556" s="21"/>
    </row>
    <row r="557" spans="3:4">
      <c r="C557" s="21"/>
      <c r="D557" s="21"/>
    </row>
    <row r="558" spans="3:4">
      <c r="C558" s="21"/>
      <c r="D558" s="21"/>
    </row>
    <row r="559" spans="3:4">
      <c r="C559" s="21"/>
      <c r="D559" s="21"/>
    </row>
    <row r="560" spans="3:4">
      <c r="C560" s="21"/>
      <c r="D560" s="21"/>
    </row>
    <row r="561" spans="3:4">
      <c r="C561" s="21"/>
      <c r="D561" s="21"/>
    </row>
    <row r="562" spans="3:4">
      <c r="C562" s="21"/>
      <c r="D562" s="21"/>
    </row>
    <row r="563" spans="3:4">
      <c r="C563" s="21"/>
      <c r="D563" s="21"/>
    </row>
    <row r="564" spans="3:4">
      <c r="C564" s="21"/>
      <c r="D564" s="21"/>
    </row>
    <row r="565" spans="3:4">
      <c r="C565" s="21"/>
      <c r="D565" s="21"/>
    </row>
    <row r="566" spans="3:4">
      <c r="C566" s="21"/>
      <c r="D566" s="21"/>
    </row>
    <row r="567" spans="3:4">
      <c r="C567" s="21"/>
      <c r="D567" s="21"/>
    </row>
    <row r="568" spans="3:4">
      <c r="C568" s="21"/>
      <c r="D568" s="21"/>
    </row>
    <row r="569" spans="3:4">
      <c r="C569" s="21"/>
      <c r="D569" s="21"/>
    </row>
    <row r="570" spans="3:4">
      <c r="C570" s="21"/>
      <c r="D570" s="21"/>
    </row>
    <row r="571" spans="3:4">
      <c r="C571" s="21"/>
      <c r="D571" s="21"/>
    </row>
    <row r="572" spans="3:4">
      <c r="C572" s="21"/>
      <c r="D572" s="21"/>
    </row>
    <row r="573" spans="3:4">
      <c r="C573" s="21"/>
      <c r="D573" s="21"/>
    </row>
    <row r="574" spans="3:4">
      <c r="C574" s="21"/>
      <c r="D574" s="21"/>
    </row>
    <row r="575" spans="3:4">
      <c r="C575" s="21"/>
      <c r="D575" s="21"/>
    </row>
    <row r="576" spans="3:4">
      <c r="C576" s="21"/>
      <c r="D576" s="21"/>
    </row>
    <row r="577" spans="3:4">
      <c r="C577" s="21"/>
      <c r="D577" s="21"/>
    </row>
    <row r="578" spans="3:4">
      <c r="C578" s="21"/>
      <c r="D578" s="21"/>
    </row>
    <row r="579" spans="3:4">
      <c r="C579" s="21"/>
      <c r="D579" s="21"/>
    </row>
    <row r="580" spans="3:4">
      <c r="C580" s="21"/>
      <c r="D580" s="21"/>
    </row>
    <row r="581" spans="3:4">
      <c r="C581" s="21"/>
      <c r="D581" s="21"/>
    </row>
    <row r="582" spans="3:4">
      <c r="C582" s="21"/>
      <c r="D582" s="21"/>
    </row>
    <row r="583" spans="3:4">
      <c r="C583" s="21"/>
      <c r="D583" s="21"/>
    </row>
    <row r="584" spans="3:4">
      <c r="C584" s="21"/>
      <c r="D584" s="21"/>
    </row>
    <row r="585" spans="3:4">
      <c r="C585" s="21"/>
      <c r="D585" s="21"/>
    </row>
    <row r="586" spans="3:4">
      <c r="C586" s="21"/>
      <c r="D586" s="21"/>
    </row>
    <row r="587" spans="3:4">
      <c r="C587" s="21"/>
      <c r="D587" s="21"/>
    </row>
    <row r="588" spans="3:4">
      <c r="C588" s="21"/>
      <c r="D588" s="21"/>
    </row>
    <row r="589" spans="3:4">
      <c r="C589" s="21"/>
      <c r="D589" s="21"/>
    </row>
    <row r="590" spans="3:4">
      <c r="C590" s="21"/>
      <c r="D590" s="21"/>
    </row>
    <row r="591" spans="3:4">
      <c r="C591" s="21"/>
      <c r="D591" s="21"/>
    </row>
    <row r="592" spans="3:4">
      <c r="C592" s="21"/>
      <c r="D592" s="21"/>
    </row>
    <row r="593" spans="3:4">
      <c r="C593" s="21"/>
      <c r="D593" s="21"/>
    </row>
    <row r="594" spans="3:4">
      <c r="C594" s="21"/>
      <c r="D594" s="21"/>
    </row>
    <row r="595" spans="3:4">
      <c r="C595" s="21"/>
      <c r="D595" s="21"/>
    </row>
    <row r="596" spans="3:4">
      <c r="C596" s="21"/>
      <c r="D596" s="21"/>
    </row>
    <row r="597" spans="3:4">
      <c r="C597" s="21"/>
      <c r="D597" s="21"/>
    </row>
    <row r="598" spans="3:4">
      <c r="C598" s="21"/>
      <c r="D598" s="21"/>
    </row>
    <row r="599" spans="3:4">
      <c r="C599" s="21"/>
      <c r="D599" s="21"/>
    </row>
    <row r="600" spans="3:4">
      <c r="C600" s="21"/>
      <c r="D600" s="21"/>
    </row>
    <row r="601" spans="3:4">
      <c r="C601" s="21"/>
      <c r="D601" s="21"/>
    </row>
    <row r="602" spans="3:4">
      <c r="C602" s="21"/>
      <c r="D602" s="21"/>
    </row>
    <row r="603" spans="3:4">
      <c r="C603" s="21"/>
      <c r="D603" s="21"/>
    </row>
    <row r="604" spans="3:4">
      <c r="C604" s="21"/>
      <c r="D604" s="21"/>
    </row>
    <row r="605" spans="3:4">
      <c r="C605" s="21"/>
      <c r="D605" s="21"/>
    </row>
    <row r="606" spans="3:4">
      <c r="C606" s="21"/>
      <c r="D606" s="21"/>
    </row>
    <row r="607" spans="3:4">
      <c r="C607" s="21"/>
      <c r="D607" s="21"/>
    </row>
    <row r="608" spans="3:4">
      <c r="C608" s="21"/>
      <c r="D608" s="21"/>
    </row>
    <row r="609" spans="3:4">
      <c r="C609" s="21"/>
      <c r="D609" s="21"/>
    </row>
    <row r="610" spans="3:4">
      <c r="C610" s="21"/>
      <c r="D610" s="21"/>
    </row>
    <row r="611" spans="3:4">
      <c r="C611" s="21"/>
      <c r="D611" s="21"/>
    </row>
    <row r="612" spans="3:4">
      <c r="C612" s="21"/>
      <c r="D612" s="21"/>
    </row>
    <row r="613" spans="3:4">
      <c r="C613" s="21"/>
      <c r="D613" s="21"/>
    </row>
    <row r="614" spans="3:4">
      <c r="C614" s="21"/>
      <c r="D614" s="21"/>
    </row>
    <row r="615" spans="3:4">
      <c r="C615" s="21"/>
      <c r="D615" s="21"/>
    </row>
    <row r="616" spans="3:4">
      <c r="C616" s="21"/>
      <c r="D616" s="21"/>
    </row>
    <row r="617" spans="3:4">
      <c r="C617" s="21"/>
      <c r="D617" s="21"/>
    </row>
    <row r="618" spans="3:4">
      <c r="C618" s="21"/>
      <c r="D618" s="21"/>
    </row>
    <row r="619" spans="3:4">
      <c r="C619" s="21"/>
      <c r="D619" s="21"/>
    </row>
    <row r="620" spans="3:4">
      <c r="C620" s="21"/>
      <c r="D620" s="21"/>
    </row>
    <row r="621" spans="3:4">
      <c r="C621" s="21"/>
      <c r="D621" s="21"/>
    </row>
    <row r="622" spans="3:4">
      <c r="C622" s="21"/>
      <c r="D622" s="21"/>
    </row>
    <row r="623" spans="3:4">
      <c r="C623" s="21"/>
      <c r="D623" s="21"/>
    </row>
    <row r="624" spans="3:4">
      <c r="C624" s="21"/>
      <c r="D624" s="21"/>
    </row>
    <row r="625" spans="3:4">
      <c r="C625" s="21"/>
      <c r="D625" s="21"/>
    </row>
    <row r="626" spans="3:4">
      <c r="C626" s="21"/>
      <c r="D626" s="21"/>
    </row>
    <row r="627" spans="3:4">
      <c r="C627" s="21"/>
      <c r="D627" s="21"/>
    </row>
    <row r="628" spans="3:4">
      <c r="C628" s="21"/>
      <c r="D628" s="21"/>
    </row>
    <row r="629" spans="3:4">
      <c r="C629" s="21"/>
      <c r="D629" s="21"/>
    </row>
    <row r="630" spans="3:4">
      <c r="C630" s="21"/>
      <c r="D630" s="21"/>
    </row>
    <row r="631" spans="3:4">
      <c r="C631" s="21"/>
      <c r="D631" s="21"/>
    </row>
    <row r="632" spans="3:4">
      <c r="C632" s="21"/>
      <c r="D632" s="21"/>
    </row>
    <row r="633" spans="3:4">
      <c r="C633" s="21"/>
      <c r="D633" s="21"/>
    </row>
    <row r="634" spans="3:4">
      <c r="C634" s="21"/>
      <c r="D634" s="21"/>
    </row>
    <row r="635" spans="3:4">
      <c r="C635" s="21"/>
      <c r="D635" s="21"/>
    </row>
    <row r="636" spans="3:4">
      <c r="C636" s="21"/>
      <c r="D636" s="21"/>
    </row>
    <row r="637" spans="3:4">
      <c r="C637" s="21"/>
      <c r="D637" s="21"/>
    </row>
    <row r="638" spans="3:4">
      <c r="C638" s="21"/>
      <c r="D638" s="21"/>
    </row>
    <row r="639" spans="3:4">
      <c r="C639" s="21"/>
      <c r="D639" s="21"/>
    </row>
    <row r="640" spans="3:4">
      <c r="C640" s="21"/>
      <c r="D640" s="21"/>
    </row>
    <row r="641" spans="3:4">
      <c r="C641" s="21"/>
      <c r="D641" s="21"/>
    </row>
    <row r="642" spans="3:4">
      <c r="C642" s="21"/>
      <c r="D642" s="21"/>
    </row>
    <row r="643" spans="3:4">
      <c r="C643" s="21"/>
      <c r="D643" s="21"/>
    </row>
    <row r="644" spans="3:4">
      <c r="C644" s="21"/>
      <c r="D644" s="21"/>
    </row>
    <row r="645" spans="3:4">
      <c r="C645" s="21"/>
      <c r="D645" s="21"/>
    </row>
    <row r="646" spans="3:4">
      <c r="C646" s="21"/>
      <c r="D646" s="21"/>
    </row>
    <row r="647" spans="3:4">
      <c r="C647" s="21"/>
      <c r="D647" s="21"/>
    </row>
    <row r="648" spans="3:4">
      <c r="C648" s="21"/>
      <c r="D648" s="21"/>
    </row>
    <row r="649" spans="3:4">
      <c r="C649" s="21"/>
      <c r="D649" s="21"/>
    </row>
    <row r="650" spans="3:4">
      <c r="C650" s="21"/>
      <c r="D650" s="21"/>
    </row>
    <row r="651" spans="3:4">
      <c r="C651" s="21"/>
      <c r="D651" s="21"/>
    </row>
    <row r="652" spans="3:4">
      <c r="C652" s="21"/>
      <c r="D652" s="21"/>
    </row>
    <row r="653" spans="3:4">
      <c r="C653" s="21"/>
      <c r="D653" s="21"/>
    </row>
    <row r="654" spans="3:4">
      <c r="C654" s="21"/>
      <c r="D654" s="21"/>
    </row>
    <row r="655" spans="3:4">
      <c r="C655" s="21"/>
      <c r="D655" s="21"/>
    </row>
    <row r="656" spans="3:4">
      <c r="C656" s="21"/>
      <c r="D656" s="21"/>
    </row>
    <row r="657" spans="3:4">
      <c r="C657" s="21"/>
      <c r="D657" s="21"/>
    </row>
    <row r="658" spans="3:4">
      <c r="C658" s="21"/>
      <c r="D658" s="21"/>
    </row>
    <row r="659" spans="3:4">
      <c r="C659" s="21"/>
      <c r="D659" s="21"/>
    </row>
    <row r="660" spans="3:4">
      <c r="C660" s="21"/>
      <c r="D660" s="21"/>
    </row>
    <row r="661" spans="3:4">
      <c r="C661" s="21"/>
      <c r="D661" s="21"/>
    </row>
    <row r="662" spans="3:4">
      <c r="C662" s="21"/>
      <c r="D662" s="21"/>
    </row>
    <row r="663" spans="3:4">
      <c r="C663" s="21"/>
      <c r="D663" s="21"/>
    </row>
    <row r="664" spans="3:4">
      <c r="C664" s="21"/>
      <c r="D664" s="21"/>
    </row>
    <row r="665" spans="3:4">
      <c r="C665" s="21"/>
      <c r="D665" s="21"/>
    </row>
    <row r="666" spans="3:4">
      <c r="C666" s="21"/>
      <c r="D666" s="21"/>
    </row>
    <row r="667" spans="3:4">
      <c r="C667" s="21"/>
      <c r="D667" s="21"/>
    </row>
    <row r="668" spans="3:4">
      <c r="C668" s="21"/>
      <c r="D668" s="21"/>
    </row>
    <row r="669" spans="3:4">
      <c r="C669" s="21"/>
      <c r="D669" s="21"/>
    </row>
    <row r="670" spans="3:4">
      <c r="C670" s="21"/>
      <c r="D670" s="21"/>
    </row>
    <row r="671" spans="3:4">
      <c r="C671" s="21"/>
      <c r="D671" s="21"/>
    </row>
    <row r="672" spans="3:4">
      <c r="C672" s="21"/>
      <c r="D672" s="21"/>
    </row>
    <row r="673" spans="3:4">
      <c r="C673" s="21"/>
      <c r="D673" s="21"/>
    </row>
    <row r="674" spans="3:4">
      <c r="C674" s="21"/>
      <c r="D674" s="21"/>
    </row>
    <row r="675" spans="3:4">
      <c r="C675" s="21"/>
      <c r="D675" s="21"/>
    </row>
    <row r="676" spans="3:4">
      <c r="C676" s="21"/>
      <c r="D676" s="21"/>
    </row>
    <row r="677" spans="3:4">
      <c r="C677" s="21"/>
      <c r="D677" s="21"/>
    </row>
    <row r="678" spans="3:4">
      <c r="C678" s="21"/>
      <c r="D678" s="21"/>
    </row>
    <row r="679" spans="3:4">
      <c r="C679" s="21"/>
      <c r="D679" s="21"/>
    </row>
    <row r="680" spans="3:4">
      <c r="C680" s="21"/>
      <c r="D680" s="21"/>
    </row>
    <row r="681" spans="3:4">
      <c r="C681" s="21"/>
      <c r="D681" s="21"/>
    </row>
    <row r="682" spans="3:4">
      <c r="C682" s="21"/>
      <c r="D682" s="21"/>
    </row>
    <row r="683" spans="3:4">
      <c r="C683" s="21"/>
      <c r="D683" s="21"/>
    </row>
    <row r="684" spans="3:4">
      <c r="C684" s="21"/>
      <c r="D684" s="21"/>
    </row>
    <row r="685" spans="3:4">
      <c r="C685" s="21"/>
      <c r="D685" s="21"/>
    </row>
    <row r="686" spans="3:4">
      <c r="C686" s="21"/>
      <c r="D686" s="21"/>
    </row>
    <row r="687" spans="3:4">
      <c r="C687" s="21"/>
      <c r="D687" s="21"/>
    </row>
    <row r="688" spans="3:4">
      <c r="C688" s="21"/>
      <c r="D688" s="21"/>
    </row>
    <row r="689" spans="3:4">
      <c r="C689" s="21"/>
      <c r="D689" s="21"/>
    </row>
    <row r="690" spans="3:4">
      <c r="C690" s="21"/>
      <c r="D690" s="21"/>
    </row>
    <row r="691" spans="3:4">
      <c r="C691" s="21"/>
      <c r="D691" s="21"/>
    </row>
    <row r="692" spans="3:4">
      <c r="C692" s="21"/>
      <c r="D692" s="21"/>
    </row>
    <row r="693" spans="3:4">
      <c r="C693" s="21"/>
      <c r="D693" s="21"/>
    </row>
    <row r="694" spans="3:4">
      <c r="C694" s="21"/>
      <c r="D694" s="21"/>
    </row>
    <row r="695" spans="3:4">
      <c r="C695" s="21"/>
      <c r="D695" s="21"/>
    </row>
    <row r="696" spans="3:4">
      <c r="C696" s="21"/>
      <c r="D696" s="21"/>
    </row>
    <row r="697" spans="3:4">
      <c r="C697" s="21"/>
      <c r="D697" s="21"/>
    </row>
    <row r="698" spans="3:4">
      <c r="C698" s="21"/>
      <c r="D698" s="21"/>
    </row>
    <row r="699" spans="3:4">
      <c r="C699" s="21"/>
      <c r="D699" s="21"/>
    </row>
    <row r="700" spans="3:4">
      <c r="C700" s="21"/>
      <c r="D700" s="21"/>
    </row>
    <row r="701" spans="3:4">
      <c r="C701" s="21"/>
      <c r="D701" s="21"/>
    </row>
    <row r="702" spans="3:4">
      <c r="C702" s="21"/>
      <c r="D702" s="21"/>
    </row>
    <row r="703" spans="3:4">
      <c r="C703" s="21"/>
      <c r="D703" s="21"/>
    </row>
    <row r="704" spans="3:4">
      <c r="C704" s="21"/>
      <c r="D704" s="21"/>
    </row>
    <row r="705" spans="3:4">
      <c r="C705" s="21"/>
      <c r="D705" s="21"/>
    </row>
    <row r="706" spans="3:4">
      <c r="C706" s="21"/>
      <c r="D706" s="21"/>
    </row>
    <row r="707" spans="3:4">
      <c r="C707" s="21"/>
      <c r="D707" s="21"/>
    </row>
    <row r="708" spans="3:4">
      <c r="C708" s="21"/>
      <c r="D708" s="21"/>
    </row>
    <row r="709" spans="3:4">
      <c r="C709" s="21"/>
      <c r="D709" s="21"/>
    </row>
    <row r="710" spans="3:4">
      <c r="C710" s="21"/>
      <c r="D710" s="21"/>
    </row>
    <row r="711" spans="3:4">
      <c r="C711" s="21"/>
      <c r="D711" s="21"/>
    </row>
    <row r="712" spans="3:4">
      <c r="C712" s="21"/>
      <c r="D712" s="21"/>
    </row>
    <row r="713" spans="3:4">
      <c r="C713" s="21"/>
      <c r="D713" s="21"/>
    </row>
    <row r="714" spans="3:4">
      <c r="C714" s="21"/>
      <c r="D714" s="21"/>
    </row>
    <row r="715" spans="3:4">
      <c r="C715" s="21"/>
      <c r="D715" s="21"/>
    </row>
    <row r="716" spans="3:4">
      <c r="C716" s="21"/>
      <c r="D716" s="21"/>
    </row>
    <row r="717" spans="3:4">
      <c r="C717" s="21"/>
      <c r="D717" s="21"/>
    </row>
    <row r="718" spans="3:4">
      <c r="C718" s="21"/>
      <c r="D718" s="21"/>
    </row>
    <row r="719" spans="3:4">
      <c r="C719" s="21"/>
      <c r="D719" s="21"/>
    </row>
    <row r="720" spans="3:4">
      <c r="C720" s="21"/>
      <c r="D720" s="21"/>
    </row>
    <row r="721" spans="3:4">
      <c r="C721" s="21"/>
      <c r="D721" s="21"/>
    </row>
    <row r="722" spans="3:4">
      <c r="C722" s="21"/>
      <c r="D722" s="21"/>
    </row>
    <row r="723" spans="3:4">
      <c r="C723" s="21"/>
      <c r="D723" s="21"/>
    </row>
    <row r="724" spans="3:4">
      <c r="C724" s="21"/>
      <c r="D724" s="21"/>
    </row>
    <row r="725" spans="3:4">
      <c r="C725" s="21"/>
      <c r="D725" s="21"/>
    </row>
    <row r="726" spans="3:4">
      <c r="C726" s="21"/>
      <c r="D726" s="21"/>
    </row>
    <row r="727" spans="3:4">
      <c r="C727" s="21"/>
      <c r="D727" s="21"/>
    </row>
    <row r="728" spans="3:4">
      <c r="C728" s="21"/>
      <c r="D728" s="21"/>
    </row>
    <row r="729" spans="3:4">
      <c r="C729" s="21"/>
      <c r="D729" s="21"/>
    </row>
    <row r="730" spans="3:4">
      <c r="C730" s="21"/>
      <c r="D730" s="21"/>
    </row>
    <row r="731" spans="3:4">
      <c r="C731" s="21"/>
      <c r="D731" s="21"/>
    </row>
    <row r="732" spans="3:4">
      <c r="C732" s="21"/>
      <c r="D732" s="21"/>
    </row>
    <row r="733" spans="3:4">
      <c r="C733" s="21"/>
      <c r="D733" s="21"/>
    </row>
    <row r="734" spans="3:4">
      <c r="C734" s="21"/>
      <c r="D734" s="21"/>
    </row>
    <row r="735" spans="3:4">
      <c r="C735" s="21"/>
      <c r="D735" s="21"/>
    </row>
    <row r="736" spans="3:4">
      <c r="C736" s="21"/>
      <c r="D736" s="21"/>
    </row>
    <row r="737" spans="3:4">
      <c r="C737" s="21"/>
      <c r="D737" s="21"/>
    </row>
    <row r="738" spans="3:4">
      <c r="C738" s="21"/>
      <c r="D738" s="21"/>
    </row>
    <row r="739" spans="3:4">
      <c r="C739" s="21"/>
      <c r="D739" s="21"/>
    </row>
    <row r="740" spans="3:4">
      <c r="C740" s="21"/>
      <c r="D740" s="21"/>
    </row>
    <row r="741" spans="3:4">
      <c r="C741" s="21"/>
      <c r="D741" s="21"/>
    </row>
    <row r="742" spans="3:4">
      <c r="C742" s="21"/>
      <c r="D742" s="21"/>
    </row>
    <row r="743" spans="3:4">
      <c r="C743" s="21"/>
      <c r="D743" s="21"/>
    </row>
    <row r="744" spans="3:4">
      <c r="C744" s="21"/>
      <c r="D744" s="21"/>
    </row>
    <row r="745" spans="3:4">
      <c r="C745" s="21"/>
      <c r="D745" s="21"/>
    </row>
    <row r="746" spans="3:4">
      <c r="C746" s="21"/>
      <c r="D746" s="21"/>
    </row>
    <row r="747" spans="3:4">
      <c r="C747" s="21"/>
      <c r="D747" s="21"/>
    </row>
    <row r="748" spans="3:4">
      <c r="C748" s="21"/>
      <c r="D748" s="21"/>
    </row>
    <row r="749" spans="3:4">
      <c r="C749" s="21"/>
      <c r="D749" s="21"/>
    </row>
    <row r="750" spans="3:4">
      <c r="C750" s="21"/>
      <c r="D750" s="21"/>
    </row>
    <row r="751" spans="3:4">
      <c r="C751" s="21"/>
      <c r="D751" s="21"/>
    </row>
    <row r="752" spans="3:4">
      <c r="C752" s="21"/>
      <c r="D752" s="21"/>
    </row>
    <row r="753" spans="3:4">
      <c r="C753" s="21"/>
      <c r="D753" s="21"/>
    </row>
    <row r="754" spans="3:4">
      <c r="C754" s="21"/>
      <c r="D754" s="21"/>
    </row>
    <row r="755" spans="3:4">
      <c r="C755" s="21"/>
      <c r="D755" s="21"/>
    </row>
    <row r="756" spans="3:4">
      <c r="C756" s="21"/>
      <c r="D756" s="21"/>
    </row>
    <row r="757" spans="3:4">
      <c r="C757" s="21"/>
      <c r="D757" s="21"/>
    </row>
    <row r="758" spans="3:4">
      <c r="C758" s="21"/>
      <c r="D758" s="21"/>
    </row>
    <row r="759" spans="3:4">
      <c r="C759" s="21"/>
      <c r="D759" s="21"/>
    </row>
    <row r="760" spans="3:4">
      <c r="C760" s="21"/>
      <c r="D760" s="21"/>
    </row>
    <row r="761" spans="3:4">
      <c r="C761" s="21"/>
      <c r="D761" s="21"/>
    </row>
    <row r="762" spans="3:4">
      <c r="C762" s="21"/>
      <c r="D762" s="21"/>
    </row>
    <row r="763" spans="3:4">
      <c r="C763" s="21"/>
      <c r="D763" s="21"/>
    </row>
    <row r="764" spans="3:4">
      <c r="C764" s="21"/>
      <c r="D764" s="21"/>
    </row>
    <row r="765" spans="3:4">
      <c r="C765" s="21"/>
      <c r="D765" s="21"/>
    </row>
    <row r="766" spans="3:4">
      <c r="C766" s="21"/>
      <c r="D766" s="21"/>
    </row>
    <row r="767" spans="3:4">
      <c r="C767" s="21"/>
      <c r="D767" s="21"/>
    </row>
    <row r="768" spans="3:4">
      <c r="C768" s="21"/>
      <c r="D768" s="21"/>
    </row>
    <row r="769" spans="3:4">
      <c r="C769" s="21"/>
      <c r="D769" s="21"/>
    </row>
    <row r="770" spans="3:4">
      <c r="C770" s="21"/>
      <c r="D770" s="21"/>
    </row>
    <row r="771" spans="3:4">
      <c r="C771" s="21"/>
      <c r="D771" s="21"/>
    </row>
    <row r="772" spans="3:4">
      <c r="C772" s="21"/>
      <c r="D772" s="21"/>
    </row>
    <row r="773" spans="3:4">
      <c r="C773" s="21"/>
      <c r="D773" s="21"/>
    </row>
    <row r="774" spans="3:4">
      <c r="C774" s="21"/>
      <c r="D774" s="21"/>
    </row>
    <row r="775" spans="3:4">
      <c r="C775" s="21"/>
      <c r="D775" s="21"/>
    </row>
    <row r="776" spans="3:4">
      <c r="C776" s="21"/>
      <c r="D776" s="21"/>
    </row>
    <row r="777" spans="3:4">
      <c r="C777" s="21"/>
      <c r="D777" s="21"/>
    </row>
    <row r="778" spans="3:4">
      <c r="C778" s="21"/>
      <c r="D778" s="21"/>
    </row>
    <row r="779" spans="3:4">
      <c r="C779" s="21"/>
      <c r="D779" s="21"/>
    </row>
    <row r="780" spans="3:4">
      <c r="C780" s="21"/>
      <c r="D780" s="21"/>
    </row>
    <row r="781" spans="3:4">
      <c r="C781" s="21"/>
      <c r="D781" s="21"/>
    </row>
  </sheetData>
  <phoneticPr fontId="7" type="noConversion"/>
  <hyperlinks>
    <hyperlink ref="H196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topLeftCell="A6" workbookViewId="0">
      <selection activeCell="A36" sqref="A36:D47"/>
    </sheetView>
  </sheetViews>
  <sheetFormatPr defaultRowHeight="12.75"/>
  <cols>
    <col min="1" max="1" width="19.7109375" style="21" customWidth="1"/>
    <col min="2" max="2" width="4.42578125" style="12" customWidth="1"/>
    <col min="3" max="3" width="12.7109375" style="21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1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9" t="s">
        <v>64</v>
      </c>
      <c r="I1" s="50" t="s">
        <v>65</v>
      </c>
      <c r="J1" s="51" t="s">
        <v>66</v>
      </c>
    </row>
    <row r="2" spans="1:16">
      <c r="I2" s="52" t="s">
        <v>46</v>
      </c>
      <c r="J2" s="53" t="s">
        <v>67</v>
      </c>
    </row>
    <row r="3" spans="1:16">
      <c r="A3" s="54" t="s">
        <v>68</v>
      </c>
      <c r="I3" s="52" t="s">
        <v>69</v>
      </c>
      <c r="J3" s="53" t="s">
        <v>70</v>
      </c>
    </row>
    <row r="4" spans="1:16">
      <c r="I4" s="52" t="s">
        <v>71</v>
      </c>
      <c r="J4" s="53" t="s">
        <v>70</v>
      </c>
    </row>
    <row r="5" spans="1:16" ht="13.5" thickBot="1">
      <c r="I5" s="55" t="s">
        <v>72</v>
      </c>
      <c r="J5" s="56" t="s">
        <v>73</v>
      </c>
    </row>
    <row r="10" spans="1:16" ht="13.5" thickBot="1"/>
    <row r="11" spans="1:16" ht="12.75" customHeight="1" thickBot="1">
      <c r="A11" s="21" t="str">
        <f t="shared" ref="A11:A47" si="0">P11</f>
        <v> BBS 64 </v>
      </c>
      <c r="B11" s="2" t="str">
        <f t="shared" ref="B11:B47" si="1">IF(H11=INT(H11),"I","II")</f>
        <v>I</v>
      </c>
      <c r="C11" s="21">
        <f t="shared" ref="C11:C47" si="2">1*G11</f>
        <v>45345.317999999999</v>
      </c>
      <c r="D11" s="12" t="str">
        <f t="shared" ref="D11:D47" si="3">VLOOKUP(F11,I$1:J$5,2,FALSE)</f>
        <v>vis</v>
      </c>
      <c r="E11" s="57">
        <f>VLOOKUP(C11,Active!C$21:E$972,3,FALSE)</f>
        <v>-0.69886058991538291</v>
      </c>
      <c r="F11" s="2" t="s">
        <v>72</v>
      </c>
      <c r="G11" s="12" t="str">
        <f t="shared" ref="G11:G47" si="4">MID(I11,3,LEN(I11)-3)</f>
        <v>45345.318</v>
      </c>
      <c r="H11" s="21">
        <f t="shared" ref="H11:H47" si="5">1*K11</f>
        <v>-5466</v>
      </c>
      <c r="I11" s="58" t="s">
        <v>75</v>
      </c>
      <c r="J11" s="59" t="s">
        <v>76</v>
      </c>
      <c r="K11" s="58">
        <v>-5466</v>
      </c>
      <c r="L11" s="58" t="s">
        <v>77</v>
      </c>
      <c r="M11" s="59" t="s">
        <v>78</v>
      </c>
      <c r="N11" s="59"/>
      <c r="O11" s="60" t="s">
        <v>79</v>
      </c>
      <c r="P11" s="60" t="s">
        <v>80</v>
      </c>
    </row>
    <row r="12" spans="1:16" ht="12.75" customHeight="1" thickBot="1">
      <c r="A12" s="21" t="str">
        <f t="shared" si="0"/>
        <v> BBS 64 </v>
      </c>
      <c r="B12" s="2" t="str">
        <f t="shared" si="1"/>
        <v>II</v>
      </c>
      <c r="C12" s="21">
        <f t="shared" si="2"/>
        <v>45345.616999999998</v>
      </c>
      <c r="D12" s="12" t="str">
        <f t="shared" si="3"/>
        <v>vis</v>
      </c>
      <c r="E12" s="57">
        <f>VLOOKUP(C12,Active!C$21:E$972,3,FALSE)</f>
        <v>-0.47048975233740564</v>
      </c>
      <c r="F12" s="2" t="s">
        <v>72</v>
      </c>
      <c r="G12" s="12" t="str">
        <f t="shared" si="4"/>
        <v>45345.617</v>
      </c>
      <c r="H12" s="21">
        <f t="shared" si="5"/>
        <v>-5465.5</v>
      </c>
      <c r="I12" s="58" t="s">
        <v>81</v>
      </c>
      <c r="J12" s="59" t="s">
        <v>82</v>
      </c>
      <c r="K12" s="58">
        <v>-5465.5</v>
      </c>
      <c r="L12" s="58" t="s">
        <v>83</v>
      </c>
      <c r="M12" s="59" t="s">
        <v>78</v>
      </c>
      <c r="N12" s="59"/>
      <c r="O12" s="60" t="s">
        <v>79</v>
      </c>
      <c r="P12" s="60" t="s">
        <v>80</v>
      </c>
    </row>
    <row r="13" spans="1:16" ht="12.75" customHeight="1" thickBot="1">
      <c r="A13" s="21" t="str">
        <f t="shared" si="0"/>
        <v> BBS 64 </v>
      </c>
      <c r="B13" s="2" t="str">
        <f t="shared" si="1"/>
        <v>I</v>
      </c>
      <c r="C13" s="21">
        <f t="shared" si="2"/>
        <v>45346.233</v>
      </c>
      <c r="D13" s="12" t="str">
        <f t="shared" si="3"/>
        <v>vis</v>
      </c>
      <c r="E13" s="57">
        <f>VLOOKUP(C13,Active!C$21:E$972,3,FALSE)</f>
        <v>0</v>
      </c>
      <c r="F13" s="2" t="s">
        <v>72</v>
      </c>
      <c r="G13" s="12" t="str">
        <f t="shared" si="4"/>
        <v>45346.233</v>
      </c>
      <c r="H13" s="21">
        <f t="shared" si="5"/>
        <v>-5465</v>
      </c>
      <c r="I13" s="58" t="s">
        <v>84</v>
      </c>
      <c r="J13" s="59" t="s">
        <v>85</v>
      </c>
      <c r="K13" s="58">
        <v>-5465</v>
      </c>
      <c r="L13" s="58" t="s">
        <v>86</v>
      </c>
      <c r="M13" s="59" t="s">
        <v>78</v>
      </c>
      <c r="N13" s="59"/>
      <c r="O13" s="60" t="s">
        <v>79</v>
      </c>
      <c r="P13" s="60" t="s">
        <v>80</v>
      </c>
    </row>
    <row r="14" spans="1:16" ht="12.75" customHeight="1" thickBot="1">
      <c r="A14" s="21" t="str">
        <f t="shared" si="0"/>
        <v> BBS 64 </v>
      </c>
      <c r="B14" s="2" t="str">
        <f t="shared" si="1"/>
        <v>I</v>
      </c>
      <c r="C14" s="21">
        <f t="shared" si="2"/>
        <v>45347.434999999998</v>
      </c>
      <c r="D14" s="12" t="str">
        <f t="shared" si="3"/>
        <v>vis</v>
      </c>
      <c r="E14" s="57">
        <f>VLOOKUP(C14,Active!C$21:E$972,3,FALSE)</f>
        <v>0.91806604270572623</v>
      </c>
      <c r="F14" s="2" t="s">
        <v>72</v>
      </c>
      <c r="G14" s="12" t="str">
        <f t="shared" si="4"/>
        <v>45347.435</v>
      </c>
      <c r="H14" s="21">
        <f t="shared" si="5"/>
        <v>-5464</v>
      </c>
      <c r="I14" s="58" t="s">
        <v>87</v>
      </c>
      <c r="J14" s="59" t="s">
        <v>88</v>
      </c>
      <c r="K14" s="58">
        <v>-5464</v>
      </c>
      <c r="L14" s="58" t="s">
        <v>89</v>
      </c>
      <c r="M14" s="59" t="s">
        <v>78</v>
      </c>
      <c r="N14" s="59"/>
      <c r="O14" s="60" t="s">
        <v>79</v>
      </c>
      <c r="P14" s="60" t="s">
        <v>80</v>
      </c>
    </row>
    <row r="15" spans="1:16" ht="12.75" customHeight="1" thickBot="1">
      <c r="A15" s="21" t="str">
        <f t="shared" si="0"/>
        <v> BBS 64 </v>
      </c>
      <c r="B15" s="2" t="str">
        <f t="shared" si="1"/>
        <v>I</v>
      </c>
      <c r="C15" s="21">
        <f t="shared" si="2"/>
        <v>45352.343999999997</v>
      </c>
      <c r="D15" s="12" t="str">
        <f t="shared" si="3"/>
        <v>vis</v>
      </c>
      <c r="E15" s="57">
        <f>VLOOKUP(C15,Active!C$21:E$972,3,FALSE)</f>
        <v>4.6674722021495478</v>
      </c>
      <c r="F15" s="2" t="s">
        <v>72</v>
      </c>
      <c r="G15" s="12" t="str">
        <f t="shared" si="4"/>
        <v>45352.344</v>
      </c>
      <c r="H15" s="21">
        <f t="shared" si="5"/>
        <v>-5460</v>
      </c>
      <c r="I15" s="58" t="s">
        <v>90</v>
      </c>
      <c r="J15" s="59" t="s">
        <v>91</v>
      </c>
      <c r="K15" s="58">
        <v>-5460</v>
      </c>
      <c r="L15" s="58" t="s">
        <v>92</v>
      </c>
      <c r="M15" s="59" t="s">
        <v>78</v>
      </c>
      <c r="N15" s="59"/>
      <c r="O15" s="60" t="s">
        <v>79</v>
      </c>
      <c r="P15" s="60" t="s">
        <v>80</v>
      </c>
    </row>
    <row r="16" spans="1:16" ht="12.75" customHeight="1" thickBot="1">
      <c r="A16" s="21" t="str">
        <f t="shared" si="0"/>
        <v> BBS 64 </v>
      </c>
      <c r="B16" s="2" t="str">
        <f t="shared" si="1"/>
        <v>I</v>
      </c>
      <c r="C16" s="21">
        <f t="shared" si="2"/>
        <v>45352.663</v>
      </c>
      <c r="D16" s="12" t="str">
        <f t="shared" si="3"/>
        <v>vis</v>
      </c>
      <c r="E16" s="57">
        <f>VLOOKUP(C16,Active!C$21:E$972,3,FALSE)</f>
        <v>4.9111186810402492</v>
      </c>
      <c r="F16" s="2" t="s">
        <v>72</v>
      </c>
      <c r="G16" s="12" t="str">
        <f t="shared" si="4"/>
        <v>45352.663</v>
      </c>
      <c r="H16" s="21">
        <f t="shared" si="5"/>
        <v>-5460</v>
      </c>
      <c r="I16" s="58" t="s">
        <v>93</v>
      </c>
      <c r="J16" s="59" t="s">
        <v>94</v>
      </c>
      <c r="K16" s="58">
        <v>-5460</v>
      </c>
      <c r="L16" s="58" t="s">
        <v>95</v>
      </c>
      <c r="M16" s="59" t="s">
        <v>78</v>
      </c>
      <c r="N16" s="59"/>
      <c r="O16" s="60" t="s">
        <v>79</v>
      </c>
      <c r="P16" s="60" t="s">
        <v>80</v>
      </c>
    </row>
    <row r="17" spans="1:16" ht="12.75" customHeight="1" thickBot="1">
      <c r="A17" s="21" t="str">
        <f t="shared" si="0"/>
        <v> BBS 64 </v>
      </c>
      <c r="B17" s="2" t="str">
        <f t="shared" si="1"/>
        <v>I</v>
      </c>
      <c r="C17" s="21">
        <f t="shared" si="2"/>
        <v>45356.644</v>
      </c>
      <c r="D17" s="12" t="str">
        <f t="shared" si="3"/>
        <v>vis</v>
      </c>
      <c r="E17" s="57">
        <f>VLOOKUP(C17,Active!C$21:E$972,3,FALSE)</f>
        <v>7.9517350837181962</v>
      </c>
      <c r="F17" s="2" t="s">
        <v>72</v>
      </c>
      <c r="G17" s="12" t="str">
        <f t="shared" si="4"/>
        <v>45356.644</v>
      </c>
      <c r="H17" s="21">
        <f t="shared" si="5"/>
        <v>-5457</v>
      </c>
      <c r="I17" s="58" t="s">
        <v>96</v>
      </c>
      <c r="J17" s="59" t="s">
        <v>97</v>
      </c>
      <c r="K17" s="58">
        <v>-5457</v>
      </c>
      <c r="L17" s="58" t="s">
        <v>98</v>
      </c>
      <c r="M17" s="59" t="s">
        <v>78</v>
      </c>
      <c r="N17" s="59"/>
      <c r="O17" s="60" t="s">
        <v>79</v>
      </c>
      <c r="P17" s="60" t="s">
        <v>80</v>
      </c>
    </row>
    <row r="18" spans="1:16" ht="12.75" customHeight="1" thickBot="1">
      <c r="A18" s="21" t="str">
        <f t="shared" si="0"/>
        <v> BBS 91 </v>
      </c>
      <c r="B18" s="2" t="str">
        <f t="shared" si="1"/>
        <v>I</v>
      </c>
      <c r="C18" s="21">
        <f t="shared" si="2"/>
        <v>47566.646000000001</v>
      </c>
      <c r="D18" s="12" t="str">
        <f t="shared" si="3"/>
        <v>vis</v>
      </c>
      <c r="E18" s="57">
        <f>VLOOKUP(C18,Active!C$21:E$972,3,FALSE)</f>
        <v>1695.9116273598959</v>
      </c>
      <c r="F18" s="2" t="s">
        <v>72</v>
      </c>
      <c r="G18" s="12" t="str">
        <f t="shared" si="4"/>
        <v>47566.646</v>
      </c>
      <c r="H18" s="21">
        <f t="shared" si="5"/>
        <v>-3769</v>
      </c>
      <c r="I18" s="58" t="s">
        <v>119</v>
      </c>
      <c r="J18" s="59" t="s">
        <v>120</v>
      </c>
      <c r="K18" s="58">
        <v>-3769</v>
      </c>
      <c r="L18" s="58" t="s">
        <v>121</v>
      </c>
      <c r="M18" s="59" t="s">
        <v>78</v>
      </c>
      <c r="N18" s="59"/>
      <c r="O18" s="60" t="s">
        <v>79</v>
      </c>
      <c r="P18" s="60" t="s">
        <v>122</v>
      </c>
    </row>
    <row r="19" spans="1:16" ht="12.75" customHeight="1" thickBot="1">
      <c r="A19" s="21" t="str">
        <f t="shared" si="0"/>
        <v> BBS 92 </v>
      </c>
      <c r="B19" s="2" t="str">
        <f t="shared" si="1"/>
        <v>I</v>
      </c>
      <c r="C19" s="21">
        <f t="shared" si="2"/>
        <v>47769.57</v>
      </c>
      <c r="D19" s="12" t="str">
        <f t="shared" si="3"/>
        <v>vis</v>
      </c>
      <c r="E19" s="57">
        <f>VLOOKUP(C19,Active!C$21:E$972,3,FALSE)</f>
        <v>1850.9013392154732</v>
      </c>
      <c r="F19" s="2" t="s">
        <v>72</v>
      </c>
      <c r="G19" s="12" t="str">
        <f t="shared" si="4"/>
        <v>47769.570</v>
      </c>
      <c r="H19" s="21">
        <f t="shared" si="5"/>
        <v>-3614</v>
      </c>
      <c r="I19" s="58" t="s">
        <v>123</v>
      </c>
      <c r="J19" s="59" t="s">
        <v>124</v>
      </c>
      <c r="K19" s="58">
        <v>-3614</v>
      </c>
      <c r="L19" s="58" t="s">
        <v>125</v>
      </c>
      <c r="M19" s="59" t="s">
        <v>78</v>
      </c>
      <c r="N19" s="59"/>
      <c r="O19" s="60" t="s">
        <v>79</v>
      </c>
      <c r="P19" s="60" t="s">
        <v>126</v>
      </c>
    </row>
    <row r="20" spans="1:16" ht="12.75" customHeight="1" thickBot="1">
      <c r="A20" s="21" t="str">
        <f t="shared" si="0"/>
        <v> BBS 94 </v>
      </c>
      <c r="B20" s="2" t="str">
        <f t="shared" si="1"/>
        <v>I</v>
      </c>
      <c r="C20" s="21">
        <f t="shared" si="2"/>
        <v>47908.355000000003</v>
      </c>
      <c r="D20" s="12" t="str">
        <f t="shared" si="3"/>
        <v>vis</v>
      </c>
      <c r="E20" s="57">
        <f>VLOOKUP(C20,Active!C$21:E$972,3,FALSE)</f>
        <v>1956.9028331731959</v>
      </c>
      <c r="F20" s="2" t="s">
        <v>72</v>
      </c>
      <c r="G20" s="12" t="str">
        <f t="shared" si="4"/>
        <v>47908.355</v>
      </c>
      <c r="H20" s="21">
        <f t="shared" si="5"/>
        <v>-3508</v>
      </c>
      <c r="I20" s="58" t="s">
        <v>130</v>
      </c>
      <c r="J20" s="59" t="s">
        <v>131</v>
      </c>
      <c r="K20" s="58">
        <v>-3508</v>
      </c>
      <c r="L20" s="58" t="s">
        <v>106</v>
      </c>
      <c r="M20" s="59" t="s">
        <v>78</v>
      </c>
      <c r="N20" s="59"/>
      <c r="O20" s="60" t="s">
        <v>79</v>
      </c>
      <c r="P20" s="60" t="s">
        <v>132</v>
      </c>
    </row>
    <row r="21" spans="1:16" ht="12.75" customHeight="1" thickBot="1">
      <c r="A21" s="21" t="str">
        <f t="shared" si="0"/>
        <v> BBS 96 </v>
      </c>
      <c r="B21" s="2" t="str">
        <f t="shared" si="1"/>
        <v>I</v>
      </c>
      <c r="C21" s="21">
        <f t="shared" si="2"/>
        <v>48179.368999999999</v>
      </c>
      <c r="D21" s="12" t="str">
        <f t="shared" si="3"/>
        <v>vis</v>
      </c>
      <c r="E21" s="57">
        <f>VLOOKUP(C21,Active!C$21:E$972,3,FALSE)</f>
        <v>2163.8984658673421</v>
      </c>
      <c r="F21" s="2" t="s">
        <v>72</v>
      </c>
      <c r="G21" s="12" t="str">
        <f t="shared" si="4"/>
        <v>48179.369</v>
      </c>
      <c r="H21" s="21">
        <f t="shared" si="5"/>
        <v>-3301</v>
      </c>
      <c r="I21" s="58" t="s">
        <v>133</v>
      </c>
      <c r="J21" s="59" t="s">
        <v>134</v>
      </c>
      <c r="K21" s="58">
        <v>-3301</v>
      </c>
      <c r="L21" s="58" t="s">
        <v>135</v>
      </c>
      <c r="M21" s="59" t="s">
        <v>78</v>
      </c>
      <c r="N21" s="59"/>
      <c r="O21" s="60" t="s">
        <v>79</v>
      </c>
      <c r="P21" s="60" t="s">
        <v>136</v>
      </c>
    </row>
    <row r="22" spans="1:16" ht="12.75" customHeight="1" thickBot="1">
      <c r="A22" s="21" t="str">
        <f t="shared" si="0"/>
        <v> BBS 97 </v>
      </c>
      <c r="B22" s="2" t="str">
        <f t="shared" si="1"/>
        <v>I</v>
      </c>
      <c r="C22" s="21">
        <f t="shared" si="2"/>
        <v>48234.339</v>
      </c>
      <c r="D22" s="12" t="str">
        <f t="shared" si="3"/>
        <v>vis</v>
      </c>
      <c r="E22" s="57">
        <f>VLOOKUP(C22,Active!C$21:E$972,3,FALSE)</f>
        <v>2205.8835660068098</v>
      </c>
      <c r="F22" s="2" t="s">
        <v>72</v>
      </c>
      <c r="G22" s="12" t="str">
        <f t="shared" si="4"/>
        <v>48234.339</v>
      </c>
      <c r="H22" s="21">
        <f t="shared" si="5"/>
        <v>-3259</v>
      </c>
      <c r="I22" s="58" t="s">
        <v>137</v>
      </c>
      <c r="J22" s="59" t="s">
        <v>138</v>
      </c>
      <c r="K22" s="58">
        <v>-3259</v>
      </c>
      <c r="L22" s="58" t="s">
        <v>139</v>
      </c>
      <c r="M22" s="59" t="s">
        <v>78</v>
      </c>
      <c r="N22" s="59"/>
      <c r="O22" s="60" t="s">
        <v>79</v>
      </c>
      <c r="P22" s="60" t="s">
        <v>140</v>
      </c>
    </row>
    <row r="23" spans="1:16" ht="12.75" customHeight="1" thickBot="1">
      <c r="A23" s="21" t="str">
        <f t="shared" si="0"/>
        <v> BBS 99 </v>
      </c>
      <c r="B23" s="2" t="str">
        <f t="shared" si="1"/>
        <v>I</v>
      </c>
      <c r="C23" s="21">
        <f t="shared" si="2"/>
        <v>48564.288</v>
      </c>
      <c r="D23" s="12" t="str">
        <f t="shared" si="3"/>
        <v>vis</v>
      </c>
      <c r="E23" s="57">
        <f>VLOOKUP(C23,Active!C$21:E$972,3,FALSE)</f>
        <v>2457.8926947300565</v>
      </c>
      <c r="F23" s="2" t="s">
        <v>72</v>
      </c>
      <c r="G23" s="12" t="str">
        <f t="shared" si="4"/>
        <v>48564.288</v>
      </c>
      <c r="H23" s="21">
        <f t="shared" si="5"/>
        <v>-3007</v>
      </c>
      <c r="I23" s="58" t="s">
        <v>141</v>
      </c>
      <c r="J23" s="59" t="s">
        <v>142</v>
      </c>
      <c r="K23" s="58">
        <v>-3007</v>
      </c>
      <c r="L23" s="58" t="s">
        <v>143</v>
      </c>
      <c r="M23" s="59" t="s">
        <v>78</v>
      </c>
      <c r="N23" s="59"/>
      <c r="O23" s="60" t="s">
        <v>79</v>
      </c>
      <c r="P23" s="60" t="s">
        <v>144</v>
      </c>
    </row>
    <row r="24" spans="1:16" ht="12.75" customHeight="1" thickBot="1">
      <c r="A24" s="21" t="str">
        <f t="shared" si="0"/>
        <v> BBS 100 </v>
      </c>
      <c r="B24" s="2" t="str">
        <f t="shared" si="1"/>
        <v>I</v>
      </c>
      <c r="C24" s="21">
        <f t="shared" si="2"/>
        <v>48683.427000000003</v>
      </c>
      <c r="D24" s="12" t="str">
        <f t="shared" si="3"/>
        <v>vis</v>
      </c>
      <c r="E24" s="57">
        <f>VLOOKUP(C24,Active!C$21:E$972,3,FALSE)</f>
        <v>2548.8889262293478</v>
      </c>
      <c r="F24" s="2" t="s">
        <v>72</v>
      </c>
      <c r="G24" s="12" t="str">
        <f t="shared" si="4"/>
        <v>48683.427</v>
      </c>
      <c r="H24" s="21">
        <f t="shared" si="5"/>
        <v>-2916</v>
      </c>
      <c r="I24" s="58" t="s">
        <v>145</v>
      </c>
      <c r="J24" s="59" t="s">
        <v>146</v>
      </c>
      <c r="K24" s="58">
        <v>-2916</v>
      </c>
      <c r="L24" s="58" t="s">
        <v>147</v>
      </c>
      <c r="M24" s="59" t="s">
        <v>78</v>
      </c>
      <c r="N24" s="59"/>
      <c r="O24" s="60" t="s">
        <v>79</v>
      </c>
      <c r="P24" s="60" t="s">
        <v>148</v>
      </c>
    </row>
    <row r="25" spans="1:16" ht="12.75" customHeight="1" thickBot="1">
      <c r="A25" s="21" t="str">
        <f t="shared" si="0"/>
        <v> BBS 104 </v>
      </c>
      <c r="B25" s="2" t="str">
        <f t="shared" si="1"/>
        <v>I</v>
      </c>
      <c r="C25" s="21">
        <f t="shared" si="2"/>
        <v>49212.383999999998</v>
      </c>
      <c r="D25" s="12" t="str">
        <f t="shared" si="3"/>
        <v>vis</v>
      </c>
      <c r="E25" s="57">
        <f>VLOOKUP(C25,Active!C$21:E$972,3,FALSE)</f>
        <v>2952.8967962397464</v>
      </c>
      <c r="F25" s="2" t="s">
        <v>72</v>
      </c>
      <c r="G25" s="12" t="str">
        <f t="shared" si="4"/>
        <v>49212.384</v>
      </c>
      <c r="H25" s="21">
        <f t="shared" si="5"/>
        <v>-2512</v>
      </c>
      <c r="I25" s="58" t="s">
        <v>149</v>
      </c>
      <c r="J25" s="59" t="s">
        <v>150</v>
      </c>
      <c r="K25" s="58">
        <v>-2512</v>
      </c>
      <c r="L25" s="58" t="s">
        <v>151</v>
      </c>
      <c r="M25" s="59" t="s">
        <v>78</v>
      </c>
      <c r="N25" s="59"/>
      <c r="O25" s="60" t="s">
        <v>79</v>
      </c>
      <c r="P25" s="60" t="s">
        <v>152</v>
      </c>
    </row>
    <row r="26" spans="1:16" ht="12.75" customHeight="1" thickBot="1">
      <c r="A26" s="21" t="str">
        <f t="shared" si="0"/>
        <v> BBS 115 </v>
      </c>
      <c r="B26" s="2" t="str">
        <f t="shared" si="1"/>
        <v>I</v>
      </c>
      <c r="C26" s="21">
        <f t="shared" si="2"/>
        <v>50664.353000000003</v>
      </c>
      <c r="D26" s="12" t="str">
        <f t="shared" si="3"/>
        <v>vis</v>
      </c>
      <c r="E26" s="57">
        <f>VLOOKUP(C26,Active!C$21:E$972,3,FALSE)</f>
        <v>4061.8846780734989</v>
      </c>
      <c r="F26" s="2" t="s">
        <v>72</v>
      </c>
      <c r="G26" s="12" t="str">
        <f t="shared" si="4"/>
        <v>50664.353</v>
      </c>
      <c r="H26" s="21">
        <f t="shared" si="5"/>
        <v>-1403</v>
      </c>
      <c r="I26" s="58" t="s">
        <v>153</v>
      </c>
      <c r="J26" s="59" t="s">
        <v>154</v>
      </c>
      <c r="K26" s="58">
        <v>-1403</v>
      </c>
      <c r="L26" s="58" t="s">
        <v>155</v>
      </c>
      <c r="M26" s="59" t="s">
        <v>78</v>
      </c>
      <c r="N26" s="59"/>
      <c r="O26" s="60" t="s">
        <v>79</v>
      </c>
      <c r="P26" s="60" t="s">
        <v>156</v>
      </c>
    </row>
    <row r="27" spans="1:16" ht="12.75" customHeight="1" thickBot="1">
      <c r="A27" s="21" t="str">
        <f t="shared" si="0"/>
        <v>IBVS 4888 </v>
      </c>
      <c r="B27" s="2" t="str">
        <f t="shared" si="1"/>
        <v>I</v>
      </c>
      <c r="C27" s="21">
        <f t="shared" si="2"/>
        <v>50829.255599999997</v>
      </c>
      <c r="D27" s="12" t="str">
        <f t="shared" si="3"/>
        <v>vis</v>
      </c>
      <c r="E27" s="57">
        <f>VLOOKUP(C27,Active!C$21:E$972,3,FALSE)</f>
        <v>4187.8343265046096</v>
      </c>
      <c r="F27" s="2" t="s">
        <v>72</v>
      </c>
      <c r="G27" s="12" t="str">
        <f t="shared" si="4"/>
        <v>50829.2556</v>
      </c>
      <c r="H27" s="21">
        <f t="shared" si="5"/>
        <v>-1277</v>
      </c>
      <c r="I27" s="58" t="s">
        <v>157</v>
      </c>
      <c r="J27" s="59" t="s">
        <v>158</v>
      </c>
      <c r="K27" s="58">
        <v>-1277</v>
      </c>
      <c r="L27" s="58" t="s">
        <v>159</v>
      </c>
      <c r="M27" s="59" t="s">
        <v>160</v>
      </c>
      <c r="N27" s="59" t="s">
        <v>161</v>
      </c>
      <c r="O27" s="60" t="s">
        <v>162</v>
      </c>
      <c r="P27" s="61" t="s">
        <v>163</v>
      </c>
    </row>
    <row r="28" spans="1:16" ht="12.75" customHeight="1" thickBot="1">
      <c r="A28" s="21" t="str">
        <f t="shared" si="0"/>
        <v>OEJV 0074 </v>
      </c>
      <c r="B28" s="2" t="str">
        <f t="shared" si="1"/>
        <v>I</v>
      </c>
      <c r="C28" s="21">
        <f t="shared" si="2"/>
        <v>51968.292289999998</v>
      </c>
      <c r="D28" s="12" t="str">
        <f t="shared" si="3"/>
        <v>vis</v>
      </c>
      <c r="E28" s="57">
        <f>VLOOKUP(C28,Active!C$21:E$972,3,FALSE)</f>
        <v>5057.8101222509549</v>
      </c>
      <c r="F28" s="2" t="s">
        <v>72</v>
      </c>
      <c r="G28" s="12" t="str">
        <f t="shared" si="4"/>
        <v>51968.29229</v>
      </c>
      <c r="H28" s="21">
        <f t="shared" si="5"/>
        <v>-407</v>
      </c>
      <c r="I28" s="58" t="s">
        <v>172</v>
      </c>
      <c r="J28" s="59" t="s">
        <v>173</v>
      </c>
      <c r="K28" s="58">
        <v>-407</v>
      </c>
      <c r="L28" s="58" t="s">
        <v>174</v>
      </c>
      <c r="M28" s="59" t="s">
        <v>175</v>
      </c>
      <c r="N28" s="59" t="s">
        <v>176</v>
      </c>
      <c r="O28" s="60" t="s">
        <v>177</v>
      </c>
      <c r="P28" s="61" t="s">
        <v>178</v>
      </c>
    </row>
    <row r="29" spans="1:16" ht="12.75" customHeight="1" thickBot="1">
      <c r="A29" s="21" t="str">
        <f t="shared" si="0"/>
        <v> BBS 129 </v>
      </c>
      <c r="B29" s="2" t="str">
        <f t="shared" si="1"/>
        <v>I</v>
      </c>
      <c r="C29" s="21">
        <f t="shared" si="2"/>
        <v>52591.468000000001</v>
      </c>
      <c r="D29" s="12" t="str">
        <f t="shared" si="3"/>
        <v>vis</v>
      </c>
      <c r="E29" s="57">
        <f>VLOOKUP(C29,Active!C$21:E$972,3,FALSE)</f>
        <v>5533.7805531920749</v>
      </c>
      <c r="F29" s="2" t="s">
        <v>72</v>
      </c>
      <c r="G29" s="12" t="str">
        <f t="shared" si="4"/>
        <v>52591.468</v>
      </c>
      <c r="H29" s="21">
        <f t="shared" si="5"/>
        <v>69</v>
      </c>
      <c r="I29" s="58" t="s">
        <v>191</v>
      </c>
      <c r="J29" s="59" t="s">
        <v>192</v>
      </c>
      <c r="K29" s="58">
        <v>69</v>
      </c>
      <c r="L29" s="58" t="s">
        <v>189</v>
      </c>
      <c r="M29" s="59" t="s">
        <v>78</v>
      </c>
      <c r="N29" s="59"/>
      <c r="O29" s="60" t="s">
        <v>79</v>
      </c>
      <c r="P29" s="60" t="s">
        <v>193</v>
      </c>
    </row>
    <row r="30" spans="1:16" ht="12.75" customHeight="1" thickBot="1">
      <c r="A30" s="21" t="str">
        <f t="shared" si="0"/>
        <v>IBVS 5583 </v>
      </c>
      <c r="B30" s="2" t="str">
        <f t="shared" si="1"/>
        <v>I</v>
      </c>
      <c r="C30" s="21">
        <f t="shared" si="2"/>
        <v>52908.3174</v>
      </c>
      <c r="D30" s="12" t="str">
        <f t="shared" si="3"/>
        <v>vis</v>
      </c>
      <c r="E30" s="57">
        <f>VLOOKUP(C30,Active!C$21:E$972,3,FALSE)</f>
        <v>5775.7844423703518</v>
      </c>
      <c r="F30" s="2" t="s">
        <v>72</v>
      </c>
      <c r="G30" s="12" t="str">
        <f t="shared" si="4"/>
        <v>52908.3174</v>
      </c>
      <c r="H30" s="21">
        <f t="shared" si="5"/>
        <v>311</v>
      </c>
      <c r="I30" s="58" t="s">
        <v>194</v>
      </c>
      <c r="J30" s="59" t="s">
        <v>195</v>
      </c>
      <c r="K30" s="58">
        <v>311</v>
      </c>
      <c r="L30" s="58" t="s">
        <v>196</v>
      </c>
      <c r="M30" s="59" t="s">
        <v>160</v>
      </c>
      <c r="N30" s="59" t="s">
        <v>161</v>
      </c>
      <c r="O30" s="60" t="s">
        <v>197</v>
      </c>
      <c r="P30" s="61" t="s">
        <v>198</v>
      </c>
    </row>
    <row r="31" spans="1:16" ht="12.75" customHeight="1" thickBot="1">
      <c r="A31" s="21" t="str">
        <f t="shared" si="0"/>
        <v> BBS 130 </v>
      </c>
      <c r="B31" s="2" t="str">
        <f t="shared" si="1"/>
        <v>I</v>
      </c>
      <c r="C31" s="21">
        <f t="shared" si="2"/>
        <v>52908.321000000004</v>
      </c>
      <c r="D31" s="12" t="str">
        <f t="shared" si="3"/>
        <v>vis</v>
      </c>
      <c r="E31" s="57">
        <f>VLOOKUP(C31,Active!C$21:E$972,3,FALSE)</f>
        <v>5775.7871919857898</v>
      </c>
      <c r="F31" s="2" t="s">
        <v>72</v>
      </c>
      <c r="G31" s="12" t="str">
        <f t="shared" si="4"/>
        <v>52908.321</v>
      </c>
      <c r="H31" s="21">
        <f t="shared" si="5"/>
        <v>311</v>
      </c>
      <c r="I31" s="58" t="s">
        <v>199</v>
      </c>
      <c r="J31" s="59" t="s">
        <v>200</v>
      </c>
      <c r="K31" s="58">
        <v>311</v>
      </c>
      <c r="L31" s="58" t="s">
        <v>129</v>
      </c>
      <c r="M31" s="59" t="s">
        <v>78</v>
      </c>
      <c r="N31" s="59"/>
      <c r="O31" s="60" t="s">
        <v>79</v>
      </c>
      <c r="P31" s="60" t="s">
        <v>201</v>
      </c>
    </row>
    <row r="32" spans="1:16" ht="12.75" customHeight="1" thickBot="1">
      <c r="A32" s="21" t="str">
        <f t="shared" si="0"/>
        <v>OEJV 0003 </v>
      </c>
      <c r="B32" s="2" t="str">
        <f t="shared" si="1"/>
        <v>I</v>
      </c>
      <c r="C32" s="21">
        <f t="shared" si="2"/>
        <v>53531.508999999998</v>
      </c>
      <c r="D32" s="12" t="str">
        <f t="shared" si="3"/>
        <v>vis</v>
      </c>
      <c r="E32" s="57">
        <f>VLOOKUP(C32,Active!C$21:E$972,3,FALSE)</f>
        <v>6251.7670098084873</v>
      </c>
      <c r="F32" s="2" t="s">
        <v>72</v>
      </c>
      <c r="G32" s="12" t="str">
        <f t="shared" si="4"/>
        <v>53531.509</v>
      </c>
      <c r="H32" s="21">
        <f t="shared" si="5"/>
        <v>787</v>
      </c>
      <c r="I32" s="58" t="s">
        <v>202</v>
      </c>
      <c r="J32" s="59" t="s">
        <v>203</v>
      </c>
      <c r="K32" s="58">
        <v>787</v>
      </c>
      <c r="L32" s="58" t="s">
        <v>204</v>
      </c>
      <c r="M32" s="59" t="s">
        <v>78</v>
      </c>
      <c r="N32" s="59"/>
      <c r="O32" s="60" t="s">
        <v>79</v>
      </c>
      <c r="P32" s="61" t="s">
        <v>205</v>
      </c>
    </row>
    <row r="33" spans="1:16" ht="12.75" customHeight="1" thickBot="1">
      <c r="A33" s="21" t="str">
        <f t="shared" si="0"/>
        <v>OEJV 0003 </v>
      </c>
      <c r="B33" s="2" t="str">
        <f t="shared" si="1"/>
        <v>I</v>
      </c>
      <c r="C33" s="21">
        <f t="shared" si="2"/>
        <v>53599.574999999997</v>
      </c>
      <c r="D33" s="12" t="str">
        <f t="shared" si="3"/>
        <v>vis</v>
      </c>
      <c r="E33" s="57">
        <f>VLOOKUP(C33,Active!C$21:E$972,3,FALSE)</f>
        <v>6303.7545998774867</v>
      </c>
      <c r="F33" s="2" t="s">
        <v>72</v>
      </c>
      <c r="G33" s="12" t="str">
        <f t="shared" si="4"/>
        <v>53599.575</v>
      </c>
      <c r="H33" s="21">
        <f t="shared" si="5"/>
        <v>839</v>
      </c>
      <c r="I33" s="58" t="s">
        <v>206</v>
      </c>
      <c r="J33" s="59" t="s">
        <v>207</v>
      </c>
      <c r="K33" s="58">
        <v>839</v>
      </c>
      <c r="L33" s="58" t="s">
        <v>208</v>
      </c>
      <c r="M33" s="59" t="s">
        <v>78</v>
      </c>
      <c r="N33" s="59"/>
      <c r="O33" s="60" t="s">
        <v>79</v>
      </c>
      <c r="P33" s="61" t="s">
        <v>205</v>
      </c>
    </row>
    <row r="34" spans="1:16" ht="12.75" customHeight="1" thickBot="1">
      <c r="A34" s="21" t="str">
        <f t="shared" si="0"/>
        <v>IBVS 5713 </v>
      </c>
      <c r="B34" s="2" t="str">
        <f t="shared" si="1"/>
        <v>I</v>
      </c>
      <c r="C34" s="21">
        <f t="shared" si="2"/>
        <v>53670.2886</v>
      </c>
      <c r="D34" s="12" t="str">
        <f t="shared" si="3"/>
        <v>vis</v>
      </c>
      <c r="E34" s="57">
        <f>VLOOKUP(C34,Active!C$21:E$972,3,FALSE)</f>
        <v>6357.7643793430552</v>
      </c>
      <c r="F34" s="2" t="s">
        <v>72</v>
      </c>
      <c r="G34" s="12" t="str">
        <f t="shared" si="4"/>
        <v>53670.2886</v>
      </c>
      <c r="H34" s="21">
        <f t="shared" si="5"/>
        <v>893</v>
      </c>
      <c r="I34" s="58" t="s">
        <v>209</v>
      </c>
      <c r="J34" s="59" t="s">
        <v>210</v>
      </c>
      <c r="K34" s="58">
        <v>893</v>
      </c>
      <c r="L34" s="58" t="s">
        <v>211</v>
      </c>
      <c r="M34" s="59" t="s">
        <v>160</v>
      </c>
      <c r="N34" s="59" t="s">
        <v>161</v>
      </c>
      <c r="O34" s="60" t="s">
        <v>212</v>
      </c>
      <c r="P34" s="61" t="s">
        <v>213</v>
      </c>
    </row>
    <row r="35" spans="1:16" ht="12.75" customHeight="1" thickBot="1">
      <c r="A35" s="21" t="str">
        <f t="shared" si="0"/>
        <v>IBVS 6114 </v>
      </c>
      <c r="B35" s="2" t="str">
        <f t="shared" si="1"/>
        <v>I</v>
      </c>
      <c r="C35" s="21">
        <f t="shared" si="2"/>
        <v>55957.523439999997</v>
      </c>
      <c r="D35" s="12" t="str">
        <f t="shared" si="3"/>
        <v>vis</v>
      </c>
      <c r="E35" s="57">
        <f>VLOOKUP(C35,Active!C$21:E$972,3,FALSE)</f>
        <v>8104.7133296773609</v>
      </c>
      <c r="F35" s="2" t="s">
        <v>72</v>
      </c>
      <c r="G35" s="12" t="str">
        <f t="shared" si="4"/>
        <v>55957.52344</v>
      </c>
      <c r="H35" s="21">
        <f t="shared" si="5"/>
        <v>2640</v>
      </c>
      <c r="I35" s="58" t="s">
        <v>219</v>
      </c>
      <c r="J35" s="59" t="s">
        <v>220</v>
      </c>
      <c r="K35" s="58">
        <v>2640</v>
      </c>
      <c r="L35" s="58" t="s">
        <v>221</v>
      </c>
      <c r="M35" s="59" t="s">
        <v>175</v>
      </c>
      <c r="N35" s="59" t="s">
        <v>222</v>
      </c>
      <c r="O35" s="60" t="s">
        <v>223</v>
      </c>
      <c r="P35" s="61" t="s">
        <v>224</v>
      </c>
    </row>
    <row r="36" spans="1:16" ht="12.75" customHeight="1" thickBot="1">
      <c r="A36" s="21" t="str">
        <f t="shared" si="0"/>
        <v> BRNO 28 </v>
      </c>
      <c r="B36" s="2" t="str">
        <f t="shared" si="1"/>
        <v>I</v>
      </c>
      <c r="C36" s="21">
        <f t="shared" si="2"/>
        <v>46727.417999999998</v>
      </c>
      <c r="D36" s="12" t="str">
        <f t="shared" si="3"/>
        <v>vis</v>
      </c>
      <c r="E36" s="57">
        <f>VLOOKUP(C36,Active!C$21:E$972,3,FALSE)</f>
        <v>1054.924332110771</v>
      </c>
      <c r="F36" s="2" t="s">
        <v>72</v>
      </c>
      <c r="G36" s="12" t="str">
        <f t="shared" si="4"/>
        <v>46727.418</v>
      </c>
      <c r="H36" s="21">
        <f t="shared" si="5"/>
        <v>-4410</v>
      </c>
      <c r="I36" s="58" t="s">
        <v>99</v>
      </c>
      <c r="J36" s="59" t="s">
        <v>100</v>
      </c>
      <c r="K36" s="58">
        <v>-4410</v>
      </c>
      <c r="L36" s="58" t="s">
        <v>101</v>
      </c>
      <c r="M36" s="59" t="s">
        <v>78</v>
      </c>
      <c r="N36" s="59"/>
      <c r="O36" s="60" t="s">
        <v>102</v>
      </c>
      <c r="P36" s="60" t="s">
        <v>103</v>
      </c>
    </row>
    <row r="37" spans="1:16" ht="12.75" customHeight="1" thickBot="1">
      <c r="A37" s="21" t="str">
        <f t="shared" si="0"/>
        <v> BRNO 28 </v>
      </c>
      <c r="B37" s="2" t="str">
        <f t="shared" si="1"/>
        <v>I</v>
      </c>
      <c r="C37" s="21">
        <f t="shared" si="2"/>
        <v>46727.427000000003</v>
      </c>
      <c r="D37" s="12" t="str">
        <f t="shared" si="3"/>
        <v>vis</v>
      </c>
      <c r="E37" s="57">
        <f>VLOOKUP(C37,Active!C$21:E$972,3,FALSE)</f>
        <v>1054.9312061493645</v>
      </c>
      <c r="F37" s="2" t="s">
        <v>72</v>
      </c>
      <c r="G37" s="12" t="str">
        <f t="shared" si="4"/>
        <v>46727.427</v>
      </c>
      <c r="H37" s="21">
        <f t="shared" si="5"/>
        <v>-4410</v>
      </c>
      <c r="I37" s="58" t="s">
        <v>104</v>
      </c>
      <c r="J37" s="59" t="s">
        <v>105</v>
      </c>
      <c r="K37" s="58">
        <v>-4410</v>
      </c>
      <c r="L37" s="58" t="s">
        <v>106</v>
      </c>
      <c r="M37" s="59" t="s">
        <v>78</v>
      </c>
      <c r="N37" s="59"/>
      <c r="O37" s="60" t="s">
        <v>107</v>
      </c>
      <c r="P37" s="60" t="s">
        <v>103</v>
      </c>
    </row>
    <row r="38" spans="1:16" ht="12.75" customHeight="1" thickBot="1">
      <c r="A38" s="21" t="str">
        <f t="shared" si="0"/>
        <v> BRNO 28 </v>
      </c>
      <c r="B38" s="2" t="str">
        <f t="shared" si="1"/>
        <v>I</v>
      </c>
      <c r="C38" s="21">
        <f t="shared" si="2"/>
        <v>46744.440999999999</v>
      </c>
      <c r="D38" s="12" t="str">
        <f t="shared" si="3"/>
        <v>vis</v>
      </c>
      <c r="E38" s="57">
        <f>VLOOKUP(C38,Active!C$21:E$972,3,FALSE)</f>
        <v>1067.9261942114474</v>
      </c>
      <c r="F38" s="2" t="s">
        <v>72</v>
      </c>
      <c r="G38" s="12" t="str">
        <f t="shared" si="4"/>
        <v>46744.441</v>
      </c>
      <c r="H38" s="21">
        <f t="shared" si="5"/>
        <v>-4397</v>
      </c>
      <c r="I38" s="58" t="s">
        <v>108</v>
      </c>
      <c r="J38" s="59" t="s">
        <v>109</v>
      </c>
      <c r="K38" s="58">
        <v>-4397</v>
      </c>
      <c r="L38" s="58" t="s">
        <v>110</v>
      </c>
      <c r="M38" s="59" t="s">
        <v>78</v>
      </c>
      <c r="N38" s="59"/>
      <c r="O38" s="60" t="s">
        <v>102</v>
      </c>
      <c r="P38" s="60" t="s">
        <v>103</v>
      </c>
    </row>
    <row r="39" spans="1:16" ht="12.75" customHeight="1" thickBot="1">
      <c r="A39" s="21" t="str">
        <f t="shared" si="0"/>
        <v> BRNO 30 </v>
      </c>
      <c r="B39" s="2" t="str">
        <f t="shared" si="1"/>
        <v>I</v>
      </c>
      <c r="C39" s="21">
        <f t="shared" si="2"/>
        <v>47066.517</v>
      </c>
      <c r="D39" s="12" t="str">
        <f t="shared" si="3"/>
        <v>vis</v>
      </c>
      <c r="E39" s="57">
        <f>VLOOKUP(C39,Active!C$21:E$972,3,FALSE)</f>
        <v>1313.9220667331663</v>
      </c>
      <c r="F39" s="2" t="s">
        <v>72</v>
      </c>
      <c r="G39" s="12" t="str">
        <f t="shared" si="4"/>
        <v>47066.517</v>
      </c>
      <c r="H39" s="21">
        <f t="shared" si="5"/>
        <v>-4151</v>
      </c>
      <c r="I39" s="58" t="s">
        <v>111</v>
      </c>
      <c r="J39" s="59" t="s">
        <v>112</v>
      </c>
      <c r="K39" s="58">
        <v>-4151</v>
      </c>
      <c r="L39" s="58" t="s">
        <v>74</v>
      </c>
      <c r="M39" s="59" t="s">
        <v>78</v>
      </c>
      <c r="N39" s="59"/>
      <c r="O39" s="60" t="s">
        <v>113</v>
      </c>
      <c r="P39" s="60" t="s">
        <v>114</v>
      </c>
    </row>
    <row r="40" spans="1:16" ht="12.75" customHeight="1" thickBot="1">
      <c r="A40" s="21" t="str">
        <f t="shared" si="0"/>
        <v> BBS 90 </v>
      </c>
      <c r="B40" s="2" t="str">
        <f t="shared" si="1"/>
        <v>I</v>
      </c>
      <c r="C40" s="21">
        <f t="shared" si="2"/>
        <v>47531.298000000003</v>
      </c>
      <c r="D40" s="12" t="str">
        <f t="shared" si="3"/>
        <v>vis</v>
      </c>
      <c r="E40" s="57">
        <f>VLOOKUP(C40,Active!C$21:E$972,3,FALSE)</f>
        <v>1668.9134589092903</v>
      </c>
      <c r="F40" s="2" t="s">
        <v>72</v>
      </c>
      <c r="G40" s="12" t="str">
        <f t="shared" si="4"/>
        <v>47531.298</v>
      </c>
      <c r="H40" s="21">
        <f t="shared" si="5"/>
        <v>-3796</v>
      </c>
      <c r="I40" s="58" t="s">
        <v>115</v>
      </c>
      <c r="J40" s="59" t="s">
        <v>116</v>
      </c>
      <c r="K40" s="58">
        <v>-3796</v>
      </c>
      <c r="L40" s="58" t="s">
        <v>117</v>
      </c>
      <c r="M40" s="59" t="s">
        <v>78</v>
      </c>
      <c r="N40" s="59"/>
      <c r="O40" s="60" t="s">
        <v>79</v>
      </c>
      <c r="P40" s="60" t="s">
        <v>118</v>
      </c>
    </row>
    <row r="41" spans="1:16" ht="12.75" customHeight="1" thickBot="1">
      <c r="A41" s="21" t="str">
        <f t="shared" si="0"/>
        <v> BRNO 30 </v>
      </c>
      <c r="B41" s="2" t="str">
        <f t="shared" si="1"/>
        <v>I</v>
      </c>
      <c r="C41" s="21">
        <f t="shared" si="2"/>
        <v>47887.411999999997</v>
      </c>
      <c r="D41" s="12" t="str">
        <f t="shared" si="3"/>
        <v>vis</v>
      </c>
      <c r="E41" s="57">
        <f>VLOOKUP(C41,Active!C$21:E$972,3,FALSE)</f>
        <v>1940.9069453758314</v>
      </c>
      <c r="F41" s="2" t="s">
        <v>72</v>
      </c>
      <c r="G41" s="12" t="str">
        <f t="shared" si="4"/>
        <v>47887.412</v>
      </c>
      <c r="H41" s="21">
        <f t="shared" si="5"/>
        <v>-3524</v>
      </c>
      <c r="I41" s="58" t="s">
        <v>127</v>
      </c>
      <c r="J41" s="59" t="s">
        <v>128</v>
      </c>
      <c r="K41" s="58">
        <v>-3524</v>
      </c>
      <c r="L41" s="58" t="s">
        <v>129</v>
      </c>
      <c r="M41" s="59" t="s">
        <v>78</v>
      </c>
      <c r="N41" s="59"/>
      <c r="O41" s="60" t="s">
        <v>102</v>
      </c>
      <c r="P41" s="60" t="s">
        <v>114</v>
      </c>
    </row>
    <row r="42" spans="1:16" ht="12.75" customHeight="1" thickBot="1">
      <c r="A42" s="21" t="str">
        <f t="shared" si="0"/>
        <v> BBS 119 </v>
      </c>
      <c r="B42" s="2" t="str">
        <f t="shared" si="1"/>
        <v>I</v>
      </c>
      <c r="C42" s="21">
        <f t="shared" si="2"/>
        <v>51164.487000000001</v>
      </c>
      <c r="D42" s="12" t="str">
        <f t="shared" si="3"/>
        <v>vis</v>
      </c>
      <c r="E42" s="57">
        <f>VLOOKUP(C42,Active!C$21:E$972,3,FALSE)</f>
        <v>4443.8780576105537</v>
      </c>
      <c r="F42" s="2" t="s">
        <v>72</v>
      </c>
      <c r="G42" s="12" t="str">
        <f t="shared" si="4"/>
        <v>51164.487</v>
      </c>
      <c r="H42" s="21">
        <f t="shared" si="5"/>
        <v>-1021</v>
      </c>
      <c r="I42" s="58" t="s">
        <v>164</v>
      </c>
      <c r="J42" s="59" t="s">
        <v>165</v>
      </c>
      <c r="K42" s="58">
        <v>-1021</v>
      </c>
      <c r="L42" s="58" t="s">
        <v>166</v>
      </c>
      <c r="M42" s="59" t="s">
        <v>78</v>
      </c>
      <c r="N42" s="59"/>
      <c r="O42" s="60" t="s">
        <v>79</v>
      </c>
      <c r="P42" s="60" t="s">
        <v>167</v>
      </c>
    </row>
    <row r="43" spans="1:16" ht="12.75" customHeight="1" thickBot="1">
      <c r="A43" s="21" t="str">
        <f t="shared" si="0"/>
        <v> BBS 120 </v>
      </c>
      <c r="B43" s="2" t="str">
        <f t="shared" si="1"/>
        <v>I</v>
      </c>
      <c r="C43" s="21">
        <f t="shared" si="2"/>
        <v>51384.379000000001</v>
      </c>
      <c r="D43" s="12" t="str">
        <f t="shared" si="3"/>
        <v>vis</v>
      </c>
      <c r="E43" s="57">
        <f>VLOOKUP(C43,Active!C$21:E$972,3,FALSE)</f>
        <v>4611.8276235532057</v>
      </c>
      <c r="F43" s="2" t="s">
        <v>72</v>
      </c>
      <c r="G43" s="12" t="str">
        <f t="shared" si="4"/>
        <v>51384.379</v>
      </c>
      <c r="H43" s="21">
        <f t="shared" si="5"/>
        <v>-853</v>
      </c>
      <c r="I43" s="58" t="s">
        <v>168</v>
      </c>
      <c r="J43" s="59" t="s">
        <v>169</v>
      </c>
      <c r="K43" s="58">
        <v>-853</v>
      </c>
      <c r="L43" s="58" t="s">
        <v>170</v>
      </c>
      <c r="M43" s="59" t="s">
        <v>78</v>
      </c>
      <c r="N43" s="59"/>
      <c r="O43" s="60" t="s">
        <v>79</v>
      </c>
      <c r="P43" s="60" t="s">
        <v>171</v>
      </c>
    </row>
    <row r="44" spans="1:16" ht="12.75" customHeight="1" thickBot="1">
      <c r="A44" s="21" t="str">
        <f t="shared" si="0"/>
        <v> BBS 126 </v>
      </c>
      <c r="B44" s="2" t="str">
        <f t="shared" si="1"/>
        <v>I</v>
      </c>
      <c r="C44" s="21">
        <f t="shared" si="2"/>
        <v>52197.413</v>
      </c>
      <c r="D44" s="12" t="str">
        <f t="shared" si="3"/>
        <v>vis</v>
      </c>
      <c r="E44" s="57">
        <f>VLOOKUP(C44,Active!C$21:E$972,3,FALSE)</f>
        <v>5232.808411379131</v>
      </c>
      <c r="F44" s="2" t="s">
        <v>72</v>
      </c>
      <c r="G44" s="12" t="str">
        <f t="shared" si="4"/>
        <v>52197.413</v>
      </c>
      <c r="H44" s="21">
        <f t="shared" si="5"/>
        <v>-232</v>
      </c>
      <c r="I44" s="58" t="s">
        <v>179</v>
      </c>
      <c r="J44" s="59" t="s">
        <v>180</v>
      </c>
      <c r="K44" s="58">
        <v>-232</v>
      </c>
      <c r="L44" s="58" t="s">
        <v>170</v>
      </c>
      <c r="M44" s="59" t="s">
        <v>78</v>
      </c>
      <c r="N44" s="59"/>
      <c r="O44" s="60" t="s">
        <v>79</v>
      </c>
      <c r="P44" s="60" t="s">
        <v>181</v>
      </c>
    </row>
    <row r="45" spans="1:16" ht="12.75" customHeight="1" thickBot="1">
      <c r="A45" s="21" t="str">
        <f t="shared" si="0"/>
        <v> BBS 127 </v>
      </c>
      <c r="B45" s="2" t="str">
        <f t="shared" si="1"/>
        <v>I</v>
      </c>
      <c r="C45" s="21">
        <f t="shared" si="2"/>
        <v>52277.27</v>
      </c>
      <c r="D45" s="12" t="str">
        <f t="shared" si="3"/>
        <v>vis</v>
      </c>
      <c r="E45" s="57">
        <f>VLOOKUP(C45,Active!C$21:E$972,3,FALSE)</f>
        <v>5293.8017557822095</v>
      </c>
      <c r="F45" s="2" t="s">
        <v>72</v>
      </c>
      <c r="G45" s="12" t="str">
        <f t="shared" si="4"/>
        <v>52277.2700</v>
      </c>
      <c r="H45" s="21">
        <f t="shared" si="5"/>
        <v>-171</v>
      </c>
      <c r="I45" s="58" t="s">
        <v>182</v>
      </c>
      <c r="J45" s="59" t="s">
        <v>183</v>
      </c>
      <c r="K45" s="58">
        <v>-171</v>
      </c>
      <c r="L45" s="58" t="s">
        <v>184</v>
      </c>
      <c r="M45" s="59" t="s">
        <v>160</v>
      </c>
      <c r="N45" s="59" t="s">
        <v>161</v>
      </c>
      <c r="O45" s="60" t="s">
        <v>185</v>
      </c>
      <c r="P45" s="60" t="s">
        <v>186</v>
      </c>
    </row>
    <row r="46" spans="1:16" ht="12.75" customHeight="1" thickBot="1">
      <c r="A46" s="21" t="str">
        <f t="shared" si="0"/>
        <v> BBS 128 </v>
      </c>
      <c r="B46" s="2" t="str">
        <f t="shared" si="1"/>
        <v>I</v>
      </c>
      <c r="C46" s="21">
        <f t="shared" si="2"/>
        <v>52464.472999999998</v>
      </c>
      <c r="D46" s="12" t="str">
        <f t="shared" si="3"/>
        <v>vis</v>
      </c>
      <c r="E46" s="57">
        <f>VLOOKUP(C46,Active!C$21:E$972,3,FALSE)</f>
        <v>5436.7840497863681</v>
      </c>
      <c r="F46" s="2" t="s">
        <v>72</v>
      </c>
      <c r="G46" s="12" t="str">
        <f t="shared" si="4"/>
        <v>52464.473</v>
      </c>
      <c r="H46" s="21">
        <f t="shared" si="5"/>
        <v>-28</v>
      </c>
      <c r="I46" s="58" t="s">
        <v>187</v>
      </c>
      <c r="J46" s="59" t="s">
        <v>188</v>
      </c>
      <c r="K46" s="58">
        <v>-28</v>
      </c>
      <c r="L46" s="58" t="s">
        <v>189</v>
      </c>
      <c r="M46" s="59" t="s">
        <v>78</v>
      </c>
      <c r="N46" s="59"/>
      <c r="O46" s="60" t="s">
        <v>79</v>
      </c>
      <c r="P46" s="60" t="s">
        <v>190</v>
      </c>
    </row>
    <row r="47" spans="1:16" ht="12.75" customHeight="1" thickBot="1">
      <c r="A47" s="21" t="str">
        <f t="shared" si="0"/>
        <v>OEJV 0107 </v>
      </c>
      <c r="B47" s="2" t="str">
        <f t="shared" si="1"/>
        <v>II</v>
      </c>
      <c r="C47" s="21">
        <f t="shared" si="2"/>
        <v>54934.358500000002</v>
      </c>
      <c r="D47" s="12" t="str">
        <f t="shared" si="3"/>
        <v>vis</v>
      </c>
      <c r="E47" s="57" t="e">
        <f>VLOOKUP(C47,Active!C$21:E$972,3,FALSE)</f>
        <v>#N/A</v>
      </c>
      <c r="F47" s="2" t="s">
        <v>72</v>
      </c>
      <c r="G47" s="12" t="str">
        <f t="shared" si="4"/>
        <v>54934.3585</v>
      </c>
      <c r="H47" s="21">
        <f t="shared" si="5"/>
        <v>1858.5</v>
      </c>
      <c r="I47" s="58" t="s">
        <v>214</v>
      </c>
      <c r="J47" s="59" t="s">
        <v>215</v>
      </c>
      <c r="K47" s="58">
        <v>1858.5</v>
      </c>
      <c r="L47" s="58" t="s">
        <v>216</v>
      </c>
      <c r="M47" s="59" t="s">
        <v>175</v>
      </c>
      <c r="N47" s="59" t="s">
        <v>65</v>
      </c>
      <c r="O47" s="60" t="s">
        <v>217</v>
      </c>
      <c r="P47" s="61" t="s">
        <v>218</v>
      </c>
    </row>
    <row r="48" spans="1:1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</sheetData>
  <phoneticPr fontId="7" type="noConversion"/>
  <hyperlinks>
    <hyperlink ref="P27" r:id="rId1" display="http://www.konkoly.hu/cgi-bin/IBVS?4888"/>
    <hyperlink ref="P28" r:id="rId2" display="http://var.astro.cz/oejv/issues/oejv0074.pdf"/>
    <hyperlink ref="P30" r:id="rId3" display="http://www.konkoly.hu/cgi-bin/IBVS?5583"/>
    <hyperlink ref="P32" r:id="rId4" display="http://var.astro.cz/oejv/issues/oejv0003.pdf"/>
    <hyperlink ref="P33" r:id="rId5" display="http://var.astro.cz/oejv/issues/oejv0003.pdf"/>
    <hyperlink ref="P34" r:id="rId6" display="http://www.konkoly.hu/cgi-bin/IBVS?5713"/>
    <hyperlink ref="P47" r:id="rId7" display="http://var.astro.cz/oejv/issues/oejv0107.pdf"/>
    <hyperlink ref="P35" r:id="rId8" display="http://www.konkoly.hu/cgi-bin/IBVS?6114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73" t="s">
        <v>227</v>
      </c>
      <c r="C1" s="73"/>
      <c r="D1" s="77"/>
      <c r="E1" s="77"/>
      <c r="F1" s="77"/>
    </row>
    <row r="2" spans="2:6">
      <c r="B2" s="73" t="s">
        <v>228</v>
      </c>
      <c r="C2" s="73"/>
      <c r="D2" s="77"/>
      <c r="E2" s="77"/>
      <c r="F2" s="77"/>
    </row>
    <row r="3" spans="2:6">
      <c r="B3" s="74"/>
      <c r="C3" s="74"/>
      <c r="D3" s="78"/>
      <c r="E3" s="78"/>
      <c r="F3" s="78"/>
    </row>
    <row r="4" spans="2:6" ht="25.5">
      <c r="B4" s="74" t="s">
        <v>229</v>
      </c>
      <c r="C4" s="74"/>
      <c r="D4" s="78"/>
      <c r="E4" s="78"/>
      <c r="F4" s="78"/>
    </row>
    <row r="5" spans="2:6">
      <c r="B5" s="74"/>
      <c r="C5" s="74"/>
      <c r="D5" s="78"/>
      <c r="E5" s="78"/>
      <c r="F5" s="78"/>
    </row>
    <row r="6" spans="2:6">
      <c r="B6" s="73" t="s">
        <v>230</v>
      </c>
      <c r="C6" s="73"/>
      <c r="D6" s="77"/>
      <c r="E6" s="77" t="s">
        <v>231</v>
      </c>
      <c r="F6" s="77" t="s">
        <v>232</v>
      </c>
    </row>
    <row r="7" spans="2:6" ht="13.5" thickBot="1">
      <c r="B7" s="74"/>
      <c r="C7" s="74"/>
      <c r="D7" s="78"/>
      <c r="E7" s="78"/>
      <c r="F7" s="78"/>
    </row>
    <row r="8" spans="2:6" ht="39" thickBot="1">
      <c r="B8" s="75" t="s">
        <v>233</v>
      </c>
      <c r="C8" s="76"/>
      <c r="D8" s="79"/>
      <c r="E8" s="79">
        <v>3</v>
      </c>
      <c r="F8" s="80" t="s">
        <v>234</v>
      </c>
    </row>
    <row r="9" spans="2:6">
      <c r="B9" s="74"/>
      <c r="C9" s="74"/>
      <c r="D9" s="78"/>
      <c r="E9" s="78"/>
      <c r="F9" s="78"/>
    </row>
    <row r="10" spans="2:6">
      <c r="B10" s="74"/>
      <c r="C10" s="74"/>
      <c r="D10" s="78"/>
      <c r="E10" s="78"/>
      <c r="F10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2024-01-23T04:13:18Z</dcterms:modified>
</cp:coreProperties>
</file>