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C68C97-C8E5-4534-AEC6-28E4A8588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Q83" i="1"/>
  <c r="E84" i="1"/>
  <c r="F84" i="1" s="1"/>
  <c r="G84" i="1" s="1"/>
  <c r="Q84" i="1"/>
  <c r="E76" i="1"/>
  <c r="F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 s="1"/>
  <c r="G80" i="1" s="1"/>
  <c r="Q80" i="1"/>
  <c r="E81" i="1"/>
  <c r="F81" i="1" s="1"/>
  <c r="G81" i="1" s="1"/>
  <c r="Q81" i="1"/>
  <c r="E82" i="1"/>
  <c r="F82" i="1" s="1"/>
  <c r="G82" i="1" s="1"/>
  <c r="Q82" i="1"/>
  <c r="G14" i="1"/>
  <c r="E73" i="1"/>
  <c r="F73" i="1"/>
  <c r="G73" i="1"/>
  <c r="E74" i="1"/>
  <c r="F74" i="1"/>
  <c r="G74" i="1"/>
  <c r="E75" i="1"/>
  <c r="F75" i="1"/>
  <c r="G75" i="1"/>
  <c r="R75" i="1"/>
  <c r="Q73" i="1"/>
  <c r="Q74" i="1"/>
  <c r="Q75" i="1"/>
  <c r="E71" i="1"/>
  <c r="F71" i="1"/>
  <c r="G71" i="1"/>
  <c r="G53" i="1"/>
  <c r="K53" i="1"/>
  <c r="F63" i="1"/>
  <c r="G63" i="1"/>
  <c r="F62" i="1"/>
  <c r="F64" i="1"/>
  <c r="F67" i="1"/>
  <c r="G67" i="1"/>
  <c r="F70" i="1"/>
  <c r="G70" i="1"/>
  <c r="E72" i="1"/>
  <c r="F72" i="1"/>
  <c r="G72" i="1"/>
  <c r="S72" i="1"/>
  <c r="G62" i="1"/>
  <c r="S62" i="1"/>
  <c r="G64" i="1"/>
  <c r="Q71" i="1"/>
  <c r="J72" i="1"/>
  <c r="Q72" i="1"/>
  <c r="E67" i="1"/>
  <c r="E63" i="1"/>
  <c r="E70" i="1"/>
  <c r="E68" i="1"/>
  <c r="F68" i="1"/>
  <c r="G68" i="1"/>
  <c r="E69" i="1"/>
  <c r="F69" i="1"/>
  <c r="G69" i="1"/>
  <c r="E62" i="1"/>
  <c r="F24" i="1"/>
  <c r="G24" i="1"/>
  <c r="R24" i="1"/>
  <c r="G28" i="1"/>
  <c r="R28" i="1"/>
  <c r="E33" i="1"/>
  <c r="F33" i="1"/>
  <c r="G33" i="1"/>
  <c r="E40" i="1"/>
  <c r="F40" i="1"/>
  <c r="G40" i="1"/>
  <c r="K40" i="1"/>
  <c r="R40" i="1"/>
  <c r="E41" i="1"/>
  <c r="F41" i="1"/>
  <c r="G41" i="1"/>
  <c r="E42" i="1"/>
  <c r="F42" i="1"/>
  <c r="G42" i="1"/>
  <c r="K42" i="1"/>
  <c r="R42" i="1"/>
  <c r="E43" i="1"/>
  <c r="F43" i="1"/>
  <c r="G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E48" i="1"/>
  <c r="F48" i="1"/>
  <c r="G48" i="1"/>
  <c r="K48" i="1"/>
  <c r="R48" i="1"/>
  <c r="E51" i="1"/>
  <c r="F51" i="1"/>
  <c r="G51" i="1"/>
  <c r="E52" i="1"/>
  <c r="F52" i="1"/>
  <c r="G52" i="1"/>
  <c r="R52" i="1"/>
  <c r="E53" i="1"/>
  <c r="F53" i="1"/>
  <c r="E56" i="1"/>
  <c r="F56" i="1"/>
  <c r="G56" i="1"/>
  <c r="R56" i="1"/>
  <c r="E58" i="1"/>
  <c r="F58" i="1"/>
  <c r="G58" i="1"/>
  <c r="R58" i="1"/>
  <c r="E61" i="1"/>
  <c r="F61" i="1"/>
  <c r="G61" i="1"/>
  <c r="R61" i="1"/>
  <c r="E66" i="1"/>
  <c r="F66" i="1"/>
  <c r="G66" i="1"/>
  <c r="F26" i="1"/>
  <c r="F29" i="1"/>
  <c r="E30" i="1"/>
  <c r="F30" i="1"/>
  <c r="E31" i="1"/>
  <c r="F31" i="1"/>
  <c r="E32" i="1"/>
  <c r="F32" i="1"/>
  <c r="E34" i="1"/>
  <c r="F34" i="1"/>
  <c r="E35" i="1"/>
  <c r="F35" i="1"/>
  <c r="E36" i="1"/>
  <c r="F36" i="1"/>
  <c r="E37" i="1"/>
  <c r="F37" i="1"/>
  <c r="E38" i="1"/>
  <c r="F38" i="1"/>
  <c r="E39" i="1"/>
  <c r="F39" i="1"/>
  <c r="E49" i="1"/>
  <c r="F49" i="1"/>
  <c r="E50" i="1"/>
  <c r="F50" i="1"/>
  <c r="E54" i="1"/>
  <c r="F54" i="1"/>
  <c r="G54" i="1"/>
  <c r="S54" i="1"/>
  <c r="E55" i="1"/>
  <c r="F55" i="1"/>
  <c r="G55" i="1"/>
  <c r="J55" i="1"/>
  <c r="E57" i="1"/>
  <c r="F57" i="1"/>
  <c r="G57" i="1"/>
  <c r="E59" i="1"/>
  <c r="F59" i="1"/>
  <c r="G59" i="1"/>
  <c r="S59" i="1"/>
  <c r="E60" i="1"/>
  <c r="F60" i="1"/>
  <c r="G60" i="1"/>
  <c r="E64" i="1"/>
  <c r="E65" i="1"/>
  <c r="F65" i="1"/>
  <c r="G65" i="1"/>
  <c r="S65" i="1"/>
  <c r="S23" i="1"/>
  <c r="G26" i="1"/>
  <c r="S26" i="1"/>
  <c r="G29" i="1"/>
  <c r="S29" i="1"/>
  <c r="G30" i="1"/>
  <c r="K30" i="1"/>
  <c r="S30" i="1"/>
  <c r="G31" i="1"/>
  <c r="G32" i="1"/>
  <c r="S32" i="1"/>
  <c r="G34" i="1"/>
  <c r="K34" i="1"/>
  <c r="G35" i="1"/>
  <c r="K35" i="1"/>
  <c r="S35" i="1"/>
  <c r="G36" i="1"/>
  <c r="G37" i="1"/>
  <c r="S37" i="1"/>
  <c r="G38" i="1"/>
  <c r="K38" i="1"/>
  <c r="G39" i="1"/>
  <c r="K39" i="1"/>
  <c r="S39" i="1"/>
  <c r="G49" i="1"/>
  <c r="G50" i="1"/>
  <c r="S50" i="1"/>
  <c r="Q67" i="1"/>
  <c r="Q63" i="1"/>
  <c r="Q70" i="1"/>
  <c r="Q68" i="1"/>
  <c r="Q69" i="1"/>
  <c r="J62" i="1"/>
  <c r="Q62" i="1"/>
  <c r="E21" i="1"/>
  <c r="F21" i="1"/>
  <c r="E22" i="1"/>
  <c r="F22" i="1"/>
  <c r="G22" i="1"/>
  <c r="J22" i="1"/>
  <c r="E24" i="1"/>
  <c r="E25" i="1"/>
  <c r="F25" i="1"/>
  <c r="G25" i="1"/>
  <c r="E28" i="1"/>
  <c r="F28" i="1"/>
  <c r="E23" i="1"/>
  <c r="F23" i="1"/>
  <c r="G23" i="1"/>
  <c r="E26" i="1"/>
  <c r="E27" i="1"/>
  <c r="F27" i="1"/>
  <c r="G27" i="1"/>
  <c r="S27" i="1"/>
  <c r="E29" i="1"/>
  <c r="Q64" i="1"/>
  <c r="J65" i="1"/>
  <c r="Q65" i="1"/>
  <c r="Q66" i="1"/>
  <c r="Q21" i="1"/>
  <c r="G15" i="2"/>
  <c r="C15" i="2"/>
  <c r="E15" i="2"/>
  <c r="G14" i="2"/>
  <c r="C14" i="2"/>
  <c r="E14" i="2"/>
  <c r="G13" i="2"/>
  <c r="C13" i="2"/>
  <c r="E13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54" i="2"/>
  <c r="C54" i="2"/>
  <c r="E54" i="2"/>
  <c r="G53" i="2"/>
  <c r="C53" i="2"/>
  <c r="E5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52" i="2"/>
  <c r="C52" i="2"/>
  <c r="E52" i="2"/>
  <c r="G19" i="2"/>
  <c r="C19" i="2"/>
  <c r="E19" i="2"/>
  <c r="G18" i="2"/>
  <c r="C18" i="2"/>
  <c r="E18" i="2"/>
  <c r="G17" i="2"/>
  <c r="C17" i="2"/>
  <c r="E17" i="2"/>
  <c r="G16" i="2"/>
  <c r="C16" i="2"/>
  <c r="E16" i="2"/>
  <c r="G12" i="2"/>
  <c r="C12" i="2"/>
  <c r="E12" i="2"/>
  <c r="G55" i="2"/>
  <c r="C55" i="2"/>
  <c r="E55" i="2"/>
  <c r="H15" i="2"/>
  <c r="B15" i="2"/>
  <c r="D15" i="2"/>
  <c r="A15" i="2"/>
  <c r="H14" i="2"/>
  <c r="B14" i="2"/>
  <c r="D14" i="2"/>
  <c r="A14" i="2"/>
  <c r="H13" i="2"/>
  <c r="B13" i="2"/>
  <c r="D13" i="2"/>
  <c r="A13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54" i="2"/>
  <c r="B54" i="2"/>
  <c r="D54" i="2"/>
  <c r="A54" i="2"/>
  <c r="H53" i="2"/>
  <c r="B53" i="2"/>
  <c r="D53" i="2"/>
  <c r="A5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52" i="2"/>
  <c r="B52" i="2"/>
  <c r="D52" i="2"/>
  <c r="A5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2" i="2"/>
  <c r="B12" i="2"/>
  <c r="D12" i="2"/>
  <c r="A12" i="2"/>
  <c r="H55" i="2"/>
  <c r="B55" i="2"/>
  <c r="D55" i="2"/>
  <c r="A55" i="2"/>
  <c r="J59" i="1"/>
  <c r="Q59" i="1"/>
  <c r="Q60" i="1"/>
  <c r="J61" i="1"/>
  <c r="Q61" i="1"/>
  <c r="Q57" i="1"/>
  <c r="J58" i="1"/>
  <c r="Q58" i="1"/>
  <c r="Q53" i="1"/>
  <c r="K54" i="1"/>
  <c r="Q54" i="1"/>
  <c r="Q55" i="1"/>
  <c r="J56" i="1"/>
  <c r="Q56" i="1"/>
  <c r="Q51" i="1"/>
  <c r="K52" i="1"/>
  <c r="Q52" i="1"/>
  <c r="Q29" i="1"/>
  <c r="Q30" i="1"/>
  <c r="Q31" i="1"/>
  <c r="K32" i="1"/>
  <c r="Q32" i="1"/>
  <c r="Q33" i="1"/>
  <c r="Q34" i="1"/>
  <c r="Q35" i="1"/>
  <c r="Q36" i="1"/>
  <c r="K37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K50" i="1"/>
  <c r="Q50" i="1"/>
  <c r="C17" i="1"/>
  <c r="J23" i="1"/>
  <c r="Q23" i="1"/>
  <c r="J24" i="1"/>
  <c r="Q24" i="1"/>
  <c r="Q25" i="1"/>
  <c r="J26" i="1"/>
  <c r="Q26" i="1"/>
  <c r="J27" i="1"/>
  <c r="Q27" i="1"/>
  <c r="J28" i="1"/>
  <c r="Q28" i="1"/>
  <c r="Q22" i="1"/>
  <c r="S57" i="1"/>
  <c r="J57" i="1"/>
  <c r="S70" i="1"/>
  <c r="J70" i="1"/>
  <c r="J69" i="1"/>
  <c r="R69" i="1"/>
  <c r="J68" i="1"/>
  <c r="S68" i="1"/>
  <c r="J25" i="1"/>
  <c r="R25" i="1"/>
  <c r="K51" i="1"/>
  <c r="R51" i="1"/>
  <c r="R46" i="1"/>
  <c r="R41" i="1"/>
  <c r="K41" i="1"/>
  <c r="S64" i="1"/>
  <c r="J64" i="1"/>
  <c r="R53" i="1"/>
  <c r="J67" i="1"/>
  <c r="S67" i="1"/>
  <c r="S49" i="1"/>
  <c r="K49" i="1"/>
  <c r="R43" i="1"/>
  <c r="K43" i="1"/>
  <c r="S71" i="1"/>
  <c r="J71" i="1"/>
  <c r="G21" i="1"/>
  <c r="R22" i="1"/>
  <c r="S31" i="1"/>
  <c r="K31" i="1"/>
  <c r="J60" i="1"/>
  <c r="S60" i="1"/>
  <c r="J66" i="1"/>
  <c r="R66" i="1"/>
  <c r="R45" i="1"/>
  <c r="K45" i="1"/>
  <c r="S55" i="1"/>
  <c r="K74" i="1"/>
  <c r="S74" i="1"/>
  <c r="R47" i="1"/>
  <c r="K47" i="1"/>
  <c r="R44" i="1"/>
  <c r="R33" i="1"/>
  <c r="K33" i="1"/>
  <c r="R63" i="1"/>
  <c r="J63" i="1"/>
  <c r="K75" i="1"/>
  <c r="K73" i="1"/>
  <c r="R73" i="1"/>
  <c r="S36" i="1"/>
  <c r="K36" i="1"/>
  <c r="K29" i="1"/>
  <c r="S38" i="1"/>
  <c r="S34" i="1"/>
  <c r="S19" i="1"/>
  <c r="R21" i="1"/>
  <c r="J21" i="1"/>
  <c r="E19" i="1"/>
  <c r="K84" i="1" l="1"/>
  <c r="R84" i="1"/>
  <c r="K83" i="1"/>
  <c r="R83" i="1"/>
  <c r="K79" i="1"/>
  <c r="R79" i="1"/>
  <c r="K82" i="1"/>
  <c r="R82" i="1"/>
  <c r="K78" i="1"/>
  <c r="S78" i="1"/>
  <c r="K81" i="1"/>
  <c r="R81" i="1"/>
  <c r="K77" i="1"/>
  <c r="S77" i="1"/>
  <c r="K80" i="1"/>
  <c r="S80" i="1"/>
  <c r="G76" i="1"/>
  <c r="D11" i="1"/>
  <c r="D12" i="1"/>
  <c r="D16" i="1" s="1"/>
  <c r="D19" i="1" s="1"/>
  <c r="G15" i="1"/>
  <c r="P83" i="1" l="1"/>
  <c r="P84" i="1"/>
  <c r="P21" i="1"/>
  <c r="P25" i="1"/>
  <c r="P44" i="1"/>
  <c r="P74" i="1"/>
  <c r="P51" i="1"/>
  <c r="P49" i="1"/>
  <c r="P47" i="1"/>
  <c r="P37" i="1"/>
  <c r="P59" i="1"/>
  <c r="P30" i="1"/>
  <c r="P46" i="1"/>
  <c r="P71" i="1"/>
  <c r="P28" i="1"/>
  <c r="P62" i="1"/>
  <c r="P27" i="1"/>
  <c r="P39" i="1"/>
  <c r="P61" i="1"/>
  <c r="P32" i="1"/>
  <c r="P48" i="1"/>
  <c r="P64" i="1"/>
  <c r="D15" i="1"/>
  <c r="C19" i="1" s="1"/>
  <c r="P33" i="1"/>
  <c r="P31" i="1"/>
  <c r="P55" i="1"/>
  <c r="P58" i="1"/>
  <c r="P34" i="1"/>
  <c r="P50" i="1"/>
  <c r="P66" i="1"/>
  <c r="P23" i="1"/>
  <c r="P22" i="1"/>
  <c r="P24" i="1"/>
  <c r="P73" i="1"/>
  <c r="P54" i="1"/>
  <c r="P36" i="1"/>
  <c r="P26" i="1"/>
  <c r="P60" i="1"/>
  <c r="P41" i="1"/>
  <c r="P35" i="1"/>
  <c r="P29" i="1"/>
  <c r="P69" i="1"/>
  <c r="P76" i="1"/>
  <c r="P77" i="1"/>
  <c r="P78" i="1"/>
  <c r="P79" i="1"/>
  <c r="P80" i="1"/>
  <c r="P81" i="1"/>
  <c r="P82" i="1"/>
  <c r="P75" i="1"/>
  <c r="P56" i="1"/>
  <c r="P38" i="1"/>
  <c r="P67" i="1"/>
  <c r="P57" i="1"/>
  <c r="P45" i="1"/>
  <c r="P43" i="1"/>
  <c r="P42" i="1"/>
  <c r="P72" i="1"/>
  <c r="P52" i="1"/>
  <c r="P40" i="1"/>
  <c r="P70" i="1"/>
  <c r="P53" i="1"/>
  <c r="P63" i="1"/>
  <c r="P68" i="1"/>
  <c r="P65" i="1"/>
  <c r="K76" i="1"/>
  <c r="R76" i="1"/>
  <c r="E18" i="1" l="1"/>
  <c r="R19" i="1"/>
  <c r="C11" i="1"/>
  <c r="C12" i="1"/>
  <c r="C16" i="1" s="1"/>
  <c r="D18" i="1" s="1"/>
  <c r="O83" i="1" l="1"/>
  <c r="O84" i="1"/>
  <c r="O32" i="1"/>
  <c r="O55" i="1"/>
  <c r="O27" i="1"/>
  <c r="O22" i="1"/>
  <c r="O45" i="1"/>
  <c r="O61" i="1"/>
  <c r="O47" i="1"/>
  <c r="O34" i="1"/>
  <c r="O36" i="1"/>
  <c r="O60" i="1"/>
  <c r="O31" i="1"/>
  <c r="O49" i="1"/>
  <c r="O52" i="1"/>
  <c r="O59" i="1"/>
  <c r="O38" i="1"/>
  <c r="O42" i="1"/>
  <c r="O74" i="1"/>
  <c r="O35" i="1"/>
  <c r="O24" i="1"/>
  <c r="O75" i="1"/>
  <c r="O56" i="1"/>
  <c r="O40" i="1"/>
  <c r="O46" i="1"/>
  <c r="O64" i="1"/>
  <c r="O29" i="1"/>
  <c r="O54" i="1"/>
  <c r="O21" i="1"/>
  <c r="O58" i="1"/>
  <c r="O76" i="1"/>
  <c r="O77" i="1"/>
  <c r="O78" i="1"/>
  <c r="O79" i="1"/>
  <c r="O80" i="1"/>
  <c r="O81" i="1"/>
  <c r="O82" i="1"/>
  <c r="O44" i="1"/>
  <c r="O50" i="1"/>
  <c r="O66" i="1"/>
  <c r="O33" i="1"/>
  <c r="C15" i="1"/>
  <c r="O72" i="1"/>
  <c r="O65" i="1"/>
  <c r="O73" i="1"/>
  <c r="O48" i="1"/>
  <c r="O71" i="1"/>
  <c r="O53" i="1"/>
  <c r="O37" i="1"/>
  <c r="O68" i="1"/>
  <c r="O23" i="1"/>
  <c r="O25" i="1"/>
  <c r="O26" i="1"/>
  <c r="O70" i="1"/>
  <c r="O51" i="1"/>
  <c r="O63" i="1"/>
  <c r="O28" i="1"/>
  <c r="O39" i="1"/>
  <c r="O30" i="1"/>
  <c r="O57" i="1"/>
  <c r="O69" i="1"/>
  <c r="O67" i="1"/>
  <c r="O41" i="1"/>
  <c r="O62" i="1"/>
  <c r="O43" i="1"/>
  <c r="C18" i="1" l="1"/>
  <c r="G16" i="1"/>
  <c r="G17" i="1" s="1"/>
</calcChain>
</file>

<file path=xl/sharedStrings.xml><?xml version="1.0" encoding="utf-8"?>
<sst xmlns="http://schemas.openxmlformats.org/spreadsheetml/2006/main" count="525" uniqueCount="217">
  <si>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</si>
  <si>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</si>
  <si>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</si>
  <si>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</si>
  <si>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</si>
  <si>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</si>
  <si>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</si>
  <si>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</si>
  <si>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</si>
  <si>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</si>
  <si>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</si>
  <si>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</si>
  <si>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</si>
  <si>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</si>
  <si>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</si>
  <si>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</si>
  <si>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</si>
  <si>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</si>
  <si>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</si>
  <si>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</si>
  <si>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</si>
  <si>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</si>
  <si>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S6</t>
  </si>
  <si>
    <t>I</t>
  </si>
  <si>
    <t>Primary</t>
  </si>
  <si>
    <t>Secondary</t>
  </si>
  <si>
    <t>II</t>
  </si>
  <si>
    <t>EA</t>
  </si>
  <si>
    <t>Misc</t>
  </si>
  <si>
    <t>Prim. Fit</t>
  </si>
  <si>
    <t>Sec. Fit</t>
  </si>
  <si>
    <t>Eccentric orbit</t>
  </si>
  <si>
    <t>not avail.</t>
  </si>
  <si>
    <t>S5</t>
  </si>
  <si>
    <t>IBVS 5372</t>
  </si>
  <si>
    <t>Prim. Ephemeris =</t>
  </si>
  <si>
    <t>Sec. Ephemeris =</t>
  </si>
  <si>
    <t># of data points:</t>
  </si>
  <si>
    <t>OEJV 0074</t>
  </si>
  <si>
    <t>OEJV 0107</t>
  </si>
  <si>
    <t>OEJV 0160</t>
  </si>
  <si>
    <t>IBVS 6070</t>
  </si>
  <si>
    <t>IBVS 6118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</si>
  <si>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</si>
  <si>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</si>
  <si>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</si>
  <si>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</si>
  <si>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</si>
  <si>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</si>
  <si>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</si>
  <si>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</si>
  <si>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</si>
  <si>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</si>
  <si>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</si>
  <si>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</si>
  <si>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</si>
  <si>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</si>
  <si>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2448501.1800 </t>
  </si>
  <si>
    <t> 01.09.1991 16:19 </t>
  </si>
  <si>
    <t> 0.0014 </t>
  </si>
  <si>
    <t>E </t>
  </si>
  <si>
    <t>?</t>
  </si>
  <si>
    <t> HIPPARCOS </t>
  </si>
  <si>
    <t>IBVS 5129 </t>
  </si>
  <si>
    <t>2451727.4294 </t>
  </si>
  <si>
    <t> 01.07.2000 22:18 </t>
  </si>
  <si>
    <t> 0.0032 </t>
  </si>
  <si>
    <t> T.Hegedüs et al. </t>
  </si>
  <si>
    <t>IBVS 5372 </t>
  </si>
  <si>
    <t>2451747.4065 </t>
  </si>
  <si>
    <t> 21.07.2000 21:45 </t>
  </si>
  <si>
    <t> 0.0110 </t>
  </si>
  <si>
    <t>2451752.471 </t>
  </si>
  <si>
    <t> 26.07.2000 23:18 </t>
  </si>
  <si>
    <t> 0.003 </t>
  </si>
  <si>
    <t>2451800.4655 </t>
  </si>
  <si>
    <t> 12.09.2000 23:10 </t>
  </si>
  <si>
    <t> 0.0001 </t>
  </si>
  <si>
    <t>2451843.4053 </t>
  </si>
  <si>
    <t> 25.10.2000 21:43 </t>
  </si>
  <si>
    <t> 0.0154 </t>
  </si>
  <si>
    <t>2451845.4822 </t>
  </si>
  <si>
    <t> 27.10.2000 23:34 </t>
  </si>
  <si>
    <t> 0.0054 </t>
  </si>
  <si>
    <t>2451850.5486 </t>
  </si>
  <si>
    <t> 02.11.2000 01:09 </t>
  </si>
  <si>
    <t> -0.0009 </t>
  </si>
  <si>
    <t>2453765.35416 </t>
  </si>
  <si>
    <t> 29.01.2006 20:29 </t>
  </si>
  <si>
    <t> -0.01118 </t>
  </si>
  <si>
    <t>C </t>
  </si>
  <si>
    <t> P.Svoboda </t>
  </si>
  <si>
    <t>OEJV 0074 </t>
  </si>
  <si>
    <t>R</t>
  </si>
  <si>
    <t>2453765.35486 </t>
  </si>
  <si>
    <t> 29.01.2006 20:30 </t>
  </si>
  <si>
    <t> -0.01048 </t>
  </si>
  <si>
    <t>B</t>
  </si>
  <si>
    <t>2453765.35625 </t>
  </si>
  <si>
    <t> 29.01.2006 20:33 </t>
  </si>
  <si>
    <t> -0.00909 </t>
  </si>
  <si>
    <t>2454008.33657 </t>
  </si>
  <si>
    <t> 29.09.2006 20:04 </t>
  </si>
  <si>
    <t> -0.00069 </t>
  </si>
  <si>
    <t>2454078.37480 </t>
  </si>
  <si>
    <t> 08.12.2006 20:59 </t>
  </si>
  <si>
    <t> -0.01585 </t>
  </si>
  <si>
    <t>2454078.37550 </t>
  </si>
  <si>
    <t> 08.12.2006 21:00 </t>
  </si>
  <si>
    <t> -0.01515 </t>
  </si>
  <si>
    <t>2454078.38036 </t>
  </si>
  <si>
    <t> 08.12.2006 21:07 </t>
  </si>
  <si>
    <t> -0.01029 </t>
  </si>
  <si>
    <t>2454176.45417 </t>
  </si>
  <si>
    <t> 16.03.2007 22:54 </t>
  </si>
  <si>
    <t> -0.01775 </t>
  </si>
  <si>
    <t>2454176.45427 </t>
  </si>
  <si>
    <t> -0.01765 </t>
  </si>
  <si>
    <t>2454176.45537 </t>
  </si>
  <si>
    <t> 16.03.2007 22:55 </t>
  </si>
  <si>
    <t> -0.01655 </t>
  </si>
  <si>
    <t>2454202.41063 </t>
  </si>
  <si>
    <t> 11.04.2007 21:51 </t>
  </si>
  <si>
    <t> -0.00232 </t>
  </si>
  <si>
    <t>2454202.41103 </t>
  </si>
  <si>
    <t> -0.00192 </t>
  </si>
  <si>
    <t>2454202.41153 </t>
  </si>
  <si>
    <t> 11.04.2007 21:52 </t>
  </si>
  <si>
    <t> -0.00142 </t>
  </si>
  <si>
    <t>2454204.49886 </t>
  </si>
  <si>
    <t> 13.04.2007 23:58 </t>
  </si>
  <si>
    <t> -0.00093 </t>
  </si>
  <si>
    <t>2454204.49926 </t>
  </si>
  <si>
    <t> -0.00053 </t>
  </si>
  <si>
    <t>2454204.50006 </t>
  </si>
  <si>
    <t> 14.04.2007 00:00 </t>
  </si>
  <si>
    <t> 0.00027 </t>
  </si>
  <si>
    <t>2454250.40882 </t>
  </si>
  <si>
    <t> 29.05.2007 21:48 </t>
  </si>
  <si>
    <t> -0.00135 </t>
  </si>
  <si>
    <t>2454252.49705 </t>
  </si>
  <si>
    <t> 31.05.2007 23:55 </t>
  </si>
  <si>
    <t> 0.00005 </t>
  </si>
  <si>
    <t>2454298.40629 </t>
  </si>
  <si>
    <t> 16.07.2007 21:45 </t>
  </si>
  <si>
    <t> -0.00109 </t>
  </si>
  <si>
    <t> R.Kocián </t>
  </si>
  <si>
    <t>2454318.35836 </t>
  </si>
  <si>
    <t> 05.08.2007 20:36 </t>
  </si>
  <si>
    <t> -0.01836 </t>
  </si>
  <si>
    <t>2454368.44157 </t>
  </si>
  <si>
    <t> 24.09.2007 22:35 </t>
  </si>
  <si>
    <t> -0.01920 </t>
  </si>
  <si>
    <t>2454776.2927 </t>
  </si>
  <si>
    <t> 05.11.2008 19:01 </t>
  </si>
  <si>
    <t> 0.0000 </t>
  </si>
  <si>
    <t> T.Kalisch </t>
  </si>
  <si>
    <t>OEJV 0107 </t>
  </si>
  <si>
    <t>2454922.3708 </t>
  </si>
  <si>
    <t> 31.03.2009 20:53 </t>
  </si>
  <si>
    <t> -0.0004 </t>
  </si>
  <si>
    <t>2455838.49055 </t>
  </si>
  <si>
    <t> 03.10.2011 23:46 </t>
  </si>
  <si>
    <t> R.Kocian </t>
  </si>
  <si>
    <t>OEJV 0160 </t>
  </si>
  <si>
    <t>2455862.60011 </t>
  </si>
  <si>
    <t> 28.10.2011 02:24 </t>
  </si>
  <si>
    <t> -0.03481 </t>
  </si>
  <si>
    <t> K.Ho?kova </t>
  </si>
  <si>
    <t>2456219.4431 </t>
  </si>
  <si>
    <t> 18.10.2012 22:38 </t>
  </si>
  <si>
    <t> -0.0407 </t>
  </si>
  <si>
    <t> F.Agerer </t>
  </si>
  <si>
    <t>BAVM 231 </t>
  </si>
  <si>
    <t>2456220.3819 </t>
  </si>
  <si>
    <t> 19.10.2012 21:09 </t>
  </si>
  <si>
    <t>2456534.5499 </t>
  </si>
  <si>
    <t> 30.08.2013 01:11 </t>
  </si>
  <si>
    <t> -0.0460 </t>
  </si>
  <si>
    <t>BAVM 234 </t>
  </si>
  <si>
    <t>2456535.4942 </t>
  </si>
  <si>
    <t> 30.08.2013 23:51 </t>
  </si>
  <si>
    <t> -0.0007 </t>
  </si>
  <si>
    <t>2456870.5284 </t>
  </si>
  <si>
    <t> 01.08.2014 00:40 </t>
  </si>
  <si>
    <t> -0.0480 </t>
  </si>
  <si>
    <t>BAVM 238 </t>
  </si>
  <si>
    <t>2456916.4322 </t>
  </si>
  <si>
    <t> 15.09.2014 22:22 </t>
  </si>
  <si>
    <t> -0.0546 </t>
  </si>
  <si>
    <t>BAVM 239 </t>
  </si>
  <si>
    <t>2456965.3777 </t>
  </si>
  <si>
    <t> 03.11.2014 21:03 </t>
  </si>
  <si>
    <t> -0.0053 </t>
  </si>
  <si>
    <t>2457158.498 </t>
  </si>
  <si>
    <t> 15.05.2015 23:57 </t>
  </si>
  <si>
    <t> -0.062 </t>
  </si>
  <si>
    <t>BAVM 241 (=IBVS 6157) </t>
  </si>
  <si>
    <t>2457206.5051 </t>
  </si>
  <si>
    <t> 03.07.2015 00:07 </t>
  </si>
  <si>
    <t> -0.0518 </t>
  </si>
  <si>
    <t>2457207.4529 </t>
  </si>
  <si>
    <t> 03.07.2015 22:52 </t>
  </si>
  <si>
    <t> -0.0030 </t>
  </si>
  <si>
    <t>IBVS 5129</t>
  </si>
  <si>
    <t>OEJV 0205</t>
  </si>
  <si>
    <t>OEJV 0211</t>
  </si>
  <si>
    <t>Add cycle</t>
  </si>
  <si>
    <t>JD today</t>
  </si>
  <si>
    <t>Old Cycle</t>
  </si>
  <si>
    <t>New Cycle</t>
  </si>
  <si>
    <t>Next ToM</t>
  </si>
  <si>
    <t>Local time</t>
  </si>
  <si>
    <t>My time zone</t>
  </si>
  <si>
    <t>JBAV, 60</t>
  </si>
  <si>
    <t>V0397 Cep / GSC 04306-00146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</si>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</sst>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6" fillId="0" borderId="0" xfId="0" applyFont="1" applyAlignment="1"/>
    <xf numFmtId="0" fontId="35" fillId="0" borderId="0" xfId="0" applyFont="1" applyAlignme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22" fontId="11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3" fontId="36" fillId="0" borderId="0" xfId="49" applyFont="1" applyBorder="1"/>
    <xf numFmtId="165" fontId="32" fillId="0" borderId="0" xfId="42" applyNumberFormat="1" applyFont="1" applyAlignment="1">
      <alignment horizontal="lef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165" fontId="5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14" fillId="0" borderId="0" xfId="43" applyFont="1" applyAlignment="1">
      <alignment horizontal="center" wrapText="1"/>
    </xf>
    <xf numFmtId="43" fontId="36" fillId="0" borderId="0" xfId="49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Cep - Prim. O-C Diagr.</a:t>
            </a:r>
          </a:p>
        </c:rich>
      </c:tx>
      <c:layout>
        <c:manualLayout>
          <c:xMode val="edge"/>
          <c:yMode val="edge"/>
          <c:x val="0.28538859248098569"/>
          <c:y val="3.3639103717376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85347514283"/>
          <c:y val="0.14678942920199375"/>
          <c:w val="0.76954887142504069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8-4602-AF07-91E54C2B8240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8-4602-AF07-91E54C2B8240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0">
                  <c:v>5.2399999985937029E-3</c:v>
                </c:pt>
                <c:pt idx="1">
                  <c:v>0</c:v>
                </c:pt>
                <c:pt idx="2">
                  <c:v>0.15211999999883119</c:v>
                </c:pt>
                <c:pt idx="3">
                  <c:v>-4.8000000242609531E-4</c:v>
                </c:pt>
                <c:pt idx="4">
                  <c:v>-3.3000000039464794E-3</c:v>
                </c:pt>
                <c:pt idx="5">
                  <c:v>0.15627999999560416</c:v>
                </c:pt>
                <c:pt idx="6">
                  <c:v>0.14631000000372296</c:v>
                </c:pt>
                <c:pt idx="7">
                  <c:v>-4.3599999989964999E-3</c:v>
                </c:pt>
                <c:pt idx="34">
                  <c:v>9.0599999995902181E-2</c:v>
                </c:pt>
                <c:pt idx="35">
                  <c:v>-1.4020000002346933E-2</c:v>
                </c:pt>
                <c:pt idx="36">
                  <c:v>8.4559999995690305E-2</c:v>
                </c:pt>
                <c:pt idx="37">
                  <c:v>-1.4559999995981343E-2</c:v>
                </c:pt>
                <c:pt idx="38">
                  <c:v>8.1819999999424908E-2</c:v>
                </c:pt>
                <c:pt idx="39">
                  <c:v>7.5140000000828877E-2</c:v>
                </c:pt>
                <c:pt idx="40">
                  <c:v>-2.0100000001548324E-2</c:v>
                </c:pt>
                <c:pt idx="41">
                  <c:v>7.9340000003867317E-2</c:v>
                </c:pt>
                <c:pt idx="42">
                  <c:v>-1.0280000002239831E-2</c:v>
                </c:pt>
                <c:pt idx="43">
                  <c:v>6.7499999997380655E-2</c:v>
                </c:pt>
                <c:pt idx="44">
                  <c:v>7.7280000004975591E-2</c:v>
                </c:pt>
                <c:pt idx="45">
                  <c:v>-1.8340000002353918E-2</c:v>
                </c:pt>
                <c:pt idx="46">
                  <c:v>6.7580000002635643E-2</c:v>
                </c:pt>
                <c:pt idx="47">
                  <c:v>6.8120000003546011E-2</c:v>
                </c:pt>
                <c:pt idx="48">
                  <c:v>-1.4999999999417923E-2</c:v>
                </c:pt>
                <c:pt idx="49">
                  <c:v>6.6619999997783452E-2</c:v>
                </c:pt>
                <c:pt idx="50">
                  <c:v>6.1259999994945247E-2</c:v>
                </c:pt>
                <c:pt idx="51">
                  <c:v>6.257999999797903E-2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8-4602-AF07-91E54C2B8240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8">
                  <c:v>0.12550000000192085</c:v>
                </c:pt>
                <c:pt idx="9">
                  <c:v>0.12550000000192085</c:v>
                </c:pt>
                <c:pt idx="10">
                  <c:v>0.12619999999878928</c:v>
                </c:pt>
                <c:pt idx="11">
                  <c:v>0.12758999999641674</c:v>
                </c:pt>
                <c:pt idx="12">
                  <c:v>-8.9500000030966476E-3</c:v>
                </c:pt>
                <c:pt idx="13">
                  <c:v>0.12013999999908265</c:v>
                </c:pt>
                <c:pt idx="14">
                  <c:v>0.12084000000322703</c:v>
                </c:pt>
                <c:pt idx="15">
                  <c:v>0.12570000000414439</c:v>
                </c:pt>
                <c:pt idx="16">
                  <c:v>0.11802999999781605</c:v>
                </c:pt>
                <c:pt idx="17">
                  <c:v>0.11813000000256579</c:v>
                </c:pt>
                <c:pt idx="18">
                  <c:v>0.11923000000388129</c:v>
                </c:pt>
                <c:pt idx="19">
                  <c:v>-1.1010000001988374E-2</c:v>
                </c:pt>
                <c:pt idx="20">
                  <c:v>-1.0609999997541308E-2</c:v>
                </c:pt>
                <c:pt idx="21">
                  <c:v>-1.0110000002896413E-2</c:v>
                </c:pt>
                <c:pt idx="22">
                  <c:v>-9.620000004360918E-3</c:v>
                </c:pt>
                <c:pt idx="23">
                  <c:v>-9.2200000071898103E-3</c:v>
                </c:pt>
                <c:pt idx="24">
                  <c:v>-8.4200000055716373E-3</c:v>
                </c:pt>
                <c:pt idx="25">
                  <c:v>-1.0140000005776528E-2</c:v>
                </c:pt>
                <c:pt idx="26">
                  <c:v>-8.7500000008731149E-3</c:v>
                </c:pt>
                <c:pt idx="27">
                  <c:v>-9.9899999986519106E-3</c:v>
                </c:pt>
                <c:pt idx="28">
                  <c:v>0.11709999999584397</c:v>
                </c:pt>
                <c:pt idx="29">
                  <c:v>0.1161500000016531</c:v>
                </c:pt>
                <c:pt idx="30">
                  <c:v>-9.8900000011781231E-3</c:v>
                </c:pt>
                <c:pt idx="31">
                  <c:v>-1.0620000000926666E-2</c:v>
                </c:pt>
                <c:pt idx="32">
                  <c:v>-1.3650000000779983E-2</c:v>
                </c:pt>
                <c:pt idx="33">
                  <c:v>9.7249999998894054E-2</c:v>
                </c:pt>
                <c:pt idx="52">
                  <c:v>-1.8040000002656598E-2</c:v>
                </c:pt>
                <c:pt idx="53">
                  <c:v>5.4170000003068708E-2</c:v>
                </c:pt>
                <c:pt idx="54">
                  <c:v>-1.7300000043178443E-2</c:v>
                </c:pt>
                <c:pt idx="55">
                  <c:v>-1.9160000003466848E-2</c:v>
                </c:pt>
                <c:pt idx="56">
                  <c:v>3.8359999998647254E-2</c:v>
                </c:pt>
                <c:pt idx="57">
                  <c:v>3.501999999571126E-2</c:v>
                </c:pt>
                <c:pt idx="58">
                  <c:v>-2.0000000004074536E-2</c:v>
                </c:pt>
                <c:pt idx="59">
                  <c:v>4.1279999997641426E-2</c:v>
                </c:pt>
                <c:pt idx="60">
                  <c:v>-1.9739999996090773E-2</c:v>
                </c:pt>
                <c:pt idx="61">
                  <c:v>-1.9099999997706618E-2</c:v>
                </c:pt>
                <c:pt idx="62">
                  <c:v>-1.8879999828641303E-2</c:v>
                </c:pt>
                <c:pt idx="63">
                  <c:v>-2.1560000226600096E-2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8-4602-AF07-91E54C2B8240}"/>
            </c:ext>
          </c:extLst>
        </c:ser>
        <c:ser>
          <c:idx val="2"/>
          <c:order val="4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3.8506368822497049E-3</c:v>
                </c:pt>
                <c:pt idx="1">
                  <c:v>-3.3204917975974794E-3</c:v>
                </c:pt>
                <c:pt idx="2">
                  <c:v>-3.3645575947892957E-3</c:v>
                </c:pt>
                <c:pt idx="3">
                  <c:v>-3.3761538572081948E-3</c:v>
                </c:pt>
                <c:pt idx="4">
                  <c:v>-3.4828394714620666E-3</c:v>
                </c:pt>
                <c:pt idx="5">
                  <c:v>-3.5779288232970388E-3</c:v>
                </c:pt>
                <c:pt idx="6">
                  <c:v>-3.5825673282645983E-3</c:v>
                </c:pt>
                <c:pt idx="7">
                  <c:v>-3.5941635906834974E-3</c:v>
                </c:pt>
                <c:pt idx="8">
                  <c:v>-7.8499918984194558E-3</c:v>
                </c:pt>
                <c:pt idx="9">
                  <c:v>-7.8499918984194558E-3</c:v>
                </c:pt>
                <c:pt idx="10">
                  <c:v>-7.8499918984194558E-3</c:v>
                </c:pt>
                <c:pt idx="11">
                  <c:v>-7.8499918984194558E-3</c:v>
                </c:pt>
                <c:pt idx="12">
                  <c:v>-8.3903777271401511E-3</c:v>
                </c:pt>
                <c:pt idx="13">
                  <c:v>-8.5457676435534008E-3</c:v>
                </c:pt>
                <c:pt idx="14">
                  <c:v>-8.5457676435534008E-3</c:v>
                </c:pt>
                <c:pt idx="15">
                  <c:v>-8.5457676435534008E-3</c:v>
                </c:pt>
                <c:pt idx="16">
                  <c:v>-8.763777377028702E-3</c:v>
                </c:pt>
                <c:pt idx="17">
                  <c:v>-8.763777377028702E-3</c:v>
                </c:pt>
                <c:pt idx="18">
                  <c:v>-8.763777377028702E-3</c:v>
                </c:pt>
                <c:pt idx="19">
                  <c:v>-8.8217586891231985E-3</c:v>
                </c:pt>
                <c:pt idx="20">
                  <c:v>-8.8217586891231985E-3</c:v>
                </c:pt>
                <c:pt idx="21">
                  <c:v>-8.8217586891231985E-3</c:v>
                </c:pt>
                <c:pt idx="22">
                  <c:v>-8.8263971940907571E-3</c:v>
                </c:pt>
                <c:pt idx="23">
                  <c:v>-8.8263971940907571E-3</c:v>
                </c:pt>
                <c:pt idx="24">
                  <c:v>-8.8263971940907571E-3</c:v>
                </c:pt>
                <c:pt idx="25">
                  <c:v>-8.9284443033770689E-3</c:v>
                </c:pt>
                <c:pt idx="26">
                  <c:v>-8.9330828083446293E-3</c:v>
                </c:pt>
                <c:pt idx="27">
                  <c:v>-9.0351299176309394E-3</c:v>
                </c:pt>
                <c:pt idx="28">
                  <c:v>-9.0791957148227583E-3</c:v>
                </c:pt>
                <c:pt idx="29">
                  <c:v>-9.190519834044189E-3</c:v>
                </c:pt>
                <c:pt idx="30">
                  <c:v>-1.0097347555202096E-2</c:v>
                </c:pt>
                <c:pt idx="31">
                  <c:v>-1.0422042902931269E-2</c:v>
                </c:pt>
                <c:pt idx="32">
                  <c:v>-1.2458346583689946E-2</c:v>
                </c:pt>
                <c:pt idx="33">
                  <c:v>-1.2511689390816882E-2</c:v>
                </c:pt>
                <c:pt idx="34">
                  <c:v>-1.3304873740269578E-2</c:v>
                </c:pt>
                <c:pt idx="35">
                  <c:v>-1.3307192992753358E-2</c:v>
                </c:pt>
                <c:pt idx="36">
                  <c:v>-1.4005287990371082E-2</c:v>
                </c:pt>
                <c:pt idx="37">
                  <c:v>-1.4007607242854861E-2</c:v>
                </c:pt>
                <c:pt idx="38">
                  <c:v>-1.4752087290148182E-2</c:v>
                </c:pt>
                <c:pt idx="39">
                  <c:v>-1.4854134399434494E-2</c:v>
                </c:pt>
                <c:pt idx="40">
                  <c:v>-1.4963139266172145E-2</c:v>
                </c:pt>
                <c:pt idx="41">
                  <c:v>-1.5341177421028255E-2</c:v>
                </c:pt>
                <c:pt idx="42">
                  <c:v>-1.5343496673512034E-2</c:v>
                </c:pt>
                <c:pt idx="43">
                  <c:v>-1.539220097567141E-2</c:v>
                </c:pt>
                <c:pt idx="44">
                  <c:v>-1.5498886589925282E-2</c:v>
                </c:pt>
                <c:pt idx="45">
                  <c:v>-1.5501205842409061E-2</c:v>
                </c:pt>
                <c:pt idx="46">
                  <c:v>-1.5823581937654457E-2</c:v>
                </c:pt>
                <c:pt idx="47">
                  <c:v>-1.6190023830091667E-2</c:v>
                </c:pt>
                <c:pt idx="48">
                  <c:v>-1.6192343082575444E-2</c:v>
                </c:pt>
                <c:pt idx="49">
                  <c:v>-1.6352371503956253E-2</c:v>
                </c:pt>
                <c:pt idx="50">
                  <c:v>-1.7043508744122637E-2</c:v>
                </c:pt>
                <c:pt idx="51">
                  <c:v>-1.7099170803733355E-2</c:v>
                </c:pt>
                <c:pt idx="52">
                  <c:v>-1.815906918882073E-2</c:v>
                </c:pt>
                <c:pt idx="53">
                  <c:v>-1.8258797045623262E-2</c:v>
                </c:pt>
                <c:pt idx="54">
                  <c:v>-1.7361246334400469E-2</c:v>
                </c:pt>
                <c:pt idx="55">
                  <c:v>-1.9666583303277606E-2</c:v>
                </c:pt>
                <c:pt idx="56">
                  <c:v>-1.9710649100469425E-2</c:v>
                </c:pt>
                <c:pt idx="57">
                  <c:v>-2.0411063350570927E-2</c:v>
                </c:pt>
                <c:pt idx="58">
                  <c:v>-2.0413382603054708E-2</c:v>
                </c:pt>
                <c:pt idx="59">
                  <c:v>-2.0415701855538485E-2</c:v>
                </c:pt>
                <c:pt idx="60">
                  <c:v>-2.0418021108022266E-2</c:v>
                </c:pt>
                <c:pt idx="61">
                  <c:v>-2.0575730276919293E-2</c:v>
                </c:pt>
                <c:pt idx="62">
                  <c:v>-2.1164820407799368E-2</c:v>
                </c:pt>
                <c:pt idx="63">
                  <c:v>-2.1753910538679439E-2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8-4602-AF07-91E54C2B8240}"/>
            </c:ext>
          </c:extLst>
        </c:ser>
        <c:ser>
          <c:idx val="3"/>
          <c:order val="5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1'!$P$21:$P$996</c:f>
              <c:numCache>
                <c:formatCode>General</c:formatCode>
                <c:ptCount val="976"/>
                <c:pt idx="0">
                  <c:v>0.20520990028162181</c:v>
                </c:pt>
                <c:pt idx="1">
                  <c:v>0.15617024880407021</c:v>
                </c:pt>
                <c:pt idx="2">
                  <c:v>0.1558689055381991</c:v>
                </c:pt>
                <c:pt idx="3">
                  <c:v>0.15578960467875932</c:v>
                </c:pt>
                <c:pt idx="4">
                  <c:v>0.15506003677191349</c:v>
                </c:pt>
                <c:pt idx="5">
                  <c:v>0.1544097697245074</c:v>
                </c:pt>
                <c:pt idx="6">
                  <c:v>0.15437804938073149</c:v>
                </c:pt>
                <c:pt idx="7">
                  <c:v>0.15429874852129172</c:v>
                </c:pt>
                <c:pt idx="8">
                  <c:v>0.1251953331068974</c:v>
                </c:pt>
                <c:pt idx="9">
                  <c:v>0.1251953331068974</c:v>
                </c:pt>
                <c:pt idx="10">
                  <c:v>0.1251953331068974</c:v>
                </c:pt>
                <c:pt idx="11">
                  <c:v>0.1251953331068974</c:v>
                </c:pt>
                <c:pt idx="12">
                  <c:v>0.12149991305700431</c:v>
                </c:pt>
                <c:pt idx="13">
                  <c:v>0.12043728154051142</c:v>
                </c:pt>
                <c:pt idx="14">
                  <c:v>0.12043728154051142</c:v>
                </c:pt>
                <c:pt idx="15">
                  <c:v>0.12043728154051142</c:v>
                </c:pt>
                <c:pt idx="16">
                  <c:v>0.11894642538304381</c:v>
                </c:pt>
                <c:pt idx="17">
                  <c:v>0.11894642538304381</c:v>
                </c:pt>
                <c:pt idx="18">
                  <c:v>0.11894642538304381</c:v>
                </c:pt>
                <c:pt idx="19">
                  <c:v>0.11854992108584497</c:v>
                </c:pt>
                <c:pt idx="20">
                  <c:v>0.11854992108584497</c:v>
                </c:pt>
                <c:pt idx="21">
                  <c:v>0.11854992108584497</c:v>
                </c:pt>
                <c:pt idx="22">
                  <c:v>0.11851820074206908</c:v>
                </c:pt>
                <c:pt idx="23">
                  <c:v>0.11851820074206908</c:v>
                </c:pt>
                <c:pt idx="24">
                  <c:v>0.11851820074206908</c:v>
                </c:pt>
                <c:pt idx="25">
                  <c:v>0.11782035317899914</c:v>
                </c:pt>
                <c:pt idx="26">
                  <c:v>0.11778863283522323</c:v>
                </c:pt>
                <c:pt idx="27">
                  <c:v>0.11709078527215327</c:v>
                </c:pt>
                <c:pt idx="28">
                  <c:v>0.11678944200628216</c:v>
                </c:pt>
                <c:pt idx="29">
                  <c:v>0.1160281537556604</c:v>
                </c:pt>
                <c:pt idx="30">
                  <c:v>0.10982682654747067</c:v>
                </c:pt>
                <c:pt idx="31">
                  <c:v>0.1076064024831572</c:v>
                </c:pt>
                <c:pt idx="32">
                  <c:v>9.368117156553421E-2</c:v>
                </c:pt>
                <c:pt idx="33">
                  <c:v>9.3316387612111279E-2</c:v>
                </c:pt>
                <c:pt idx="34">
                  <c:v>8.7892208826431256E-2</c:v>
                </c:pt>
                <c:pt idx="35">
                  <c:v>8.7876348654543301E-2</c:v>
                </c:pt>
                <c:pt idx="36">
                  <c:v>8.3102436916269354E-2</c:v>
                </c:pt>
                <c:pt idx="37">
                  <c:v>8.3086576744381399E-2</c:v>
                </c:pt>
                <c:pt idx="38">
                  <c:v>7.7995461568348398E-2</c:v>
                </c:pt>
                <c:pt idx="39">
                  <c:v>7.7297614005278445E-2</c:v>
                </c:pt>
                <c:pt idx="40">
                  <c:v>7.6552185926544641E-2</c:v>
                </c:pt>
                <c:pt idx="41">
                  <c:v>7.3966977908808254E-2</c:v>
                </c:pt>
                <c:pt idx="42">
                  <c:v>7.3951117736920299E-2</c:v>
                </c:pt>
                <c:pt idx="43">
                  <c:v>7.3618054127273277E-2</c:v>
                </c:pt>
                <c:pt idx="44">
                  <c:v>7.2888486220427429E-2</c:v>
                </c:pt>
                <c:pt idx="45">
                  <c:v>7.2872626048539474E-2</c:v>
                </c:pt>
                <c:pt idx="46">
                  <c:v>7.0668062156113973E-2</c:v>
                </c:pt>
                <c:pt idx="47">
                  <c:v>6.8162154997817345E-2</c:v>
                </c:pt>
                <c:pt idx="48">
                  <c:v>6.814629482592939E-2</c:v>
                </c:pt>
                <c:pt idx="49">
                  <c:v>6.705194296566061E-2</c:v>
                </c:pt>
                <c:pt idx="50">
                  <c:v>6.2325611743050527E-2</c:v>
                </c:pt>
                <c:pt idx="51">
                  <c:v>6.1944967617739655E-2</c:v>
                </c:pt>
                <c:pt idx="52">
                  <c:v>5.4696869064944989E-2</c:v>
                </c:pt>
                <c:pt idx="53">
                  <c:v>5.4014881673763004E-2</c:v>
                </c:pt>
                <c:pt idx="54">
                  <c:v>6.0152768194400935E-2</c:v>
                </c:pt>
                <c:pt idx="55">
                  <c:v>4.4387757337775349E-2</c:v>
                </c:pt>
                <c:pt idx="56">
                  <c:v>4.4086414071904237E-2</c:v>
                </c:pt>
                <c:pt idx="57">
                  <c:v>3.9296642161742334E-2</c:v>
                </c:pt>
                <c:pt idx="58">
                  <c:v>3.9280781989854394E-2</c:v>
                </c:pt>
                <c:pt idx="59">
                  <c:v>3.9264921817966439E-2</c:v>
                </c:pt>
                <c:pt idx="60">
                  <c:v>3.9249061646078484E-2</c:v>
                </c:pt>
                <c:pt idx="61">
                  <c:v>3.8170569957697659E-2</c:v>
                </c:pt>
                <c:pt idx="62">
                  <c:v>3.4142086298157515E-2</c:v>
                </c:pt>
                <c:pt idx="63">
                  <c:v>3.0113602638617371E-2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8-4602-AF07-91E54C2B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4800"/>
        <c:axId val="1"/>
      </c:scatterChart>
      <c:valAx>
        <c:axId val="494954800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0766447403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70413574846352"/>
          <c:y val="0.9204921861831491"/>
          <c:w val="0.709878055366536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Prim. O-C Diagr.</a:t>
            </a:r>
          </a:p>
        </c:rich>
      </c:tx>
      <c:layout>
        <c:manualLayout>
          <c:xMode val="edge"/>
          <c:yMode val="edge"/>
          <c:x val="0.282474226804123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670103092783503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1'!$R$21:$R$996</c:f>
              <c:numCache>
                <c:formatCode>General</c:formatCode>
                <c:ptCount val="976"/>
                <c:pt idx="0">
                  <c:v>5.2399999985937029E-3</c:v>
                </c:pt>
                <c:pt idx="1">
                  <c:v>0</c:v>
                </c:pt>
                <c:pt idx="3">
                  <c:v>-4.8000000242609531E-4</c:v>
                </c:pt>
                <c:pt idx="4">
                  <c:v>-3.3000000039464794E-3</c:v>
                </c:pt>
                <c:pt idx="7">
                  <c:v>-4.3599999989964999E-3</c:v>
                </c:pt>
                <c:pt idx="12">
                  <c:v>-8.9500000030966476E-3</c:v>
                </c:pt>
                <c:pt idx="19">
                  <c:v>-1.1010000001988374E-2</c:v>
                </c:pt>
                <c:pt idx="20">
                  <c:v>-1.0609999997541308E-2</c:v>
                </c:pt>
                <c:pt idx="21">
                  <c:v>-1.0110000002896413E-2</c:v>
                </c:pt>
                <c:pt idx="22">
                  <c:v>-9.620000004360918E-3</c:v>
                </c:pt>
                <c:pt idx="23">
                  <c:v>-9.2200000071898103E-3</c:v>
                </c:pt>
                <c:pt idx="24">
                  <c:v>-8.4200000055716373E-3</c:v>
                </c:pt>
                <c:pt idx="25">
                  <c:v>-1.0140000005776528E-2</c:v>
                </c:pt>
                <c:pt idx="26">
                  <c:v>-8.7500000008731149E-3</c:v>
                </c:pt>
                <c:pt idx="27">
                  <c:v>-9.9899999986519106E-3</c:v>
                </c:pt>
                <c:pt idx="30">
                  <c:v>-9.8900000011781231E-3</c:v>
                </c:pt>
                <c:pt idx="31">
                  <c:v>-1.0620000000926666E-2</c:v>
                </c:pt>
                <c:pt idx="32">
                  <c:v>-1.3650000000779983E-2</c:v>
                </c:pt>
                <c:pt idx="35">
                  <c:v>-1.4020000002346933E-2</c:v>
                </c:pt>
                <c:pt idx="37">
                  <c:v>-1.4559999995981343E-2</c:v>
                </c:pt>
                <c:pt idx="40">
                  <c:v>-2.0100000001548324E-2</c:v>
                </c:pt>
                <c:pt idx="42">
                  <c:v>-1.0280000002239831E-2</c:v>
                </c:pt>
                <c:pt idx="45">
                  <c:v>-1.8340000002353918E-2</c:v>
                </c:pt>
                <c:pt idx="48">
                  <c:v>-1.4999999999417923E-2</c:v>
                </c:pt>
                <c:pt idx="52">
                  <c:v>-1.8040000002656598E-2</c:v>
                </c:pt>
                <c:pt idx="54">
                  <c:v>-1.7300000043178443E-2</c:v>
                </c:pt>
                <c:pt idx="55">
                  <c:v>-1.9160000003466848E-2</c:v>
                </c:pt>
                <c:pt idx="58">
                  <c:v>-2.0000000004074536E-2</c:v>
                </c:pt>
                <c:pt idx="60">
                  <c:v>-1.9739999996090773E-2</c:v>
                </c:pt>
                <c:pt idx="61">
                  <c:v>-1.9099999997706618E-2</c:v>
                </c:pt>
                <c:pt idx="62">
                  <c:v>-1.8879999828641303E-2</c:v>
                </c:pt>
                <c:pt idx="63">
                  <c:v>-2.1560000226600096E-2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9-44C6-886B-D69E6282CFE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3.8506368822497049E-3</c:v>
                </c:pt>
                <c:pt idx="1">
                  <c:v>-3.3204917975974794E-3</c:v>
                </c:pt>
                <c:pt idx="2">
                  <c:v>-3.3645575947892957E-3</c:v>
                </c:pt>
                <c:pt idx="3">
                  <c:v>-3.3761538572081948E-3</c:v>
                </c:pt>
                <c:pt idx="4">
                  <c:v>-3.4828394714620666E-3</c:v>
                </c:pt>
                <c:pt idx="5">
                  <c:v>-3.5779288232970388E-3</c:v>
                </c:pt>
                <c:pt idx="6">
                  <c:v>-3.5825673282645983E-3</c:v>
                </c:pt>
                <c:pt idx="7">
                  <c:v>-3.5941635906834974E-3</c:v>
                </c:pt>
                <c:pt idx="8">
                  <c:v>-7.8499918984194558E-3</c:v>
                </c:pt>
                <c:pt idx="9">
                  <c:v>-7.8499918984194558E-3</c:v>
                </c:pt>
                <c:pt idx="10">
                  <c:v>-7.8499918984194558E-3</c:v>
                </c:pt>
                <c:pt idx="11">
                  <c:v>-7.8499918984194558E-3</c:v>
                </c:pt>
                <c:pt idx="12">
                  <c:v>-8.3903777271401511E-3</c:v>
                </c:pt>
                <c:pt idx="13">
                  <c:v>-8.5457676435534008E-3</c:v>
                </c:pt>
                <c:pt idx="14">
                  <c:v>-8.5457676435534008E-3</c:v>
                </c:pt>
                <c:pt idx="15">
                  <c:v>-8.5457676435534008E-3</c:v>
                </c:pt>
                <c:pt idx="16">
                  <c:v>-8.763777377028702E-3</c:v>
                </c:pt>
                <c:pt idx="17">
                  <c:v>-8.763777377028702E-3</c:v>
                </c:pt>
                <c:pt idx="18">
                  <c:v>-8.763777377028702E-3</c:v>
                </c:pt>
                <c:pt idx="19">
                  <c:v>-8.8217586891231985E-3</c:v>
                </c:pt>
                <c:pt idx="20">
                  <c:v>-8.8217586891231985E-3</c:v>
                </c:pt>
                <c:pt idx="21">
                  <c:v>-8.8217586891231985E-3</c:v>
                </c:pt>
                <c:pt idx="22">
                  <c:v>-8.8263971940907571E-3</c:v>
                </c:pt>
                <c:pt idx="23">
                  <c:v>-8.8263971940907571E-3</c:v>
                </c:pt>
                <c:pt idx="24">
                  <c:v>-8.8263971940907571E-3</c:v>
                </c:pt>
                <c:pt idx="25">
                  <c:v>-8.9284443033770689E-3</c:v>
                </c:pt>
                <c:pt idx="26">
                  <c:v>-8.9330828083446293E-3</c:v>
                </c:pt>
                <c:pt idx="27">
                  <c:v>-9.0351299176309394E-3</c:v>
                </c:pt>
                <c:pt idx="28">
                  <c:v>-9.0791957148227583E-3</c:v>
                </c:pt>
                <c:pt idx="29">
                  <c:v>-9.190519834044189E-3</c:v>
                </c:pt>
                <c:pt idx="30">
                  <c:v>-1.0097347555202096E-2</c:v>
                </c:pt>
                <c:pt idx="31">
                  <c:v>-1.0422042902931269E-2</c:v>
                </c:pt>
                <c:pt idx="32">
                  <c:v>-1.2458346583689946E-2</c:v>
                </c:pt>
                <c:pt idx="33">
                  <c:v>-1.2511689390816882E-2</c:v>
                </c:pt>
                <c:pt idx="34">
                  <c:v>-1.3304873740269578E-2</c:v>
                </c:pt>
                <c:pt idx="35">
                  <c:v>-1.3307192992753358E-2</c:v>
                </c:pt>
                <c:pt idx="36">
                  <c:v>-1.4005287990371082E-2</c:v>
                </c:pt>
                <c:pt idx="37">
                  <c:v>-1.4007607242854861E-2</c:v>
                </c:pt>
                <c:pt idx="38">
                  <c:v>-1.4752087290148182E-2</c:v>
                </c:pt>
                <c:pt idx="39">
                  <c:v>-1.4854134399434494E-2</c:v>
                </c:pt>
                <c:pt idx="40">
                  <c:v>-1.4963139266172145E-2</c:v>
                </c:pt>
                <c:pt idx="41">
                  <c:v>-1.5341177421028255E-2</c:v>
                </c:pt>
                <c:pt idx="42">
                  <c:v>-1.5343496673512034E-2</c:v>
                </c:pt>
                <c:pt idx="43">
                  <c:v>-1.539220097567141E-2</c:v>
                </c:pt>
                <c:pt idx="44">
                  <c:v>-1.5498886589925282E-2</c:v>
                </c:pt>
                <c:pt idx="45">
                  <c:v>-1.5501205842409061E-2</c:v>
                </c:pt>
                <c:pt idx="46">
                  <c:v>-1.5823581937654457E-2</c:v>
                </c:pt>
                <c:pt idx="47">
                  <c:v>-1.6190023830091667E-2</c:v>
                </c:pt>
                <c:pt idx="48">
                  <c:v>-1.6192343082575444E-2</c:v>
                </c:pt>
                <c:pt idx="49">
                  <c:v>-1.6352371503956253E-2</c:v>
                </c:pt>
                <c:pt idx="50">
                  <c:v>-1.7043508744122637E-2</c:v>
                </c:pt>
                <c:pt idx="51">
                  <c:v>-1.7099170803733355E-2</c:v>
                </c:pt>
                <c:pt idx="52">
                  <c:v>-1.815906918882073E-2</c:v>
                </c:pt>
                <c:pt idx="53">
                  <c:v>-1.8258797045623262E-2</c:v>
                </c:pt>
                <c:pt idx="54">
                  <c:v>-1.7361246334400469E-2</c:v>
                </c:pt>
                <c:pt idx="55">
                  <c:v>-1.9666583303277606E-2</c:v>
                </c:pt>
                <c:pt idx="56">
                  <c:v>-1.9710649100469425E-2</c:v>
                </c:pt>
                <c:pt idx="57">
                  <c:v>-2.0411063350570927E-2</c:v>
                </c:pt>
                <c:pt idx="58">
                  <c:v>-2.0413382603054708E-2</c:v>
                </c:pt>
                <c:pt idx="59">
                  <c:v>-2.0415701855538485E-2</c:v>
                </c:pt>
                <c:pt idx="60">
                  <c:v>-2.0418021108022266E-2</c:v>
                </c:pt>
                <c:pt idx="61">
                  <c:v>-2.0575730276919293E-2</c:v>
                </c:pt>
                <c:pt idx="62">
                  <c:v>-2.1164820407799368E-2</c:v>
                </c:pt>
                <c:pt idx="63">
                  <c:v>-2.1753910538679439E-2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89-44C6-886B-D69E6282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984"/>
        <c:axId val="1"/>
      </c:scatterChart>
      <c:valAx>
        <c:axId val="49496398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06185567010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855670103092785"/>
          <c:y val="0.92024539877300615"/>
          <c:w val="0.288659793814432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Sec. O-C Diagr.</a:t>
            </a:r>
          </a:p>
        </c:rich>
      </c:tx>
      <c:layout>
        <c:manualLayout>
          <c:xMode val="edge"/>
          <c:yMode val="edge"/>
          <c:x val="0.28979613262627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678942920199375"/>
          <c:w val="0.775510976872386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1'!$S$21:$S$996</c:f>
              <c:numCache>
                <c:formatCode>General</c:formatCode>
                <c:ptCount val="976"/>
                <c:pt idx="2">
                  <c:v>0.15211999999883119</c:v>
                </c:pt>
                <c:pt idx="5">
                  <c:v>0.15627999999560416</c:v>
                </c:pt>
                <c:pt idx="6">
                  <c:v>0.14631000000372296</c:v>
                </c:pt>
                <c:pt idx="8">
                  <c:v>0.12550000000192085</c:v>
                </c:pt>
                <c:pt idx="9">
                  <c:v>0.12550000000192085</c:v>
                </c:pt>
                <c:pt idx="10">
                  <c:v>0.12619999999878928</c:v>
                </c:pt>
                <c:pt idx="11">
                  <c:v>0.12758999999641674</c:v>
                </c:pt>
                <c:pt idx="13">
                  <c:v>0.12013999999908265</c:v>
                </c:pt>
                <c:pt idx="14">
                  <c:v>0.12084000000322703</c:v>
                </c:pt>
                <c:pt idx="15">
                  <c:v>0.12570000000414439</c:v>
                </c:pt>
                <c:pt idx="16">
                  <c:v>0.11802999999781605</c:v>
                </c:pt>
                <c:pt idx="17">
                  <c:v>0.11813000000256579</c:v>
                </c:pt>
                <c:pt idx="18">
                  <c:v>0.11923000000388129</c:v>
                </c:pt>
                <c:pt idx="28">
                  <c:v>0.11709999999584397</c:v>
                </c:pt>
                <c:pt idx="29">
                  <c:v>0.1161500000016531</c:v>
                </c:pt>
                <c:pt idx="33">
                  <c:v>9.7249999998894054E-2</c:v>
                </c:pt>
                <c:pt idx="34">
                  <c:v>9.0599999995902181E-2</c:v>
                </c:pt>
                <c:pt idx="36">
                  <c:v>8.4559999995690305E-2</c:v>
                </c:pt>
                <c:pt idx="38">
                  <c:v>8.1819999999424908E-2</c:v>
                </c:pt>
                <c:pt idx="39">
                  <c:v>7.5140000000828877E-2</c:v>
                </c:pt>
                <c:pt idx="41">
                  <c:v>7.9340000003867317E-2</c:v>
                </c:pt>
                <c:pt idx="43">
                  <c:v>6.7499999997380655E-2</c:v>
                </c:pt>
                <c:pt idx="44">
                  <c:v>7.7280000004975591E-2</c:v>
                </c:pt>
                <c:pt idx="46">
                  <c:v>6.7580000002635643E-2</c:v>
                </c:pt>
                <c:pt idx="47">
                  <c:v>6.8120000003546011E-2</c:v>
                </c:pt>
                <c:pt idx="49">
                  <c:v>6.6619999997783452E-2</c:v>
                </c:pt>
                <c:pt idx="50">
                  <c:v>6.1259999994945247E-2</c:v>
                </c:pt>
                <c:pt idx="51">
                  <c:v>6.257999999797903E-2</c:v>
                </c:pt>
                <c:pt idx="53">
                  <c:v>5.4170000003068708E-2</c:v>
                </c:pt>
                <c:pt idx="56">
                  <c:v>3.8359999998647254E-2</c:v>
                </c:pt>
                <c:pt idx="57">
                  <c:v>3.501999999571126E-2</c:v>
                </c:pt>
                <c:pt idx="59">
                  <c:v>4.1279999997641426E-2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F-4CDB-AD6F-B3273483202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1'!$P$21:$P$996</c:f>
              <c:numCache>
                <c:formatCode>General</c:formatCode>
                <c:ptCount val="976"/>
                <c:pt idx="0">
                  <c:v>0.20520990028162181</c:v>
                </c:pt>
                <c:pt idx="1">
                  <c:v>0.15617024880407021</c:v>
                </c:pt>
                <c:pt idx="2">
                  <c:v>0.1558689055381991</c:v>
                </c:pt>
                <c:pt idx="3">
                  <c:v>0.15578960467875932</c:v>
                </c:pt>
                <c:pt idx="4">
                  <c:v>0.15506003677191349</c:v>
                </c:pt>
                <c:pt idx="5">
                  <c:v>0.1544097697245074</c:v>
                </c:pt>
                <c:pt idx="6">
                  <c:v>0.15437804938073149</c:v>
                </c:pt>
                <c:pt idx="7">
                  <c:v>0.15429874852129172</c:v>
                </c:pt>
                <c:pt idx="8">
                  <c:v>0.1251953331068974</c:v>
                </c:pt>
                <c:pt idx="9">
                  <c:v>0.1251953331068974</c:v>
                </c:pt>
                <c:pt idx="10">
                  <c:v>0.1251953331068974</c:v>
                </c:pt>
                <c:pt idx="11">
                  <c:v>0.1251953331068974</c:v>
                </c:pt>
                <c:pt idx="12">
                  <c:v>0.12149991305700431</c:v>
                </c:pt>
                <c:pt idx="13">
                  <c:v>0.12043728154051142</c:v>
                </c:pt>
                <c:pt idx="14">
                  <c:v>0.12043728154051142</c:v>
                </c:pt>
                <c:pt idx="15">
                  <c:v>0.12043728154051142</c:v>
                </c:pt>
                <c:pt idx="16">
                  <c:v>0.11894642538304381</c:v>
                </c:pt>
                <c:pt idx="17">
                  <c:v>0.11894642538304381</c:v>
                </c:pt>
                <c:pt idx="18">
                  <c:v>0.11894642538304381</c:v>
                </c:pt>
                <c:pt idx="19">
                  <c:v>0.11854992108584497</c:v>
                </c:pt>
                <c:pt idx="20">
                  <c:v>0.11854992108584497</c:v>
                </c:pt>
                <c:pt idx="21">
                  <c:v>0.11854992108584497</c:v>
                </c:pt>
                <c:pt idx="22">
                  <c:v>0.11851820074206908</c:v>
                </c:pt>
                <c:pt idx="23">
                  <c:v>0.11851820074206908</c:v>
                </c:pt>
                <c:pt idx="24">
                  <c:v>0.11851820074206908</c:v>
                </c:pt>
                <c:pt idx="25">
                  <c:v>0.11782035317899914</c:v>
                </c:pt>
                <c:pt idx="26">
                  <c:v>0.11778863283522323</c:v>
                </c:pt>
                <c:pt idx="27">
                  <c:v>0.11709078527215327</c:v>
                </c:pt>
                <c:pt idx="28">
                  <c:v>0.11678944200628216</c:v>
                </c:pt>
                <c:pt idx="29">
                  <c:v>0.1160281537556604</c:v>
                </c:pt>
                <c:pt idx="30">
                  <c:v>0.10982682654747067</c:v>
                </c:pt>
                <c:pt idx="31">
                  <c:v>0.1076064024831572</c:v>
                </c:pt>
                <c:pt idx="32">
                  <c:v>9.368117156553421E-2</c:v>
                </c:pt>
                <c:pt idx="33">
                  <c:v>9.3316387612111279E-2</c:v>
                </c:pt>
                <c:pt idx="34">
                  <c:v>8.7892208826431256E-2</c:v>
                </c:pt>
                <c:pt idx="35">
                  <c:v>8.7876348654543301E-2</c:v>
                </c:pt>
                <c:pt idx="36">
                  <c:v>8.3102436916269354E-2</c:v>
                </c:pt>
                <c:pt idx="37">
                  <c:v>8.3086576744381399E-2</c:v>
                </c:pt>
                <c:pt idx="38">
                  <c:v>7.7995461568348398E-2</c:v>
                </c:pt>
                <c:pt idx="39">
                  <c:v>7.7297614005278445E-2</c:v>
                </c:pt>
                <c:pt idx="40">
                  <c:v>7.6552185926544641E-2</c:v>
                </c:pt>
                <c:pt idx="41">
                  <c:v>7.3966977908808254E-2</c:v>
                </c:pt>
                <c:pt idx="42">
                  <c:v>7.3951117736920299E-2</c:v>
                </c:pt>
                <c:pt idx="43">
                  <c:v>7.3618054127273277E-2</c:v>
                </c:pt>
                <c:pt idx="44">
                  <c:v>7.2888486220427429E-2</c:v>
                </c:pt>
                <c:pt idx="45">
                  <c:v>7.2872626048539474E-2</c:v>
                </c:pt>
                <c:pt idx="46">
                  <c:v>7.0668062156113973E-2</c:v>
                </c:pt>
                <c:pt idx="47">
                  <c:v>6.8162154997817345E-2</c:v>
                </c:pt>
                <c:pt idx="48">
                  <c:v>6.814629482592939E-2</c:v>
                </c:pt>
                <c:pt idx="49">
                  <c:v>6.705194296566061E-2</c:v>
                </c:pt>
                <c:pt idx="50">
                  <c:v>6.2325611743050527E-2</c:v>
                </c:pt>
                <c:pt idx="51">
                  <c:v>6.1944967617739655E-2</c:v>
                </c:pt>
                <c:pt idx="52">
                  <c:v>5.4696869064944989E-2</c:v>
                </c:pt>
                <c:pt idx="53">
                  <c:v>5.4014881673763004E-2</c:v>
                </c:pt>
                <c:pt idx="54">
                  <c:v>6.0152768194400935E-2</c:v>
                </c:pt>
                <c:pt idx="55">
                  <c:v>4.4387757337775349E-2</c:v>
                </c:pt>
                <c:pt idx="56">
                  <c:v>4.4086414071904237E-2</c:v>
                </c:pt>
                <c:pt idx="57">
                  <c:v>3.9296642161742334E-2</c:v>
                </c:pt>
                <c:pt idx="58">
                  <c:v>3.9280781989854394E-2</c:v>
                </c:pt>
                <c:pt idx="59">
                  <c:v>3.9264921817966439E-2</c:v>
                </c:pt>
                <c:pt idx="60">
                  <c:v>3.9249061646078484E-2</c:v>
                </c:pt>
                <c:pt idx="61">
                  <c:v>3.8170569957697659E-2</c:v>
                </c:pt>
                <c:pt idx="62">
                  <c:v>3.4142086298157515E-2</c:v>
                </c:pt>
                <c:pt idx="63">
                  <c:v>3.0113602638617371E-2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F-4CDB-AD6F-B3273483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4640"/>
        <c:axId val="1"/>
      </c:scatterChart>
      <c:valAx>
        <c:axId val="49496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4921861831491"/>
          <c:w val="0.330612673415823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0</xdr:row>
      <xdr:rowOff>0</xdr:rowOff>
    </xdr:from>
    <xdr:to>
      <xdr:col>19</xdr:col>
      <xdr:colOff>457199</xdr:colOff>
      <xdr:row>18</xdr:row>
      <xdr:rowOff>142875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2138BEC-3F68-541D-F50D-93193085F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15</xdr:col>
      <xdr:colOff>361950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582F10-9C66-D3E3-487F-508290906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22</xdr:row>
      <xdr:rowOff>142875</xdr:rowOff>
    </xdr:from>
    <xdr:to>
      <xdr:col>15</xdr:col>
      <xdr:colOff>352425</xdr:colOff>
      <xdr:row>42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6B25136-8840-89A7-166A-BE9D19C2E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129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07.pdf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107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231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8"/>
  <sheetViews>
    <sheetView tabSelected="1" workbookViewId="0">
      <pane xSplit="14" ySplit="22" topLeftCell="O66" activePane="bottomRight" state="frozen"/>
      <selection pane="topRight" activeCell="O1" sqref="O1"/>
      <selection pane="bottomLeft" activeCell="A23" sqref="A23"/>
      <selection pane="bottomRight" activeCell="G3" sqref="G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6" width="9.140625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215</v>
      </c>
      <c r="B1" s="10"/>
      <c r="D1" s="9"/>
    </row>
    <row r="2" spans="1:7" x14ac:dyDescent="0.2">
      <c r="A2" t="s">
        <v>21</v>
      </c>
      <c r="B2" s="11" t="s">
        <v>27</v>
      </c>
      <c r="C2" s="14" t="s">
        <v>31</v>
      </c>
      <c r="D2" s="9"/>
    </row>
    <row r="3" spans="1:7" ht="13.5" thickBot="1" x14ac:dyDescent="0.25">
      <c r="B3" s="10"/>
      <c r="C3" s="12"/>
      <c r="D3" s="12"/>
    </row>
    <row r="4" spans="1:7" ht="13.5" thickBot="1" x14ac:dyDescent="0.25">
      <c r="A4" s="6" t="s">
        <v>3</v>
      </c>
      <c r="B4" s="13"/>
      <c r="C4" s="15" t="s">
        <v>32</v>
      </c>
      <c r="D4" s="16" t="s">
        <v>32</v>
      </c>
    </row>
    <row r="5" spans="1:7" x14ac:dyDescent="0.2">
      <c r="A5" s="61" t="s">
        <v>213</v>
      </c>
      <c r="C5" s="62">
        <v>-9.5</v>
      </c>
    </row>
    <row r="6" spans="1:7" x14ac:dyDescent="0.2">
      <c r="A6" s="6" t="s">
        <v>4</v>
      </c>
    </row>
    <row r="7" spans="1:7" x14ac:dyDescent="0.2">
      <c r="A7" t="s">
        <v>5</v>
      </c>
      <c r="C7">
        <v>51727.429400000001</v>
      </c>
    </row>
    <row r="8" spans="1:7" x14ac:dyDescent="0.2">
      <c r="A8" t="s">
        <v>6</v>
      </c>
      <c r="C8">
        <v>2.08684</v>
      </c>
    </row>
    <row r="10" spans="1:7" ht="13.5" thickBot="1" x14ac:dyDescent="0.25">
      <c r="C10" s="5" t="s">
        <v>24</v>
      </c>
      <c r="D10" s="5" t="s">
        <v>25</v>
      </c>
    </row>
    <row r="11" spans="1:7" x14ac:dyDescent="0.2">
      <c r="A11" t="s">
        <v>16</v>
      </c>
      <c r="C11">
        <f>INTERCEPT(R21:R1103,F21:F1103)</f>
        <v>-3.3204917975974794E-3</v>
      </c>
      <c r="D11">
        <f>INTERCEPT(S21:S1103,F21:F1103)</f>
        <v>0.15617024880407021</v>
      </c>
    </row>
    <row r="12" spans="1:7" x14ac:dyDescent="0.2">
      <c r="A12" t="s">
        <v>17</v>
      </c>
      <c r="C12">
        <f>SLOPE(R21:R1103,F21:F1103)</f>
        <v>-4.6385049675596275E-6</v>
      </c>
      <c r="D12">
        <f>SLOPE(S21:S1103,F21:F1103)</f>
        <v>-3.1720343775906601E-5</v>
      </c>
    </row>
    <row r="13" spans="1:7" x14ac:dyDescent="0.2">
      <c r="A13" t="s">
        <v>19</v>
      </c>
      <c r="C13" s="4"/>
      <c r="D13" s="4"/>
      <c r="F13" s="64" t="s">
        <v>207</v>
      </c>
      <c r="G13" s="65">
        <v>1</v>
      </c>
    </row>
    <row r="14" spans="1:7" x14ac:dyDescent="0.2">
      <c r="A14" t="s">
        <v>20</v>
      </c>
      <c r="F14" s="64" t="s">
        <v>208</v>
      </c>
      <c r="G14" s="66">
        <f ca="1">NOW()+15018.5+$C$5/24</f>
        <v>60332.721378124996</v>
      </c>
    </row>
    <row r="15" spans="1:7" x14ac:dyDescent="0.2">
      <c r="A15" s="3" t="s">
        <v>18</v>
      </c>
      <c r="C15" s="19">
        <f>($C7+C11)+($C8+C12)*INT(MAX($F21:$F3457))</f>
        <v>60020.50980608946</v>
      </c>
      <c r="D15" s="19">
        <f>($C7+D11)+($C8+D12)*(INT(MAX($F21:$F3457))+0.5)</f>
        <v>60021.605077742468</v>
      </c>
      <c r="F15" s="64" t="s">
        <v>209</v>
      </c>
      <c r="G15" s="66">
        <f ca="1">ROUND(2*(G14-$C$7)/$C$8,0)/2+G13</f>
        <v>4124.5</v>
      </c>
    </row>
    <row r="16" spans="1:7" x14ac:dyDescent="0.2">
      <c r="A16" s="6" t="s">
        <v>7</v>
      </c>
      <c r="C16" s="20">
        <f>+$C8+C12</f>
        <v>2.0868353614950323</v>
      </c>
      <c r="D16" s="20">
        <f>+$C8+D12</f>
        <v>2.086808279656224</v>
      </c>
      <c r="F16" s="64" t="s">
        <v>210</v>
      </c>
      <c r="G16" s="67">
        <f ca="1">ROUND(2*(G14-$C$15)/$C$16,0)/2+G13</f>
        <v>150.5</v>
      </c>
    </row>
    <row r="17" spans="1:19" ht="13.5" thickBot="1" x14ac:dyDescent="0.25">
      <c r="A17" s="25" t="s">
        <v>37</v>
      </c>
      <c r="C17">
        <f>COUNT(C21:C2188)</f>
        <v>64</v>
      </c>
      <c r="F17" s="64" t="s">
        <v>211</v>
      </c>
      <c r="G17" s="68">
        <f ca="1">+$C$15+$C$16*G16-15018.5-$C$5/24</f>
        <v>45316.474361327797</v>
      </c>
    </row>
    <row r="18" spans="1:19" ht="14.25" thickTop="1" thickBot="1" x14ac:dyDescent="0.25">
      <c r="A18" s="6" t="s">
        <v>35</v>
      </c>
      <c r="C18" s="21">
        <f>+C15</f>
        <v>60020.50980608946</v>
      </c>
      <c r="D18" s="22">
        <f>+C16</f>
        <v>2.0868353614950323</v>
      </c>
      <c r="E18">
        <f>COUNT(R21:R392)</f>
        <v>32</v>
      </c>
      <c r="F18" s="69"/>
      <c r="G18" s="63" t="s">
        <v>212</v>
      </c>
    </row>
    <row r="19" spans="1:19" ht="13.5" thickBot="1" x14ac:dyDescent="0.25">
      <c r="A19" s="6" t="s">
        <v>36</v>
      </c>
      <c r="C19" s="23">
        <f>D15</f>
        <v>60021.605077742468</v>
      </c>
      <c r="D19" s="24">
        <f>D16</f>
        <v>2.086808279656224</v>
      </c>
      <c r="E19">
        <f>COUNT(S21:S532)</f>
        <v>32</v>
      </c>
      <c r="R19">
        <f>COUNT(R21:R645)</f>
        <v>32</v>
      </c>
      <c r="S19">
        <f>COUNT(S21:S645)</f>
        <v>32</v>
      </c>
    </row>
    <row r="20" spans="1:19" ht="13.5" thickBot="1" x14ac:dyDescent="0.25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53</v>
      </c>
      <c r="I20" s="8" t="s">
        <v>56</v>
      </c>
      <c r="J20" s="8" t="s">
        <v>50</v>
      </c>
      <c r="K20" s="8" t="s">
        <v>48</v>
      </c>
      <c r="L20" s="8" t="s">
        <v>33</v>
      </c>
      <c r="M20" s="8" t="s">
        <v>22</v>
      </c>
      <c r="N20" s="8" t="s">
        <v>28</v>
      </c>
      <c r="O20" s="8" t="s">
        <v>29</v>
      </c>
      <c r="P20" s="7" t="s">
        <v>30</v>
      </c>
      <c r="Q20" s="5" t="s">
        <v>15</v>
      </c>
      <c r="R20" s="7" t="s">
        <v>24</v>
      </c>
      <c r="S20" s="7" t="s">
        <v>25</v>
      </c>
    </row>
    <row r="21" spans="1:19" x14ac:dyDescent="0.2">
      <c r="A21" s="49" t="s">
        <v>204</v>
      </c>
      <c r="B21" s="50" t="s">
        <v>23</v>
      </c>
      <c r="C21" s="49">
        <v>48501.18</v>
      </c>
      <c r="D21" s="49" t="s">
        <v>56</v>
      </c>
      <c r="E21" s="30">
        <f t="shared" ref="E21:E52" si="0">+(C21-C$7)/C$8</f>
        <v>-1545.9974890264709</v>
      </c>
      <c r="F21">
        <f t="shared" ref="F21:F52" si="1">ROUND(2*E21,0)/2</f>
        <v>-1546</v>
      </c>
      <c r="G21">
        <f t="shared" ref="G21:G52" si="2">+C21-(C$7+F21*C$8)</f>
        <v>5.2399999985937029E-3</v>
      </c>
      <c r="J21">
        <f t="shared" ref="J21:J28" si="3">+G21</f>
        <v>5.2399999985937029E-3</v>
      </c>
      <c r="O21">
        <f t="shared" ref="O21:O52" si="4">+C$11+C$12*$F21</f>
        <v>3.8506368822497049E-3</v>
      </c>
      <c r="P21">
        <f t="shared" ref="P21:P52" si="5">+D$11+D$12*$F21</f>
        <v>0.20520990028162181</v>
      </c>
      <c r="Q21" s="2">
        <f t="shared" ref="Q21:Q52" si="6">+C21-15018.5</f>
        <v>33482.68</v>
      </c>
      <c r="R21">
        <f>G21</f>
        <v>5.2399999985937029E-3</v>
      </c>
    </row>
    <row r="22" spans="1:19" x14ac:dyDescent="0.2">
      <c r="A22" s="17" t="s">
        <v>34</v>
      </c>
      <c r="B22" s="18" t="s">
        <v>23</v>
      </c>
      <c r="C22" s="26">
        <v>51727.429400000001</v>
      </c>
      <c r="D22" s="26">
        <v>1.1999999999999999E-3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si="4"/>
        <v>-3.3204917975974794E-3</v>
      </c>
      <c r="P22">
        <f t="shared" si="5"/>
        <v>0.15617024880407021</v>
      </c>
      <c r="Q22" s="2">
        <f t="shared" si="6"/>
        <v>36708.929400000001</v>
      </c>
      <c r="R22">
        <f>G22</f>
        <v>0</v>
      </c>
    </row>
    <row r="23" spans="1:19" x14ac:dyDescent="0.2">
      <c r="A23" s="17" t="s">
        <v>34</v>
      </c>
      <c r="B23" s="18" t="s">
        <v>26</v>
      </c>
      <c r="C23" s="26">
        <v>51747.406499999997</v>
      </c>
      <c r="D23" s="26">
        <v>8.0000000000000004E-4</v>
      </c>
      <c r="E23">
        <f t="shared" si="0"/>
        <v>9.5728949032970547</v>
      </c>
      <c r="F23">
        <f t="shared" si="1"/>
        <v>9.5</v>
      </c>
      <c r="G23">
        <f t="shared" si="2"/>
        <v>0.15211999999883119</v>
      </c>
      <c r="J23">
        <f t="shared" si="3"/>
        <v>0.15211999999883119</v>
      </c>
      <c r="O23">
        <f t="shared" si="4"/>
        <v>-3.3645575947892957E-3</v>
      </c>
      <c r="P23">
        <f t="shared" si="5"/>
        <v>0.1558689055381991</v>
      </c>
      <c r="Q23" s="2">
        <f t="shared" si="6"/>
        <v>36728.906499999997</v>
      </c>
      <c r="S23">
        <f>G23</f>
        <v>0.15211999999883119</v>
      </c>
    </row>
    <row r="24" spans="1:19" x14ac:dyDescent="0.2">
      <c r="A24" s="17" t="s">
        <v>34</v>
      </c>
      <c r="B24" s="18" t="s">
        <v>23</v>
      </c>
      <c r="C24" s="26">
        <v>51752.470999999998</v>
      </c>
      <c r="D24" s="26">
        <v>1E-3</v>
      </c>
      <c r="E24">
        <f t="shared" si="0"/>
        <v>11.9997699871561</v>
      </c>
      <c r="F24">
        <f t="shared" si="1"/>
        <v>12</v>
      </c>
      <c r="G24">
        <f t="shared" si="2"/>
        <v>-4.8000000242609531E-4</v>
      </c>
      <c r="J24">
        <f t="shared" si="3"/>
        <v>-4.8000000242609531E-4</v>
      </c>
      <c r="O24">
        <f t="shared" si="4"/>
        <v>-3.3761538572081948E-3</v>
      </c>
      <c r="P24">
        <f t="shared" si="5"/>
        <v>0.15578960467875932</v>
      </c>
      <c r="Q24" s="2">
        <f t="shared" si="6"/>
        <v>36733.970999999998</v>
      </c>
      <c r="R24">
        <f>G24</f>
        <v>-4.8000000242609531E-4</v>
      </c>
    </row>
    <row r="25" spans="1:19" x14ac:dyDescent="0.2">
      <c r="A25" s="17" t="s">
        <v>34</v>
      </c>
      <c r="B25" s="18" t="s">
        <v>23</v>
      </c>
      <c r="C25" s="26">
        <v>51800.465499999998</v>
      </c>
      <c r="D25" s="26">
        <v>2.0000000000000001E-4</v>
      </c>
      <c r="E25">
        <f t="shared" si="0"/>
        <v>34.998418661707426</v>
      </c>
      <c r="F25">
        <f t="shared" si="1"/>
        <v>35</v>
      </c>
      <c r="G25">
        <f t="shared" si="2"/>
        <v>-3.3000000039464794E-3</v>
      </c>
      <c r="J25">
        <f t="shared" si="3"/>
        <v>-3.3000000039464794E-3</v>
      </c>
      <c r="O25">
        <f t="shared" si="4"/>
        <v>-3.4828394714620666E-3</v>
      </c>
      <c r="P25">
        <f t="shared" si="5"/>
        <v>0.15506003677191349</v>
      </c>
      <c r="Q25" s="2">
        <f t="shared" si="6"/>
        <v>36781.965499999998</v>
      </c>
      <c r="R25">
        <f>G25</f>
        <v>-3.3000000039464794E-3</v>
      </c>
    </row>
    <row r="26" spans="1:19" x14ac:dyDescent="0.2">
      <c r="A26" s="17" t="s">
        <v>34</v>
      </c>
      <c r="B26" s="18" t="s">
        <v>26</v>
      </c>
      <c r="C26" s="26">
        <v>51843.405299999999</v>
      </c>
      <c r="D26" s="26">
        <v>1E-4</v>
      </c>
      <c r="E26">
        <f t="shared" si="0"/>
        <v>55.574888347931626</v>
      </c>
      <c r="F26">
        <f t="shared" si="1"/>
        <v>55.5</v>
      </c>
      <c r="G26">
        <f t="shared" si="2"/>
        <v>0.15627999999560416</v>
      </c>
      <c r="J26">
        <f t="shared" si="3"/>
        <v>0.15627999999560416</v>
      </c>
      <c r="O26">
        <f t="shared" si="4"/>
        <v>-3.5779288232970388E-3</v>
      </c>
      <c r="P26">
        <f t="shared" si="5"/>
        <v>0.1544097697245074</v>
      </c>
      <c r="Q26" s="2">
        <f t="shared" si="6"/>
        <v>36824.905299999999</v>
      </c>
      <c r="S26">
        <f>G26</f>
        <v>0.15627999999560416</v>
      </c>
    </row>
    <row r="27" spans="1:19" x14ac:dyDescent="0.2">
      <c r="A27" s="17" t="s">
        <v>34</v>
      </c>
      <c r="B27" s="18" t="s">
        <v>26</v>
      </c>
      <c r="C27" s="26">
        <v>51845.482170000003</v>
      </c>
      <c r="D27" s="26">
        <v>1E-4</v>
      </c>
      <c r="E27">
        <f t="shared" si="0"/>
        <v>56.570110789520065</v>
      </c>
      <c r="F27">
        <f t="shared" si="1"/>
        <v>56.5</v>
      </c>
      <c r="G27">
        <f t="shared" si="2"/>
        <v>0.14631000000372296</v>
      </c>
      <c r="J27">
        <f t="shared" si="3"/>
        <v>0.14631000000372296</v>
      </c>
      <c r="O27">
        <f t="shared" si="4"/>
        <v>-3.5825673282645983E-3</v>
      </c>
      <c r="P27">
        <f t="shared" si="5"/>
        <v>0.15437804938073149</v>
      </c>
      <c r="Q27" s="2">
        <f t="shared" si="6"/>
        <v>36826.982170000003</v>
      </c>
      <c r="S27">
        <f>G27</f>
        <v>0.14631000000372296</v>
      </c>
    </row>
    <row r="28" spans="1:19" x14ac:dyDescent="0.2">
      <c r="A28" s="17" t="s">
        <v>34</v>
      </c>
      <c r="B28" s="18" t="s">
        <v>23</v>
      </c>
      <c r="C28" s="26">
        <v>51850.548600000002</v>
      </c>
      <c r="D28" s="26">
        <v>1.6999999999999999E-3</v>
      </c>
      <c r="E28">
        <f t="shared" si="0"/>
        <v>58.997910716682163</v>
      </c>
      <c r="F28">
        <f t="shared" si="1"/>
        <v>59</v>
      </c>
      <c r="G28">
        <f t="shared" si="2"/>
        <v>-4.3599999989964999E-3</v>
      </c>
      <c r="J28">
        <f t="shared" si="3"/>
        <v>-4.3599999989964999E-3</v>
      </c>
      <c r="O28">
        <f t="shared" si="4"/>
        <v>-3.5941635906834974E-3</v>
      </c>
      <c r="P28">
        <f t="shared" si="5"/>
        <v>0.15429874852129172</v>
      </c>
      <c r="Q28" s="2">
        <f t="shared" si="6"/>
        <v>36832.048600000002</v>
      </c>
      <c r="R28">
        <f>G28</f>
        <v>-4.3599999989964999E-3</v>
      </c>
    </row>
    <row r="29" spans="1:19" x14ac:dyDescent="0.2">
      <c r="A29" s="27" t="s">
        <v>38</v>
      </c>
      <c r="B29" s="28" t="s">
        <v>26</v>
      </c>
      <c r="C29" s="29">
        <v>53765.354160000003</v>
      </c>
      <c r="D29" s="29">
        <v>1.6999999999999999E-3</v>
      </c>
      <c r="E29">
        <f t="shared" si="0"/>
        <v>976.56013877441569</v>
      </c>
      <c r="F29">
        <f t="shared" si="1"/>
        <v>976.5</v>
      </c>
      <c r="G29">
        <f t="shared" si="2"/>
        <v>0.12550000000192085</v>
      </c>
      <c r="K29">
        <f t="shared" ref="K29:K54" si="7">+G29</f>
        <v>0.12550000000192085</v>
      </c>
      <c r="O29">
        <f t="shared" si="4"/>
        <v>-7.8499918984194558E-3</v>
      </c>
      <c r="P29">
        <f t="shared" si="5"/>
        <v>0.1251953331068974</v>
      </c>
      <c r="Q29" s="2">
        <f t="shared" si="6"/>
        <v>38746.854160000003</v>
      </c>
      <c r="S29">
        <f>G29</f>
        <v>0.12550000000192085</v>
      </c>
    </row>
    <row r="30" spans="1:19" x14ac:dyDescent="0.2">
      <c r="A30" s="27" t="s">
        <v>38</v>
      </c>
      <c r="B30" s="28" t="s">
        <v>26</v>
      </c>
      <c r="C30" s="29">
        <v>53765.354160000003</v>
      </c>
      <c r="D30" s="29">
        <v>1.6000000000000001E-3</v>
      </c>
      <c r="E30" s="30">
        <f t="shared" si="0"/>
        <v>976.56013877441569</v>
      </c>
      <c r="F30">
        <f t="shared" si="1"/>
        <v>976.5</v>
      </c>
      <c r="G30">
        <f t="shared" si="2"/>
        <v>0.12550000000192085</v>
      </c>
      <c r="K30">
        <f t="shared" si="7"/>
        <v>0.12550000000192085</v>
      </c>
      <c r="O30">
        <f t="shared" si="4"/>
        <v>-7.8499918984194558E-3</v>
      </c>
      <c r="P30">
        <f t="shared" si="5"/>
        <v>0.1251953331068974</v>
      </c>
      <c r="Q30" s="2">
        <f t="shared" si="6"/>
        <v>38746.854160000003</v>
      </c>
      <c r="S30">
        <f>G30</f>
        <v>0.12550000000192085</v>
      </c>
    </row>
    <row r="31" spans="1:19" x14ac:dyDescent="0.2">
      <c r="A31" s="27" t="s">
        <v>38</v>
      </c>
      <c r="B31" s="28" t="s">
        <v>26</v>
      </c>
      <c r="C31" s="29">
        <v>53765.354859999999</v>
      </c>
      <c r="D31" s="29">
        <v>1.6000000000000001E-3</v>
      </c>
      <c r="E31" s="30">
        <f t="shared" si="0"/>
        <v>976.5604742098094</v>
      </c>
      <c r="F31">
        <f t="shared" si="1"/>
        <v>976.5</v>
      </c>
      <c r="G31">
        <f t="shared" si="2"/>
        <v>0.12619999999878928</v>
      </c>
      <c r="K31">
        <f t="shared" si="7"/>
        <v>0.12619999999878928</v>
      </c>
      <c r="O31">
        <f t="shared" si="4"/>
        <v>-7.8499918984194558E-3</v>
      </c>
      <c r="P31">
        <f t="shared" si="5"/>
        <v>0.1251953331068974</v>
      </c>
      <c r="Q31" s="2">
        <f t="shared" si="6"/>
        <v>38746.854859999999</v>
      </c>
      <c r="S31">
        <f>G31</f>
        <v>0.12619999999878928</v>
      </c>
    </row>
    <row r="32" spans="1:19" x14ac:dyDescent="0.2">
      <c r="A32" s="27" t="s">
        <v>38</v>
      </c>
      <c r="B32" s="28" t="s">
        <v>26</v>
      </c>
      <c r="C32" s="29">
        <v>53765.356249999997</v>
      </c>
      <c r="D32" s="29">
        <v>1.6999999999999999E-3</v>
      </c>
      <c r="E32" s="30">
        <f t="shared" si="0"/>
        <v>976.56114028866432</v>
      </c>
      <c r="F32">
        <f t="shared" si="1"/>
        <v>976.5</v>
      </c>
      <c r="G32">
        <f t="shared" si="2"/>
        <v>0.12758999999641674</v>
      </c>
      <c r="K32">
        <f t="shared" si="7"/>
        <v>0.12758999999641674</v>
      </c>
      <c r="O32">
        <f t="shared" si="4"/>
        <v>-7.8499918984194558E-3</v>
      </c>
      <c r="P32">
        <f t="shared" si="5"/>
        <v>0.1251953331068974</v>
      </c>
      <c r="Q32" s="2">
        <f t="shared" si="6"/>
        <v>38746.856249999997</v>
      </c>
      <c r="S32">
        <f>G32</f>
        <v>0.12758999999641674</v>
      </c>
    </row>
    <row r="33" spans="1:19" x14ac:dyDescent="0.2">
      <c r="A33" s="27" t="s">
        <v>38</v>
      </c>
      <c r="B33" s="28" t="s">
        <v>23</v>
      </c>
      <c r="C33" s="29">
        <v>54008.336569999999</v>
      </c>
      <c r="D33" s="29">
        <v>2.8999999999999998E-3</v>
      </c>
      <c r="E33" s="30">
        <f t="shared" si="0"/>
        <v>1092.9957112188756</v>
      </c>
      <c r="F33">
        <f t="shared" si="1"/>
        <v>1093</v>
      </c>
      <c r="G33">
        <f t="shared" si="2"/>
        <v>-8.9500000030966476E-3</v>
      </c>
      <c r="K33">
        <f t="shared" si="7"/>
        <v>-8.9500000030966476E-3</v>
      </c>
      <c r="O33">
        <f t="shared" si="4"/>
        <v>-8.3903777271401511E-3</v>
      </c>
      <c r="P33">
        <f t="shared" si="5"/>
        <v>0.12149991305700431</v>
      </c>
      <c r="Q33" s="2">
        <f t="shared" si="6"/>
        <v>38989.836569999999</v>
      </c>
      <c r="R33">
        <f>G33</f>
        <v>-8.9500000030966476E-3</v>
      </c>
    </row>
    <row r="34" spans="1:19" x14ac:dyDescent="0.2">
      <c r="A34" s="27" t="s">
        <v>38</v>
      </c>
      <c r="B34" s="28" t="s">
        <v>26</v>
      </c>
      <c r="C34" s="29">
        <v>54078.374799999998</v>
      </c>
      <c r="D34" s="29">
        <v>1E-3</v>
      </c>
      <c r="E34" s="30">
        <f t="shared" si="0"/>
        <v>1126.5575702976735</v>
      </c>
      <c r="F34">
        <f t="shared" si="1"/>
        <v>1126.5</v>
      </c>
      <c r="G34">
        <f t="shared" si="2"/>
        <v>0.12013999999908265</v>
      </c>
      <c r="K34">
        <f t="shared" si="7"/>
        <v>0.12013999999908265</v>
      </c>
      <c r="O34">
        <f t="shared" si="4"/>
        <v>-8.5457676435534008E-3</v>
      </c>
      <c r="P34">
        <f t="shared" si="5"/>
        <v>0.12043728154051142</v>
      </c>
      <c r="Q34" s="2">
        <f t="shared" si="6"/>
        <v>39059.874799999998</v>
      </c>
      <c r="S34">
        <f t="shared" ref="S34:S39" si="8">G34</f>
        <v>0.12013999999908265</v>
      </c>
    </row>
    <row r="35" spans="1:19" x14ac:dyDescent="0.2">
      <c r="A35" s="27" t="s">
        <v>38</v>
      </c>
      <c r="B35" s="28" t="s">
        <v>26</v>
      </c>
      <c r="C35" s="29">
        <v>54078.375500000002</v>
      </c>
      <c r="D35" s="29">
        <v>1E-4</v>
      </c>
      <c r="E35" s="30">
        <f t="shared" si="0"/>
        <v>1126.5579057330706</v>
      </c>
      <c r="F35">
        <f t="shared" si="1"/>
        <v>1126.5</v>
      </c>
      <c r="G35">
        <f t="shared" si="2"/>
        <v>0.12084000000322703</v>
      </c>
      <c r="K35">
        <f t="shared" si="7"/>
        <v>0.12084000000322703</v>
      </c>
      <c r="O35">
        <f t="shared" si="4"/>
        <v>-8.5457676435534008E-3</v>
      </c>
      <c r="P35">
        <f t="shared" si="5"/>
        <v>0.12043728154051142</v>
      </c>
      <c r="Q35" s="2">
        <f t="shared" si="6"/>
        <v>39059.875500000002</v>
      </c>
      <c r="S35">
        <f t="shared" si="8"/>
        <v>0.12084000000322703</v>
      </c>
    </row>
    <row r="36" spans="1:19" x14ac:dyDescent="0.2">
      <c r="A36" s="27" t="s">
        <v>38</v>
      </c>
      <c r="B36" s="28" t="s">
        <v>26</v>
      </c>
      <c r="C36" s="29">
        <v>54078.380360000003</v>
      </c>
      <c r="D36" s="29">
        <v>2.8E-3</v>
      </c>
      <c r="E36" s="30">
        <f t="shared" si="0"/>
        <v>1126.5602346131002</v>
      </c>
      <c r="F36">
        <f t="shared" si="1"/>
        <v>1126.5</v>
      </c>
      <c r="G36">
        <f t="shared" si="2"/>
        <v>0.12570000000414439</v>
      </c>
      <c r="K36">
        <f t="shared" si="7"/>
        <v>0.12570000000414439</v>
      </c>
      <c r="O36">
        <f t="shared" si="4"/>
        <v>-8.5457676435534008E-3</v>
      </c>
      <c r="P36">
        <f t="shared" si="5"/>
        <v>0.12043728154051142</v>
      </c>
      <c r="Q36" s="2">
        <f t="shared" si="6"/>
        <v>39059.880360000003</v>
      </c>
      <c r="S36">
        <f t="shared" si="8"/>
        <v>0.12570000000414439</v>
      </c>
    </row>
    <row r="37" spans="1:19" x14ac:dyDescent="0.2">
      <c r="A37" s="27" t="s">
        <v>38</v>
      </c>
      <c r="B37" s="28" t="s">
        <v>26</v>
      </c>
      <c r="C37" s="29">
        <v>54176.454169999997</v>
      </c>
      <c r="D37" s="29">
        <v>5.9999999999999995E-4</v>
      </c>
      <c r="E37" s="30">
        <f t="shared" si="0"/>
        <v>1173.5565591995535</v>
      </c>
      <c r="F37">
        <f t="shared" si="1"/>
        <v>1173.5</v>
      </c>
      <c r="G37">
        <f t="shared" si="2"/>
        <v>0.11802999999781605</v>
      </c>
      <c r="K37">
        <f t="shared" si="7"/>
        <v>0.11802999999781605</v>
      </c>
      <c r="O37">
        <f t="shared" si="4"/>
        <v>-8.763777377028702E-3</v>
      </c>
      <c r="P37">
        <f t="shared" si="5"/>
        <v>0.11894642538304381</v>
      </c>
      <c r="Q37" s="2">
        <f t="shared" si="6"/>
        <v>39157.954169999997</v>
      </c>
      <c r="S37">
        <f t="shared" si="8"/>
        <v>0.11802999999781605</v>
      </c>
    </row>
    <row r="38" spans="1:19" x14ac:dyDescent="0.2">
      <c r="A38" s="27" t="s">
        <v>38</v>
      </c>
      <c r="B38" s="28" t="s">
        <v>26</v>
      </c>
      <c r="C38" s="29">
        <v>54176.454270000002</v>
      </c>
      <c r="D38" s="29">
        <v>4.0000000000000002E-4</v>
      </c>
      <c r="E38" s="30">
        <f t="shared" si="0"/>
        <v>1173.556607118898</v>
      </c>
      <c r="F38">
        <f t="shared" si="1"/>
        <v>1173.5</v>
      </c>
      <c r="G38">
        <f t="shared" si="2"/>
        <v>0.11813000000256579</v>
      </c>
      <c r="K38">
        <f t="shared" si="7"/>
        <v>0.11813000000256579</v>
      </c>
      <c r="O38">
        <f t="shared" si="4"/>
        <v>-8.763777377028702E-3</v>
      </c>
      <c r="P38">
        <f t="shared" si="5"/>
        <v>0.11894642538304381</v>
      </c>
      <c r="Q38" s="2">
        <f t="shared" si="6"/>
        <v>39157.954270000002</v>
      </c>
      <c r="S38">
        <f t="shared" si="8"/>
        <v>0.11813000000256579</v>
      </c>
    </row>
    <row r="39" spans="1:19" x14ac:dyDescent="0.2">
      <c r="A39" s="27" t="s">
        <v>38</v>
      </c>
      <c r="B39" s="28" t="s">
        <v>26</v>
      </c>
      <c r="C39" s="29">
        <v>54176.455370000003</v>
      </c>
      <c r="D39" s="29">
        <v>8.9999999999999998E-4</v>
      </c>
      <c r="E39" s="30">
        <f t="shared" si="0"/>
        <v>1173.5571342316623</v>
      </c>
      <c r="F39">
        <f t="shared" si="1"/>
        <v>1173.5</v>
      </c>
      <c r="G39">
        <f t="shared" si="2"/>
        <v>0.11923000000388129</v>
      </c>
      <c r="K39">
        <f t="shared" si="7"/>
        <v>0.11923000000388129</v>
      </c>
      <c r="O39">
        <f t="shared" si="4"/>
        <v>-8.763777377028702E-3</v>
      </c>
      <c r="P39">
        <f t="shared" si="5"/>
        <v>0.11894642538304381</v>
      </c>
      <c r="Q39" s="2">
        <f t="shared" si="6"/>
        <v>39157.955370000003</v>
      </c>
      <c r="S39">
        <f t="shared" si="8"/>
        <v>0.11923000000388129</v>
      </c>
    </row>
    <row r="40" spans="1:19" x14ac:dyDescent="0.2">
      <c r="A40" s="27" t="s">
        <v>38</v>
      </c>
      <c r="B40" s="28" t="s">
        <v>23</v>
      </c>
      <c r="C40" s="29">
        <v>54202.410629999998</v>
      </c>
      <c r="D40" s="29">
        <v>5.0000000000000001E-4</v>
      </c>
      <c r="E40" s="30">
        <f t="shared" si="0"/>
        <v>1185.9947240804267</v>
      </c>
      <c r="F40">
        <f t="shared" si="1"/>
        <v>1186</v>
      </c>
      <c r="G40">
        <f t="shared" si="2"/>
        <v>-1.1010000001988374E-2</v>
      </c>
      <c r="K40">
        <f t="shared" si="7"/>
        <v>-1.1010000001988374E-2</v>
      </c>
      <c r="O40">
        <f t="shared" si="4"/>
        <v>-8.8217586891231985E-3</v>
      </c>
      <c r="P40">
        <f t="shared" si="5"/>
        <v>0.11854992108584497</v>
      </c>
      <c r="Q40" s="2">
        <f t="shared" si="6"/>
        <v>39183.910629999998</v>
      </c>
      <c r="R40">
        <f t="shared" ref="R40:R48" si="9">G40</f>
        <v>-1.1010000001988374E-2</v>
      </c>
    </row>
    <row r="41" spans="1:19" x14ac:dyDescent="0.2">
      <c r="A41" s="27" t="s">
        <v>38</v>
      </c>
      <c r="B41" s="28" t="s">
        <v>23</v>
      </c>
      <c r="C41" s="29">
        <v>54202.411030000003</v>
      </c>
      <c r="D41" s="29">
        <v>4.0000000000000002E-4</v>
      </c>
      <c r="E41" s="30">
        <f t="shared" si="0"/>
        <v>1185.9949157577973</v>
      </c>
      <c r="F41">
        <f t="shared" si="1"/>
        <v>1186</v>
      </c>
      <c r="G41">
        <f t="shared" si="2"/>
        <v>-1.0609999997541308E-2</v>
      </c>
      <c r="K41">
        <f t="shared" si="7"/>
        <v>-1.0609999997541308E-2</v>
      </c>
      <c r="O41">
        <f t="shared" si="4"/>
        <v>-8.8217586891231985E-3</v>
      </c>
      <c r="P41">
        <f t="shared" si="5"/>
        <v>0.11854992108584497</v>
      </c>
      <c r="Q41" s="2">
        <f t="shared" si="6"/>
        <v>39183.911030000003</v>
      </c>
      <c r="R41">
        <f t="shared" si="9"/>
        <v>-1.0609999997541308E-2</v>
      </c>
    </row>
    <row r="42" spans="1:19" x14ac:dyDescent="0.2">
      <c r="A42" s="27" t="s">
        <v>38</v>
      </c>
      <c r="B42" s="28" t="s">
        <v>23</v>
      </c>
      <c r="C42" s="29">
        <v>54202.411529999998</v>
      </c>
      <c r="D42" s="29">
        <v>4.0000000000000002E-4</v>
      </c>
      <c r="E42" s="30">
        <f t="shared" si="0"/>
        <v>1185.9951553545056</v>
      </c>
      <c r="F42">
        <f t="shared" si="1"/>
        <v>1186</v>
      </c>
      <c r="G42">
        <f t="shared" si="2"/>
        <v>-1.0110000002896413E-2</v>
      </c>
      <c r="K42">
        <f t="shared" si="7"/>
        <v>-1.0110000002896413E-2</v>
      </c>
      <c r="O42">
        <f t="shared" si="4"/>
        <v>-8.8217586891231985E-3</v>
      </c>
      <c r="P42">
        <f t="shared" si="5"/>
        <v>0.11854992108584497</v>
      </c>
      <c r="Q42" s="2">
        <f t="shared" si="6"/>
        <v>39183.911529999998</v>
      </c>
      <c r="R42">
        <f t="shared" si="9"/>
        <v>-1.0110000002896413E-2</v>
      </c>
    </row>
    <row r="43" spans="1:19" x14ac:dyDescent="0.2">
      <c r="A43" s="27" t="s">
        <v>38</v>
      </c>
      <c r="B43" s="28" t="s">
        <v>23</v>
      </c>
      <c r="C43" s="29">
        <v>54204.49886</v>
      </c>
      <c r="D43" s="29">
        <v>5.9999999999999995E-4</v>
      </c>
      <c r="E43" s="30">
        <f t="shared" si="0"/>
        <v>1186.9953901592833</v>
      </c>
      <c r="F43">
        <f t="shared" si="1"/>
        <v>1187</v>
      </c>
      <c r="G43">
        <f t="shared" si="2"/>
        <v>-9.620000004360918E-3</v>
      </c>
      <c r="K43">
        <f t="shared" si="7"/>
        <v>-9.620000004360918E-3</v>
      </c>
      <c r="O43">
        <f t="shared" si="4"/>
        <v>-8.8263971940907571E-3</v>
      </c>
      <c r="P43">
        <f t="shared" si="5"/>
        <v>0.11851820074206908</v>
      </c>
      <c r="Q43" s="2">
        <f t="shared" si="6"/>
        <v>39185.99886</v>
      </c>
      <c r="R43">
        <f t="shared" si="9"/>
        <v>-9.620000004360918E-3</v>
      </c>
    </row>
    <row r="44" spans="1:19" x14ac:dyDescent="0.2">
      <c r="A44" s="27" t="s">
        <v>38</v>
      </c>
      <c r="B44" s="28" t="s">
        <v>23</v>
      </c>
      <c r="C44" s="29">
        <v>54204.499259999997</v>
      </c>
      <c r="D44" s="29">
        <v>8.0000000000000004E-4</v>
      </c>
      <c r="E44" s="30">
        <f t="shared" si="0"/>
        <v>1186.9955818366507</v>
      </c>
      <c r="F44">
        <f t="shared" si="1"/>
        <v>1187</v>
      </c>
      <c r="G44">
        <f t="shared" si="2"/>
        <v>-9.2200000071898103E-3</v>
      </c>
      <c r="K44">
        <f t="shared" si="7"/>
        <v>-9.2200000071898103E-3</v>
      </c>
      <c r="O44">
        <f t="shared" si="4"/>
        <v>-8.8263971940907571E-3</v>
      </c>
      <c r="P44">
        <f t="shared" si="5"/>
        <v>0.11851820074206908</v>
      </c>
      <c r="Q44" s="2">
        <f t="shared" si="6"/>
        <v>39185.999259999997</v>
      </c>
      <c r="R44">
        <f t="shared" si="9"/>
        <v>-9.2200000071898103E-3</v>
      </c>
    </row>
    <row r="45" spans="1:19" x14ac:dyDescent="0.2">
      <c r="A45" s="27" t="s">
        <v>38</v>
      </c>
      <c r="B45" s="28" t="s">
        <v>23</v>
      </c>
      <c r="C45" s="29">
        <v>54204.500059999998</v>
      </c>
      <c r="D45" s="29">
        <v>5.9999999999999995E-4</v>
      </c>
      <c r="E45" s="30">
        <f t="shared" si="0"/>
        <v>1186.9959651913887</v>
      </c>
      <c r="F45">
        <f t="shared" si="1"/>
        <v>1187</v>
      </c>
      <c r="G45">
        <f t="shared" si="2"/>
        <v>-8.4200000055716373E-3</v>
      </c>
      <c r="K45">
        <f t="shared" si="7"/>
        <v>-8.4200000055716373E-3</v>
      </c>
      <c r="O45">
        <f t="shared" si="4"/>
        <v>-8.8263971940907571E-3</v>
      </c>
      <c r="P45">
        <f t="shared" si="5"/>
        <v>0.11851820074206908</v>
      </c>
      <c r="Q45" s="2">
        <f t="shared" si="6"/>
        <v>39186.000059999998</v>
      </c>
      <c r="R45">
        <f t="shared" si="9"/>
        <v>-8.4200000055716373E-3</v>
      </c>
    </row>
    <row r="46" spans="1:19" x14ac:dyDescent="0.2">
      <c r="A46" s="27" t="s">
        <v>38</v>
      </c>
      <c r="B46" s="28" t="s">
        <v>23</v>
      </c>
      <c r="C46" s="29">
        <v>54250.408819999997</v>
      </c>
      <c r="D46" s="29">
        <v>2.9999999999999997E-4</v>
      </c>
      <c r="E46" s="30">
        <f t="shared" si="0"/>
        <v>1208.9951409787027</v>
      </c>
      <c r="F46">
        <f t="shared" si="1"/>
        <v>1209</v>
      </c>
      <c r="G46">
        <f t="shared" si="2"/>
        <v>-1.0140000005776528E-2</v>
      </c>
      <c r="K46">
        <f t="shared" si="7"/>
        <v>-1.0140000005776528E-2</v>
      </c>
      <c r="O46">
        <f t="shared" si="4"/>
        <v>-8.9284443033770689E-3</v>
      </c>
      <c r="P46">
        <f t="shared" si="5"/>
        <v>0.11782035317899914</v>
      </c>
      <c r="Q46" s="2">
        <f t="shared" si="6"/>
        <v>39231.908819999997</v>
      </c>
      <c r="R46">
        <f t="shared" si="9"/>
        <v>-1.0140000005776528E-2</v>
      </c>
    </row>
    <row r="47" spans="1:19" x14ac:dyDescent="0.2">
      <c r="A47" s="27" t="s">
        <v>38</v>
      </c>
      <c r="B47" s="28" t="s">
        <v>23</v>
      </c>
      <c r="C47" s="29">
        <v>54252.497049999998</v>
      </c>
      <c r="D47" s="29">
        <v>2.9999999999999997E-4</v>
      </c>
      <c r="E47" s="30">
        <f t="shared" si="0"/>
        <v>1209.9958070575594</v>
      </c>
      <c r="F47">
        <f t="shared" si="1"/>
        <v>1210</v>
      </c>
      <c r="G47">
        <f t="shared" si="2"/>
        <v>-8.7500000008731149E-3</v>
      </c>
      <c r="K47">
        <f t="shared" si="7"/>
        <v>-8.7500000008731149E-3</v>
      </c>
      <c r="O47">
        <f t="shared" si="4"/>
        <v>-8.9330828083446293E-3</v>
      </c>
      <c r="P47">
        <f t="shared" si="5"/>
        <v>0.11778863283522323</v>
      </c>
      <c r="Q47" s="2">
        <f t="shared" si="6"/>
        <v>39233.997049999998</v>
      </c>
      <c r="R47">
        <f t="shared" si="9"/>
        <v>-8.7500000008731149E-3</v>
      </c>
    </row>
    <row r="48" spans="1:19" x14ac:dyDescent="0.2">
      <c r="A48" s="27" t="s">
        <v>38</v>
      </c>
      <c r="B48" s="28" t="s">
        <v>23</v>
      </c>
      <c r="C48" s="29">
        <v>54298.406289999999</v>
      </c>
      <c r="D48" s="29">
        <v>2.0000000000000001E-4</v>
      </c>
      <c r="E48" s="30">
        <f t="shared" si="0"/>
        <v>1231.995212857717</v>
      </c>
      <c r="F48">
        <f t="shared" si="1"/>
        <v>1232</v>
      </c>
      <c r="G48">
        <f t="shared" si="2"/>
        <v>-9.9899999986519106E-3</v>
      </c>
      <c r="K48">
        <f t="shared" si="7"/>
        <v>-9.9899999986519106E-3</v>
      </c>
      <c r="O48">
        <f t="shared" si="4"/>
        <v>-9.0351299176309394E-3</v>
      </c>
      <c r="P48">
        <f t="shared" si="5"/>
        <v>0.11709078527215327</v>
      </c>
      <c r="Q48" s="2">
        <f t="shared" si="6"/>
        <v>39279.906289999999</v>
      </c>
      <c r="R48">
        <f t="shared" si="9"/>
        <v>-9.9899999986519106E-3</v>
      </c>
    </row>
    <row r="49" spans="1:19" x14ac:dyDescent="0.2">
      <c r="A49" s="27" t="s">
        <v>38</v>
      </c>
      <c r="B49" s="28" t="s">
        <v>26</v>
      </c>
      <c r="C49" s="29">
        <v>54318.358359999998</v>
      </c>
      <c r="D49" s="29">
        <v>2.9999999999999997E-4</v>
      </c>
      <c r="E49" s="30">
        <f t="shared" si="0"/>
        <v>1241.5561135496719</v>
      </c>
      <c r="F49">
        <f t="shared" si="1"/>
        <v>1241.5</v>
      </c>
      <c r="G49">
        <f t="shared" si="2"/>
        <v>0.11709999999584397</v>
      </c>
      <c r="K49">
        <f t="shared" si="7"/>
        <v>0.11709999999584397</v>
      </c>
      <c r="O49">
        <f t="shared" si="4"/>
        <v>-9.0791957148227583E-3</v>
      </c>
      <c r="P49">
        <f t="shared" si="5"/>
        <v>0.11678944200628216</v>
      </c>
      <c r="Q49" s="2">
        <f t="shared" si="6"/>
        <v>39299.858359999998</v>
      </c>
      <c r="S49">
        <f>G49</f>
        <v>0.11709999999584397</v>
      </c>
    </row>
    <row r="50" spans="1:19" x14ac:dyDescent="0.2">
      <c r="A50" s="27" t="s">
        <v>38</v>
      </c>
      <c r="B50" s="28" t="s">
        <v>26</v>
      </c>
      <c r="C50" s="29">
        <v>54368.441570000003</v>
      </c>
      <c r="D50" s="29">
        <v>2.9999999999999997E-4</v>
      </c>
      <c r="E50" s="30">
        <f t="shared" si="0"/>
        <v>1265.5556583159234</v>
      </c>
      <c r="F50">
        <f t="shared" si="1"/>
        <v>1265.5</v>
      </c>
      <c r="G50">
        <f t="shared" si="2"/>
        <v>0.1161500000016531</v>
      </c>
      <c r="K50">
        <f t="shared" si="7"/>
        <v>0.1161500000016531</v>
      </c>
      <c r="O50">
        <f t="shared" si="4"/>
        <v>-9.190519834044189E-3</v>
      </c>
      <c r="P50">
        <f t="shared" si="5"/>
        <v>0.1160281537556604</v>
      </c>
      <c r="Q50" s="2">
        <f t="shared" si="6"/>
        <v>39349.941570000003</v>
      </c>
      <c r="S50">
        <f>G50</f>
        <v>0.1161500000016531</v>
      </c>
    </row>
    <row r="51" spans="1:19" x14ac:dyDescent="0.2">
      <c r="A51" s="27" t="s">
        <v>39</v>
      </c>
      <c r="B51" s="28" t="s">
        <v>23</v>
      </c>
      <c r="C51" s="29">
        <v>54776.292750000001</v>
      </c>
      <c r="D51" s="29">
        <v>1E-4</v>
      </c>
      <c r="E51" s="30">
        <f t="shared" si="0"/>
        <v>1460.9952607770599</v>
      </c>
      <c r="F51">
        <f t="shared" si="1"/>
        <v>1461</v>
      </c>
      <c r="G51">
        <f t="shared" si="2"/>
        <v>-9.8900000011781231E-3</v>
      </c>
      <c r="K51">
        <f t="shared" si="7"/>
        <v>-9.8900000011781231E-3</v>
      </c>
      <c r="O51">
        <f t="shared" si="4"/>
        <v>-1.0097347555202096E-2</v>
      </c>
      <c r="P51">
        <f t="shared" si="5"/>
        <v>0.10982682654747067</v>
      </c>
      <c r="Q51" s="2">
        <f t="shared" si="6"/>
        <v>39757.792750000001</v>
      </c>
      <c r="R51">
        <f>G51</f>
        <v>-9.8900000011781231E-3</v>
      </c>
    </row>
    <row r="52" spans="1:19" x14ac:dyDescent="0.2">
      <c r="A52" s="27" t="s">
        <v>39</v>
      </c>
      <c r="B52" s="28" t="s">
        <v>23</v>
      </c>
      <c r="C52" s="29">
        <v>54922.370819999996</v>
      </c>
      <c r="D52" s="29">
        <v>1E-4</v>
      </c>
      <c r="E52" s="30">
        <f t="shared" si="0"/>
        <v>1530.9949109658601</v>
      </c>
      <c r="F52">
        <f t="shared" si="1"/>
        <v>1531</v>
      </c>
      <c r="G52">
        <f t="shared" si="2"/>
        <v>-1.0620000000926666E-2</v>
      </c>
      <c r="K52">
        <f t="shared" si="7"/>
        <v>-1.0620000000926666E-2</v>
      </c>
      <c r="O52">
        <f t="shared" si="4"/>
        <v>-1.0422042902931269E-2</v>
      </c>
      <c r="P52">
        <f t="shared" si="5"/>
        <v>0.1076064024831572</v>
      </c>
      <c r="Q52" s="2">
        <f t="shared" si="6"/>
        <v>39903.870819999996</v>
      </c>
      <c r="R52">
        <f>G52</f>
        <v>-1.0620000000926666E-2</v>
      </c>
    </row>
    <row r="53" spans="1:19" x14ac:dyDescent="0.2">
      <c r="A53" s="27" t="s">
        <v>40</v>
      </c>
      <c r="B53" s="28" t="s">
        <v>23</v>
      </c>
      <c r="C53" s="29">
        <v>55838.490550000002</v>
      </c>
      <c r="D53" s="29">
        <v>1E-4</v>
      </c>
      <c r="E53" s="30">
        <f t="shared" ref="E53:E70" si="10">+(C53-C$7)/C$8</f>
        <v>1969.9934590097953</v>
      </c>
      <c r="F53">
        <f t="shared" ref="F53:F75" si="11">ROUND(2*E53,0)/2</f>
        <v>1970</v>
      </c>
      <c r="G53">
        <f t="shared" ref="G53:G70" si="12">+C53-(C$7+F53*C$8)</f>
        <v>-1.3650000000779983E-2</v>
      </c>
      <c r="K53">
        <f t="shared" si="7"/>
        <v>-1.3650000000779983E-2</v>
      </c>
      <c r="O53">
        <f t="shared" ref="O53:O70" si="13">+C$11+C$12*$F53</f>
        <v>-1.2458346583689946E-2</v>
      </c>
      <c r="P53">
        <f t="shared" ref="P53:P70" si="14">+D$11+D$12*$F53</f>
        <v>9.368117156553421E-2</v>
      </c>
      <c r="Q53" s="2">
        <f t="shared" ref="Q53:Q70" si="15">+C53-15018.5</f>
        <v>40819.990550000002</v>
      </c>
      <c r="R53">
        <f>G53</f>
        <v>-1.3650000000779983E-2</v>
      </c>
    </row>
    <row r="54" spans="1:19" x14ac:dyDescent="0.2">
      <c r="A54" s="27" t="s">
        <v>40</v>
      </c>
      <c r="B54" s="28" t="s">
        <v>26</v>
      </c>
      <c r="C54" s="29">
        <v>55862.600109999999</v>
      </c>
      <c r="D54" s="29">
        <v>4.0000000000000002E-4</v>
      </c>
      <c r="E54" s="30">
        <f t="shared" si="10"/>
        <v>1981.5466015602531</v>
      </c>
      <c r="F54">
        <f t="shared" si="11"/>
        <v>1981.5</v>
      </c>
      <c r="G54">
        <f t="shared" si="12"/>
        <v>9.7249999998894054E-2</v>
      </c>
      <c r="K54">
        <f t="shared" si="7"/>
        <v>9.7249999998894054E-2</v>
      </c>
      <c r="O54">
        <f t="shared" si="13"/>
        <v>-1.2511689390816882E-2</v>
      </c>
      <c r="P54">
        <f t="shared" si="14"/>
        <v>9.3316387612111279E-2</v>
      </c>
      <c r="Q54" s="2">
        <f t="shared" si="15"/>
        <v>40844.100109999999</v>
      </c>
      <c r="S54">
        <f>G54</f>
        <v>9.7249999998894054E-2</v>
      </c>
    </row>
    <row r="55" spans="1:19" x14ac:dyDescent="0.2">
      <c r="A55" s="27" t="s">
        <v>41</v>
      </c>
      <c r="B55" s="28" t="s">
        <v>23</v>
      </c>
      <c r="C55" s="29">
        <v>56219.443099999997</v>
      </c>
      <c r="D55" s="29">
        <v>8.8999999999999999E-3</v>
      </c>
      <c r="E55" s="30">
        <f t="shared" si="10"/>
        <v>2152.5434149239977</v>
      </c>
      <c r="F55">
        <f t="shared" si="11"/>
        <v>2152.5</v>
      </c>
      <c r="G55">
        <f t="shared" si="12"/>
        <v>9.0599999995902181E-2</v>
      </c>
      <c r="J55">
        <f t="shared" ref="J55:J70" si="16">+G55</f>
        <v>9.0599999995902181E-2</v>
      </c>
      <c r="O55">
        <f t="shared" si="13"/>
        <v>-1.3304873740269578E-2</v>
      </c>
      <c r="P55">
        <f t="shared" si="14"/>
        <v>8.7892208826431256E-2</v>
      </c>
      <c r="Q55" s="2">
        <f t="shared" si="15"/>
        <v>41200.943099999997</v>
      </c>
      <c r="S55">
        <f>G55</f>
        <v>9.0599999995902181E-2</v>
      </c>
    </row>
    <row r="56" spans="1:19" x14ac:dyDescent="0.2">
      <c r="A56" s="27" t="s">
        <v>41</v>
      </c>
      <c r="B56" s="28" t="s">
        <v>23</v>
      </c>
      <c r="C56" s="29">
        <v>56220.3819</v>
      </c>
      <c r="D56" s="29">
        <v>6.0000000000000001E-3</v>
      </c>
      <c r="E56" s="30">
        <f t="shared" si="10"/>
        <v>2152.9932817082286</v>
      </c>
      <c r="F56">
        <f t="shared" si="11"/>
        <v>2153</v>
      </c>
      <c r="G56">
        <f t="shared" si="12"/>
        <v>-1.4020000002346933E-2</v>
      </c>
      <c r="J56">
        <f t="shared" si="16"/>
        <v>-1.4020000002346933E-2</v>
      </c>
      <c r="O56">
        <f t="shared" si="13"/>
        <v>-1.3307192992753358E-2</v>
      </c>
      <c r="P56">
        <f t="shared" si="14"/>
        <v>8.7876348654543301E-2</v>
      </c>
      <c r="Q56" s="2">
        <f t="shared" si="15"/>
        <v>41201.8819</v>
      </c>
      <c r="R56">
        <f>G56</f>
        <v>-1.4020000002346933E-2</v>
      </c>
    </row>
    <row r="57" spans="1:19" x14ac:dyDescent="0.2">
      <c r="A57" s="31" t="s">
        <v>42</v>
      </c>
      <c r="B57" s="32" t="s">
        <v>23</v>
      </c>
      <c r="C57" s="33">
        <v>56534.549899999998</v>
      </c>
      <c r="D57" s="34">
        <v>7.1999999999999998E-3</v>
      </c>
      <c r="E57" s="51">
        <f t="shared" si="10"/>
        <v>2303.5405205957318</v>
      </c>
      <c r="F57" s="51">
        <f t="shared" si="11"/>
        <v>2303.5</v>
      </c>
      <c r="G57">
        <f t="shared" si="12"/>
        <v>8.4559999995690305E-2</v>
      </c>
      <c r="J57">
        <f t="shared" si="16"/>
        <v>8.4559999995690305E-2</v>
      </c>
      <c r="O57">
        <f t="shared" si="13"/>
        <v>-1.4005287990371082E-2</v>
      </c>
      <c r="P57">
        <f t="shared" si="14"/>
        <v>8.3102436916269354E-2</v>
      </c>
      <c r="Q57" s="2">
        <f t="shared" si="15"/>
        <v>41516.049899999998</v>
      </c>
      <c r="S57">
        <f>G57</f>
        <v>8.4559999995690305E-2</v>
      </c>
    </row>
    <row r="58" spans="1:19" x14ac:dyDescent="0.2">
      <c r="A58" s="31" t="s">
        <v>42</v>
      </c>
      <c r="B58" s="32" t="s">
        <v>23</v>
      </c>
      <c r="C58" s="33">
        <v>56535.494200000001</v>
      </c>
      <c r="D58" s="34">
        <v>3.3999999999999998E-3</v>
      </c>
      <c r="E58" s="51">
        <f t="shared" si="10"/>
        <v>2303.9930229437809</v>
      </c>
      <c r="F58" s="51">
        <f t="shared" si="11"/>
        <v>2304</v>
      </c>
      <c r="G58">
        <f t="shared" si="12"/>
        <v>-1.4559999995981343E-2</v>
      </c>
      <c r="J58">
        <f t="shared" si="16"/>
        <v>-1.4559999995981343E-2</v>
      </c>
      <c r="O58">
        <f t="shared" si="13"/>
        <v>-1.4007607242854861E-2</v>
      </c>
      <c r="P58">
        <f t="shared" si="14"/>
        <v>8.3086576744381399E-2</v>
      </c>
      <c r="Q58" s="2">
        <f t="shared" si="15"/>
        <v>41516.994200000001</v>
      </c>
      <c r="R58">
        <f>G58</f>
        <v>-1.4559999995981343E-2</v>
      </c>
    </row>
    <row r="59" spans="1:19" x14ac:dyDescent="0.2">
      <c r="A59" s="34" t="s">
        <v>43</v>
      </c>
      <c r="B59" s="32" t="s">
        <v>23</v>
      </c>
      <c r="C59" s="34">
        <v>56870.528400000003</v>
      </c>
      <c r="D59" s="34">
        <v>3.7000000000000002E-3</v>
      </c>
      <c r="E59" s="51">
        <f t="shared" si="10"/>
        <v>2464.5392076057587</v>
      </c>
      <c r="F59" s="51">
        <f t="shared" si="11"/>
        <v>2464.5</v>
      </c>
      <c r="G59">
        <f t="shared" si="12"/>
        <v>8.1819999999424908E-2</v>
      </c>
      <c r="J59">
        <f t="shared" si="16"/>
        <v>8.1819999999424908E-2</v>
      </c>
      <c r="O59">
        <f t="shared" si="13"/>
        <v>-1.4752087290148182E-2</v>
      </c>
      <c r="P59">
        <f t="shared" si="14"/>
        <v>7.7995461568348398E-2</v>
      </c>
      <c r="Q59" s="2">
        <f t="shared" si="15"/>
        <v>41852.028400000003</v>
      </c>
      <c r="S59">
        <f>G59</f>
        <v>8.1819999999424908E-2</v>
      </c>
    </row>
    <row r="60" spans="1:19" x14ac:dyDescent="0.2">
      <c r="A60" s="34" t="s">
        <v>44</v>
      </c>
      <c r="B60" s="52"/>
      <c r="C60" s="34">
        <v>56916.432200000003</v>
      </c>
      <c r="D60" s="34">
        <v>5.1999999999999998E-3</v>
      </c>
      <c r="E60" s="51">
        <f t="shared" si="10"/>
        <v>2486.5360065937025</v>
      </c>
      <c r="F60" s="51">
        <f t="shared" si="11"/>
        <v>2486.5</v>
      </c>
      <c r="G60">
        <f t="shared" si="12"/>
        <v>7.5140000000828877E-2</v>
      </c>
      <c r="J60">
        <f t="shared" si="16"/>
        <v>7.5140000000828877E-2</v>
      </c>
      <c r="O60">
        <f t="shared" si="13"/>
        <v>-1.4854134399434494E-2</v>
      </c>
      <c r="P60">
        <f t="shared" si="14"/>
        <v>7.7297614005278445E-2</v>
      </c>
      <c r="Q60" s="2">
        <f t="shared" si="15"/>
        <v>41897.932200000003</v>
      </c>
      <c r="S60">
        <f>G60</f>
        <v>7.5140000000828877E-2</v>
      </c>
    </row>
    <row r="61" spans="1:19" x14ac:dyDescent="0.2">
      <c r="A61" s="34" t="s">
        <v>44</v>
      </c>
      <c r="B61" s="52"/>
      <c r="C61" s="34">
        <v>56965.377699999997</v>
      </c>
      <c r="D61" s="34">
        <v>1.1000000000000001E-3</v>
      </c>
      <c r="E61" s="51">
        <f t="shared" si="10"/>
        <v>2509.9903682122235</v>
      </c>
      <c r="F61" s="51">
        <f t="shared" si="11"/>
        <v>2510</v>
      </c>
      <c r="G61">
        <f t="shared" si="12"/>
        <v>-2.0100000001548324E-2</v>
      </c>
      <c r="J61">
        <f t="shared" si="16"/>
        <v>-2.0100000001548324E-2</v>
      </c>
      <c r="O61">
        <f t="shared" si="13"/>
        <v>-1.4963139266172145E-2</v>
      </c>
      <c r="P61">
        <f t="shared" si="14"/>
        <v>7.6552185926544641E-2</v>
      </c>
      <c r="Q61" s="2">
        <f t="shared" si="15"/>
        <v>41946.877699999997</v>
      </c>
      <c r="R61">
        <f>G61</f>
        <v>-2.0100000001548324E-2</v>
      </c>
    </row>
    <row r="62" spans="1:19" x14ac:dyDescent="0.2">
      <c r="A62" s="53" t="s">
        <v>1</v>
      </c>
      <c r="B62" s="54" t="s">
        <v>26</v>
      </c>
      <c r="C62" s="55">
        <v>57135.554600000003</v>
      </c>
      <c r="D62" s="55">
        <v>5.0000000000000001E-3</v>
      </c>
      <c r="E62" s="51">
        <f t="shared" si="10"/>
        <v>2591.5380192060734</v>
      </c>
      <c r="F62" s="51">
        <f t="shared" si="11"/>
        <v>2591.5</v>
      </c>
      <c r="G62">
        <f t="shared" si="12"/>
        <v>7.9340000003867317E-2</v>
      </c>
      <c r="J62">
        <f t="shared" si="16"/>
        <v>7.9340000003867317E-2</v>
      </c>
      <c r="O62">
        <f t="shared" si="13"/>
        <v>-1.5341177421028255E-2</v>
      </c>
      <c r="P62">
        <f t="shared" si="14"/>
        <v>7.3966977908808254E-2</v>
      </c>
      <c r="Q62" s="2">
        <f t="shared" si="15"/>
        <v>42117.054600000003</v>
      </c>
      <c r="S62">
        <f>G62</f>
        <v>7.9340000003867317E-2</v>
      </c>
    </row>
    <row r="63" spans="1:19" x14ac:dyDescent="0.2">
      <c r="A63" s="53" t="s">
        <v>1</v>
      </c>
      <c r="B63" s="54" t="s">
        <v>23</v>
      </c>
      <c r="C63" s="55">
        <v>57136.508399999999</v>
      </c>
      <c r="D63" s="55">
        <v>8.0000000000000004E-4</v>
      </c>
      <c r="E63" s="51">
        <f t="shared" si="10"/>
        <v>2591.9950738916245</v>
      </c>
      <c r="F63" s="51">
        <f t="shared" si="11"/>
        <v>2592</v>
      </c>
      <c r="G63">
        <f t="shared" si="12"/>
        <v>-1.0280000002239831E-2</v>
      </c>
      <c r="J63">
        <f t="shared" si="16"/>
        <v>-1.0280000002239831E-2</v>
      </c>
      <c r="O63">
        <f t="shared" si="13"/>
        <v>-1.5343496673512034E-2</v>
      </c>
      <c r="P63">
        <f t="shared" si="14"/>
        <v>7.3951117736920299E-2</v>
      </c>
      <c r="Q63" s="2">
        <f t="shared" si="15"/>
        <v>42118.008399999999</v>
      </c>
      <c r="R63">
        <f>G63</f>
        <v>-1.0280000002239831E-2</v>
      </c>
    </row>
    <row r="64" spans="1:19" x14ac:dyDescent="0.2">
      <c r="A64" s="33" t="s">
        <v>45</v>
      </c>
      <c r="B64" s="52"/>
      <c r="C64" s="33">
        <v>57158.498</v>
      </c>
      <c r="D64" s="33">
        <v>1.6E-2</v>
      </c>
      <c r="E64" s="51">
        <f t="shared" si="10"/>
        <v>2602.5323455559596</v>
      </c>
      <c r="F64" s="51">
        <f t="shared" si="11"/>
        <v>2602.5</v>
      </c>
      <c r="G64">
        <f t="shared" si="12"/>
        <v>6.7499999997380655E-2</v>
      </c>
      <c r="J64">
        <f t="shared" si="16"/>
        <v>6.7499999997380655E-2</v>
      </c>
      <c r="O64">
        <f t="shared" si="13"/>
        <v>-1.539220097567141E-2</v>
      </c>
      <c r="P64">
        <f t="shared" si="14"/>
        <v>7.3618054127273277E-2</v>
      </c>
      <c r="Q64" s="2">
        <f t="shared" si="15"/>
        <v>42139.998</v>
      </c>
      <c r="S64">
        <f>G64</f>
        <v>6.7499999997380655E-2</v>
      </c>
    </row>
    <row r="65" spans="1:19" x14ac:dyDescent="0.2">
      <c r="A65" s="33" t="s">
        <v>45</v>
      </c>
      <c r="B65" s="52"/>
      <c r="C65" s="33">
        <v>57206.505100000002</v>
      </c>
      <c r="D65" s="33">
        <v>1.04E-2</v>
      </c>
      <c r="E65" s="51">
        <f t="shared" si="10"/>
        <v>2625.5370320676243</v>
      </c>
      <c r="F65" s="51">
        <f t="shared" si="11"/>
        <v>2625.5</v>
      </c>
      <c r="G65">
        <f t="shared" si="12"/>
        <v>7.7280000004975591E-2</v>
      </c>
      <c r="J65">
        <f t="shared" si="16"/>
        <v>7.7280000004975591E-2</v>
      </c>
      <c r="O65">
        <f t="shared" si="13"/>
        <v>-1.5498886589925282E-2</v>
      </c>
      <c r="P65">
        <f t="shared" si="14"/>
        <v>7.2888486220427429E-2</v>
      </c>
      <c r="Q65" s="2">
        <f t="shared" si="15"/>
        <v>42188.005100000002</v>
      </c>
      <c r="S65">
        <f>G65</f>
        <v>7.7280000004975591E-2</v>
      </c>
    </row>
    <row r="66" spans="1:19" x14ac:dyDescent="0.2">
      <c r="A66" s="33" t="s">
        <v>45</v>
      </c>
      <c r="B66" s="52"/>
      <c r="C66" s="33">
        <v>57207.452899999997</v>
      </c>
      <c r="D66" s="78">
        <v>0.01</v>
      </c>
      <c r="E66" s="51">
        <f t="shared" si="10"/>
        <v>2625.991211592645</v>
      </c>
      <c r="F66" s="51">
        <f t="shared" si="11"/>
        <v>2626</v>
      </c>
      <c r="G66">
        <f t="shared" si="12"/>
        <v>-1.8340000002353918E-2</v>
      </c>
      <c r="J66">
        <f t="shared" si="16"/>
        <v>-1.8340000002353918E-2</v>
      </c>
      <c r="O66">
        <f t="shared" si="13"/>
        <v>-1.5501205842409061E-2</v>
      </c>
      <c r="P66">
        <f t="shared" si="14"/>
        <v>7.2872626048539474E-2</v>
      </c>
      <c r="Q66" s="2">
        <f t="shared" si="15"/>
        <v>42188.952899999997</v>
      </c>
      <c r="R66">
        <f>G66</f>
        <v>-1.8340000002353918E-2</v>
      </c>
    </row>
    <row r="67" spans="1:19" x14ac:dyDescent="0.2">
      <c r="A67" s="53" t="s">
        <v>1</v>
      </c>
      <c r="B67" s="54" t="s">
        <v>26</v>
      </c>
      <c r="C67" s="55">
        <v>57352.574200000003</v>
      </c>
      <c r="D67" s="55">
        <v>2.9999999999999997E-4</v>
      </c>
      <c r="E67" s="51">
        <f t="shared" si="10"/>
        <v>2695.5323838914346</v>
      </c>
      <c r="F67" s="51">
        <f t="shared" si="11"/>
        <v>2695.5</v>
      </c>
      <c r="G67">
        <f t="shared" si="12"/>
        <v>6.7580000002635643E-2</v>
      </c>
      <c r="J67">
        <f t="shared" si="16"/>
        <v>6.7580000002635643E-2</v>
      </c>
      <c r="O67">
        <f t="shared" si="13"/>
        <v>-1.5823581937654457E-2</v>
      </c>
      <c r="P67">
        <f t="shared" si="14"/>
        <v>7.0668062156113973E-2</v>
      </c>
      <c r="Q67" s="2">
        <f t="shared" si="15"/>
        <v>42334.074200000003</v>
      </c>
      <c r="S67">
        <f>G67</f>
        <v>6.7580000002635643E-2</v>
      </c>
    </row>
    <row r="68" spans="1:19" x14ac:dyDescent="0.2">
      <c r="A68" s="53" t="s">
        <v>2</v>
      </c>
      <c r="B68" s="54" t="s">
        <v>23</v>
      </c>
      <c r="C68" s="55">
        <v>57517.435100000002</v>
      </c>
      <c r="D68" s="55">
        <v>2.3999999999999998E-3</v>
      </c>
      <c r="E68" s="51">
        <f t="shared" si="10"/>
        <v>2774.5326426558822</v>
      </c>
      <c r="F68" s="51">
        <f t="shared" si="11"/>
        <v>2774.5</v>
      </c>
      <c r="G68">
        <f t="shared" si="12"/>
        <v>6.8120000003546011E-2</v>
      </c>
      <c r="J68">
        <f t="shared" si="16"/>
        <v>6.8120000003546011E-2</v>
      </c>
      <c r="O68">
        <f t="shared" si="13"/>
        <v>-1.6190023830091667E-2</v>
      </c>
      <c r="P68">
        <f t="shared" si="14"/>
        <v>6.8162154997817345E-2</v>
      </c>
      <c r="Q68" s="2">
        <f t="shared" si="15"/>
        <v>42498.935100000002</v>
      </c>
      <c r="S68">
        <f>G68</f>
        <v>6.8120000003546011E-2</v>
      </c>
    </row>
    <row r="69" spans="1:19" x14ac:dyDescent="0.2">
      <c r="A69" s="53" t="s">
        <v>2</v>
      </c>
      <c r="B69" s="54" t="s">
        <v>23</v>
      </c>
      <c r="C69" s="55">
        <v>57518.395400000001</v>
      </c>
      <c r="D69" s="55">
        <v>2.3999999999999998E-3</v>
      </c>
      <c r="E69" s="51">
        <f t="shared" si="10"/>
        <v>2774.9928120986756</v>
      </c>
      <c r="F69" s="51">
        <f t="shared" si="11"/>
        <v>2775</v>
      </c>
      <c r="G69">
        <f t="shared" si="12"/>
        <v>-1.4999999999417923E-2</v>
      </c>
      <c r="J69">
        <f t="shared" si="16"/>
        <v>-1.4999999999417923E-2</v>
      </c>
      <c r="O69">
        <f t="shared" si="13"/>
        <v>-1.6192343082575444E-2</v>
      </c>
      <c r="P69">
        <f t="shared" si="14"/>
        <v>6.814629482592939E-2</v>
      </c>
      <c r="Q69" s="2">
        <f t="shared" si="15"/>
        <v>42499.895400000001</v>
      </c>
      <c r="R69">
        <f>G69</f>
        <v>-1.4999999999417923E-2</v>
      </c>
    </row>
    <row r="70" spans="1:19" x14ac:dyDescent="0.2">
      <c r="A70" s="53" t="s">
        <v>2</v>
      </c>
      <c r="B70" s="54" t="s">
        <v>23</v>
      </c>
      <c r="C70" s="55">
        <v>57590.472999999998</v>
      </c>
      <c r="D70" s="55">
        <v>1.6000000000000001E-3</v>
      </c>
      <c r="E70" s="51">
        <f t="shared" si="10"/>
        <v>2809.531923865748</v>
      </c>
      <c r="F70" s="51">
        <f t="shared" si="11"/>
        <v>2809.5</v>
      </c>
      <c r="G70">
        <f t="shared" si="12"/>
        <v>6.6619999997783452E-2</v>
      </c>
      <c r="J70">
        <f t="shared" si="16"/>
        <v>6.6619999997783452E-2</v>
      </c>
      <c r="O70">
        <f t="shared" si="13"/>
        <v>-1.6352371503956253E-2</v>
      </c>
      <c r="P70">
        <f t="shared" si="14"/>
        <v>6.705194296566061E-2</v>
      </c>
      <c r="Q70" s="2">
        <f t="shared" si="15"/>
        <v>42571.972999999998</v>
      </c>
      <c r="S70">
        <f>G70</f>
        <v>6.6619999997783452E-2</v>
      </c>
    </row>
    <row r="71" spans="1:19" x14ac:dyDescent="0.2">
      <c r="A71" s="56" t="s">
        <v>0</v>
      </c>
      <c r="B71" s="79" t="s">
        <v>23</v>
      </c>
      <c r="C71" s="57">
        <v>57901.406799999997</v>
      </c>
      <c r="D71" s="57">
        <v>3.3E-3</v>
      </c>
      <c r="E71" s="51">
        <f>+(C71-C$7)/C$8</f>
        <v>2958.5293553890074</v>
      </c>
      <c r="F71" s="51">
        <f t="shared" si="11"/>
        <v>2958.5</v>
      </c>
      <c r="G71">
        <f>+C71-(C$7+F71*C$8)</f>
        <v>6.1259999994945247E-2</v>
      </c>
      <c r="J71">
        <f>+G71</f>
        <v>6.1259999994945247E-2</v>
      </c>
      <c r="O71">
        <f t="shared" ref="O71:P75" si="17">+C$11+C$12*$F71</f>
        <v>-1.7043508744122637E-2</v>
      </c>
      <c r="P71">
        <f t="shared" si="17"/>
        <v>6.2325611743050527E-2</v>
      </c>
      <c r="Q71" s="2">
        <f>+C71-15018.5</f>
        <v>42882.906799999997</v>
      </c>
      <c r="S71">
        <f>G71</f>
        <v>6.1259999994945247E-2</v>
      </c>
    </row>
    <row r="72" spans="1:19" x14ac:dyDescent="0.2">
      <c r="A72" s="56" t="s">
        <v>0</v>
      </c>
      <c r="B72" s="79" t="s">
        <v>23</v>
      </c>
      <c r="C72" s="57">
        <v>57926.450199999999</v>
      </c>
      <c r="D72" s="57">
        <v>2.7000000000000001E-3</v>
      </c>
      <c r="E72" s="51">
        <f>+(C72-C$7)/C$8</f>
        <v>2970.5299879243248</v>
      </c>
      <c r="F72" s="51">
        <f t="shared" si="11"/>
        <v>2970.5</v>
      </c>
      <c r="G72">
        <f>+C72-(C$7+F72*C$8)</f>
        <v>6.257999999797903E-2</v>
      </c>
      <c r="J72">
        <f>+G72</f>
        <v>6.257999999797903E-2</v>
      </c>
      <c r="O72">
        <f t="shared" si="17"/>
        <v>-1.7099170803733355E-2</v>
      </c>
      <c r="P72">
        <f t="shared" si="17"/>
        <v>6.1944967617739655E-2</v>
      </c>
      <c r="Q72" s="2">
        <f>+C72-15018.5</f>
        <v>42907.950199999999</v>
      </c>
      <c r="S72">
        <f>G72</f>
        <v>6.257999999797903E-2</v>
      </c>
    </row>
    <row r="73" spans="1:19" x14ac:dyDescent="0.2">
      <c r="A73" s="58" t="s">
        <v>205</v>
      </c>
      <c r="B73" s="59" t="s">
        <v>23</v>
      </c>
      <c r="C73" s="60">
        <v>58403.212520000001</v>
      </c>
      <c r="D73" s="60">
        <v>1.8000000000000001E-4</v>
      </c>
      <c r="E73" s="51">
        <f>+(C73-C$7)/C$8</f>
        <v>3198.9913553506735</v>
      </c>
      <c r="F73" s="51">
        <f t="shared" si="11"/>
        <v>3199</v>
      </c>
      <c r="G73">
        <f>+C73-(C$7+F73*C$8)</f>
        <v>-1.8040000002656598E-2</v>
      </c>
      <c r="K73">
        <f>+G73</f>
        <v>-1.8040000002656598E-2</v>
      </c>
      <c r="O73">
        <f t="shared" si="17"/>
        <v>-1.815906918882073E-2</v>
      </c>
      <c r="P73">
        <f t="shared" si="17"/>
        <v>5.4696869064944989E-2</v>
      </c>
      <c r="Q73" s="2">
        <f>+C73-15018.5</f>
        <v>43384.712520000001</v>
      </c>
      <c r="R73">
        <f>G73</f>
        <v>-1.8040000002656598E-2</v>
      </c>
    </row>
    <row r="74" spans="1:19" x14ac:dyDescent="0.2">
      <c r="A74" s="58" t="s">
        <v>205</v>
      </c>
      <c r="B74" s="59" t="s">
        <v>26</v>
      </c>
      <c r="C74" s="60">
        <v>58448.151790000004</v>
      </c>
      <c r="D74" s="60">
        <v>3.5E-4</v>
      </c>
      <c r="E74" s="51">
        <f>+(C74-C$7)/C$8</f>
        <v>3220.525957907651</v>
      </c>
      <c r="F74" s="51">
        <f t="shared" si="11"/>
        <v>3220.5</v>
      </c>
      <c r="G74">
        <f>+C74-(C$7+F74*C$8)</f>
        <v>5.4170000003068708E-2</v>
      </c>
      <c r="K74">
        <f>+G74</f>
        <v>5.4170000003068708E-2</v>
      </c>
      <c r="O74">
        <f t="shared" si="17"/>
        <v>-1.8258797045623262E-2</v>
      </c>
      <c r="P74">
        <f t="shared" si="17"/>
        <v>5.4014881673763004E-2</v>
      </c>
      <c r="Q74" s="2">
        <f>+C74-15018.5</f>
        <v>43429.651790000004</v>
      </c>
      <c r="S74">
        <f>G74</f>
        <v>5.4170000003068708E-2</v>
      </c>
    </row>
    <row r="75" spans="1:19" x14ac:dyDescent="0.2">
      <c r="A75" s="58" t="s">
        <v>206</v>
      </c>
      <c r="B75" s="59" t="s">
        <v>23</v>
      </c>
      <c r="C75" s="73">
        <v>58044.276779999956</v>
      </c>
      <c r="D75" s="60">
        <v>1E-4</v>
      </c>
      <c r="E75" s="51">
        <f>+(C75-C$7)/C$8</f>
        <v>3026.9917099537843</v>
      </c>
      <c r="F75" s="51">
        <f t="shared" si="11"/>
        <v>3027</v>
      </c>
      <c r="G75">
        <f>+C75-(C$7+F75*C$8)</f>
        <v>-1.7300000043178443E-2</v>
      </c>
      <c r="K75">
        <f>+G75</f>
        <v>-1.7300000043178443E-2</v>
      </c>
      <c r="O75">
        <f t="shared" si="17"/>
        <v>-1.7361246334400469E-2</v>
      </c>
      <c r="P75">
        <f t="shared" si="17"/>
        <v>6.0152768194400935E-2</v>
      </c>
      <c r="Q75" s="2">
        <f>+C75-15018.5</f>
        <v>43025.776779999956</v>
      </c>
      <c r="R75">
        <f>G75</f>
        <v>-1.7300000043178443E-2</v>
      </c>
    </row>
    <row r="76" spans="1:19" x14ac:dyDescent="0.2">
      <c r="A76" s="70" t="s">
        <v>214</v>
      </c>
      <c r="B76" s="71" t="s">
        <v>23</v>
      </c>
      <c r="C76" s="74">
        <v>59081.434399999998</v>
      </c>
      <c r="D76" s="75">
        <v>1.2999999999999999E-3</v>
      </c>
      <c r="E76" s="51">
        <f t="shared" ref="E76:E82" si="18">+(C76-C$7)/C$8</f>
        <v>3523.9908186540401</v>
      </c>
      <c r="F76" s="51">
        <f t="shared" ref="F76:F82" si="19">ROUND(2*E76,0)/2</f>
        <v>3524</v>
      </c>
      <c r="G76">
        <f t="shared" ref="G76:G82" si="20">+C76-(C$7+F76*C$8)</f>
        <v>-1.9160000003466848E-2</v>
      </c>
      <c r="K76">
        <f>+G76</f>
        <v>-1.9160000003466848E-2</v>
      </c>
      <c r="O76">
        <f t="shared" ref="O76:O82" si="21">+C$11+C$12*$F76</f>
        <v>-1.9666583303277606E-2</v>
      </c>
      <c r="P76">
        <f t="shared" ref="P76:P82" si="22">+D$11+D$12*$F76</f>
        <v>4.4387757337775349E-2</v>
      </c>
      <c r="Q76" s="2">
        <f t="shared" ref="Q76:Q82" si="23">+C76-15018.5</f>
        <v>44062.934399999998</v>
      </c>
      <c r="R76">
        <f t="shared" ref="R76:R82" si="24">G76</f>
        <v>-1.9160000003466848E-2</v>
      </c>
    </row>
    <row r="77" spans="1:19" x14ac:dyDescent="0.2">
      <c r="A77" s="70" t="s">
        <v>214</v>
      </c>
      <c r="B77" s="71" t="s">
        <v>23</v>
      </c>
      <c r="C77" s="74">
        <v>59101.316899999998</v>
      </c>
      <c r="D77" s="75">
        <v>4.8999999999999998E-3</v>
      </c>
      <c r="E77" s="51">
        <f t="shared" si="18"/>
        <v>3533.5183818596524</v>
      </c>
      <c r="F77" s="51">
        <f t="shared" si="19"/>
        <v>3533.5</v>
      </c>
      <c r="G77">
        <f t="shared" si="20"/>
        <v>3.8359999998647254E-2</v>
      </c>
      <c r="K77">
        <f>+G77</f>
        <v>3.8359999998647254E-2</v>
      </c>
      <c r="O77">
        <f t="shared" si="21"/>
        <v>-1.9710649100469425E-2</v>
      </c>
      <c r="P77">
        <f t="shared" si="22"/>
        <v>4.4086414071904237E-2</v>
      </c>
      <c r="Q77" s="2">
        <f t="shared" si="23"/>
        <v>44082.816899999998</v>
      </c>
      <c r="S77">
        <f>G77</f>
        <v>3.8359999998647254E-2</v>
      </c>
    </row>
    <row r="78" spans="1:19" x14ac:dyDescent="0.2">
      <c r="A78" s="70" t="s">
        <v>214</v>
      </c>
      <c r="B78" s="71" t="s">
        <v>23</v>
      </c>
      <c r="C78" s="74">
        <v>59416.426399999997</v>
      </c>
      <c r="D78" s="75">
        <v>3.3999999999999998E-3</v>
      </c>
      <c r="E78" s="51">
        <f t="shared" si="18"/>
        <v>3684.5167813536236</v>
      </c>
      <c r="F78" s="51">
        <f t="shared" si="19"/>
        <v>3684.5</v>
      </c>
      <c r="G78">
        <f t="shared" si="20"/>
        <v>3.501999999571126E-2</v>
      </c>
      <c r="K78">
        <f>+G78</f>
        <v>3.501999999571126E-2</v>
      </c>
      <c r="O78">
        <f t="shared" si="21"/>
        <v>-2.0411063350570927E-2</v>
      </c>
      <c r="P78">
        <f t="shared" si="22"/>
        <v>3.9296642161742334E-2</v>
      </c>
      <c r="Q78" s="2">
        <f t="shared" si="23"/>
        <v>44397.926399999997</v>
      </c>
      <c r="S78">
        <f>G78</f>
        <v>3.501999999571126E-2</v>
      </c>
    </row>
    <row r="79" spans="1:19" x14ac:dyDescent="0.2">
      <c r="A79" s="70" t="s">
        <v>214</v>
      </c>
      <c r="B79" s="71" t="s">
        <v>23</v>
      </c>
      <c r="C79" s="74">
        <v>59417.414799999999</v>
      </c>
      <c r="D79" s="75">
        <v>2.2000000000000001E-3</v>
      </c>
      <c r="E79" s="51">
        <f t="shared" si="18"/>
        <v>3684.9904161315662</v>
      </c>
      <c r="F79" s="51">
        <f t="shared" si="19"/>
        <v>3685</v>
      </c>
      <c r="G79">
        <f t="shared" si="20"/>
        <v>-2.0000000004074536E-2</v>
      </c>
      <c r="K79">
        <f>+G79</f>
        <v>-2.0000000004074536E-2</v>
      </c>
      <c r="O79">
        <f t="shared" si="21"/>
        <v>-2.0413382603054708E-2</v>
      </c>
      <c r="P79">
        <f t="shared" si="22"/>
        <v>3.9280781989854394E-2</v>
      </c>
      <c r="Q79" s="2">
        <f t="shared" si="23"/>
        <v>44398.914799999999</v>
      </c>
      <c r="R79">
        <f t="shared" si="24"/>
        <v>-2.0000000004074536E-2</v>
      </c>
    </row>
    <row r="80" spans="1:19" x14ac:dyDescent="0.2">
      <c r="A80" s="70" t="s">
        <v>214</v>
      </c>
      <c r="B80" s="71" t="s">
        <v>23</v>
      </c>
      <c r="C80" s="74">
        <v>59418.519500000002</v>
      </c>
      <c r="D80" s="75">
        <v>2.3E-3</v>
      </c>
      <c r="E80" s="51">
        <f t="shared" si="18"/>
        <v>3685.5197811044454</v>
      </c>
      <c r="F80" s="51">
        <f t="shared" si="19"/>
        <v>3685.5</v>
      </c>
      <c r="G80">
        <f t="shared" si="20"/>
        <v>4.1279999997641426E-2</v>
      </c>
      <c r="K80">
        <f>+G80</f>
        <v>4.1279999997641426E-2</v>
      </c>
      <c r="O80">
        <f t="shared" si="21"/>
        <v>-2.0415701855538485E-2</v>
      </c>
      <c r="P80">
        <f t="shared" si="22"/>
        <v>3.9264921817966439E-2</v>
      </c>
      <c r="Q80" s="2">
        <f t="shared" si="23"/>
        <v>44400.019500000002</v>
      </c>
      <c r="S80">
        <f>G80</f>
        <v>4.1279999997641426E-2</v>
      </c>
    </row>
    <row r="81" spans="1:18" x14ac:dyDescent="0.2">
      <c r="A81" s="70" t="s">
        <v>214</v>
      </c>
      <c r="B81" s="71" t="s">
        <v>23</v>
      </c>
      <c r="C81" s="74">
        <v>59419.501900000003</v>
      </c>
      <c r="D81" s="75">
        <v>1E-3</v>
      </c>
      <c r="E81" s="51">
        <f t="shared" si="18"/>
        <v>3685.990540721858</v>
      </c>
      <c r="F81" s="51">
        <f t="shared" si="19"/>
        <v>3686</v>
      </c>
      <c r="G81">
        <f t="shared" si="20"/>
        <v>-1.9739999996090773E-2</v>
      </c>
      <c r="K81">
        <f>+G81</f>
        <v>-1.9739999996090773E-2</v>
      </c>
      <c r="O81">
        <f t="shared" si="21"/>
        <v>-2.0418021108022266E-2</v>
      </c>
      <c r="P81">
        <f t="shared" si="22"/>
        <v>3.9249061646078484E-2</v>
      </c>
      <c r="Q81" s="2">
        <f t="shared" si="23"/>
        <v>44401.001900000003</v>
      </c>
      <c r="R81">
        <f t="shared" si="24"/>
        <v>-1.9739999996090773E-2</v>
      </c>
    </row>
    <row r="82" spans="1:18" x14ac:dyDescent="0.2">
      <c r="A82" s="70" t="s">
        <v>214</v>
      </c>
      <c r="B82" s="71" t="s">
        <v>23</v>
      </c>
      <c r="C82" s="74">
        <v>59490.455099999999</v>
      </c>
      <c r="D82" s="75">
        <v>1.1999999999999999E-3</v>
      </c>
      <c r="E82" s="51">
        <f t="shared" si="18"/>
        <v>3719.990847405646</v>
      </c>
      <c r="F82" s="51">
        <f t="shared" si="19"/>
        <v>3720</v>
      </c>
      <c r="G82">
        <f t="shared" si="20"/>
        <v>-1.9099999997706618E-2</v>
      </c>
      <c r="K82">
        <f>+G82</f>
        <v>-1.9099999997706618E-2</v>
      </c>
      <c r="O82">
        <f t="shared" si="21"/>
        <v>-2.0575730276919293E-2</v>
      </c>
      <c r="P82">
        <f t="shared" si="22"/>
        <v>3.8170569957697659E-2</v>
      </c>
      <c r="Q82" s="2">
        <f t="shared" si="23"/>
        <v>44471.955099999999</v>
      </c>
      <c r="R82">
        <f t="shared" si="24"/>
        <v>-1.9099999997706618E-2</v>
      </c>
    </row>
    <row r="83" spans="1:18" x14ac:dyDescent="0.2">
      <c r="A83" s="72" t="s">
        <v>216</v>
      </c>
      <c r="B83" s="80" t="s">
        <v>23</v>
      </c>
      <c r="C83" s="76">
        <v>59755.484000000171</v>
      </c>
      <c r="D83" s="75">
        <v>3.0000000000000001E-3</v>
      </c>
      <c r="E83" s="51">
        <f t="shared" ref="E83:E84" si="25">+(C83-C$7)/C$8</f>
        <v>3846.990952828281</v>
      </c>
      <c r="F83" s="51">
        <f t="shared" ref="F83:F84" si="26">ROUND(2*E83,0)/2</f>
        <v>3847</v>
      </c>
      <c r="G83">
        <f t="shared" ref="G83:G84" si="27">+C83-(C$7+F83*C$8)</f>
        <v>-1.8879999828641303E-2</v>
      </c>
      <c r="K83">
        <f>+G83</f>
        <v>-1.8879999828641303E-2</v>
      </c>
      <c r="O83">
        <f t="shared" ref="O83:O84" si="28">+C$11+C$12*$F83</f>
        <v>-2.1164820407799368E-2</v>
      </c>
      <c r="P83">
        <f t="shared" ref="P83:P84" si="29">+D$11+D$12*$F83</f>
        <v>3.4142086298157515E-2</v>
      </c>
      <c r="Q83" s="2">
        <f t="shared" ref="Q83:Q84" si="30">+C83-15018.5</f>
        <v>44736.984000000171</v>
      </c>
      <c r="R83">
        <f t="shared" ref="R83:R84" si="31">G83</f>
        <v>-1.8879999828641303E-2</v>
      </c>
    </row>
    <row r="84" spans="1:18" x14ac:dyDescent="0.2">
      <c r="A84" s="72" t="s">
        <v>216</v>
      </c>
      <c r="B84" s="80" t="s">
        <v>23</v>
      </c>
      <c r="C84" s="76">
        <v>60020.509999999776</v>
      </c>
      <c r="D84" s="75">
        <v>8.0000000000000004E-4</v>
      </c>
      <c r="E84" s="51">
        <f t="shared" si="25"/>
        <v>3973.989668589722</v>
      </c>
      <c r="F84" s="51">
        <f t="shared" si="26"/>
        <v>3974</v>
      </c>
      <c r="G84">
        <f t="shared" si="27"/>
        <v>-2.1560000226600096E-2</v>
      </c>
      <c r="K84">
        <f>+G84</f>
        <v>-2.1560000226600096E-2</v>
      </c>
      <c r="O84">
        <f t="shared" si="28"/>
        <v>-2.1753910538679439E-2</v>
      </c>
      <c r="P84">
        <f t="shared" si="29"/>
        <v>3.0113602638617371E-2</v>
      </c>
      <c r="Q84" s="2">
        <f t="shared" si="30"/>
        <v>45002.009999999776</v>
      </c>
      <c r="R84">
        <f t="shared" si="31"/>
        <v>-2.1560000226600096E-2</v>
      </c>
    </row>
    <row r="85" spans="1:18" x14ac:dyDescent="0.2">
      <c r="A85" s="30"/>
      <c r="B85" s="28"/>
      <c r="C85" s="77"/>
      <c r="D85" s="29"/>
      <c r="E85" s="30"/>
    </row>
    <row r="86" spans="1:18" x14ac:dyDescent="0.2">
      <c r="A86" s="30"/>
      <c r="B86" s="28"/>
      <c r="C86" s="77"/>
      <c r="D86" s="29"/>
      <c r="E86" s="30"/>
    </row>
    <row r="87" spans="1:18" x14ac:dyDescent="0.2">
      <c r="A87" s="30"/>
      <c r="B87" s="28"/>
      <c r="C87" s="77"/>
      <c r="D87" s="29"/>
      <c r="E87" s="30"/>
    </row>
    <row r="88" spans="1:18" x14ac:dyDescent="0.2">
      <c r="A88" s="30"/>
      <c r="B88" s="28"/>
      <c r="C88" s="29"/>
      <c r="D88" s="29"/>
      <c r="E88" s="30"/>
    </row>
    <row r="89" spans="1:18" x14ac:dyDescent="0.2">
      <c r="A89" s="30"/>
      <c r="B89" s="28"/>
      <c r="C89" s="29"/>
      <c r="D89" s="29"/>
      <c r="E89" s="30"/>
    </row>
    <row r="90" spans="1:18" x14ac:dyDescent="0.2">
      <c r="A90" s="30"/>
      <c r="B90" s="28"/>
      <c r="C90" s="29"/>
      <c r="D90" s="29"/>
      <c r="E90" s="30"/>
    </row>
    <row r="91" spans="1:18" x14ac:dyDescent="0.2">
      <c r="A91" s="30"/>
      <c r="B91" s="28"/>
      <c r="C91" s="29"/>
      <c r="D91" s="29"/>
      <c r="E91" s="30"/>
    </row>
    <row r="92" spans="1:18" x14ac:dyDescent="0.2">
      <c r="A92" s="30"/>
      <c r="B92" s="28"/>
      <c r="C92" s="29"/>
      <c r="D92" s="29"/>
      <c r="E92" s="30"/>
    </row>
    <row r="93" spans="1:18" x14ac:dyDescent="0.2">
      <c r="A93" s="30"/>
      <c r="B93" s="28"/>
      <c r="C93" s="29"/>
      <c r="D93" s="29"/>
      <c r="E93" s="30"/>
    </row>
    <row r="94" spans="1:18" x14ac:dyDescent="0.2">
      <c r="A94" s="30"/>
      <c r="B94" s="28"/>
      <c r="C94" s="29"/>
      <c r="D94" s="29"/>
      <c r="E94" s="30"/>
    </row>
    <row r="95" spans="1:18" x14ac:dyDescent="0.2">
      <c r="A95" s="30"/>
      <c r="B95" s="28"/>
      <c r="C95" s="29"/>
      <c r="D95" s="29"/>
      <c r="E95" s="30"/>
    </row>
    <row r="96" spans="1:18" x14ac:dyDescent="0.2">
      <c r="A96" s="30"/>
      <c r="B96" s="28"/>
      <c r="C96" s="29"/>
      <c r="D96" s="29"/>
      <c r="E96" s="30"/>
    </row>
    <row r="97" spans="1:5" x14ac:dyDescent="0.2">
      <c r="A97" s="30"/>
      <c r="B97" s="28"/>
      <c r="C97" s="29"/>
      <c r="D97" s="29"/>
      <c r="E97" s="30"/>
    </row>
    <row r="98" spans="1:5" x14ac:dyDescent="0.2">
      <c r="A98" s="30"/>
      <c r="B98" s="28"/>
      <c r="C98" s="29"/>
      <c r="D98" s="29"/>
      <c r="E98" s="30"/>
    </row>
    <row r="99" spans="1:5" x14ac:dyDescent="0.2">
      <c r="A99" s="30"/>
      <c r="B99" s="28"/>
      <c r="C99" s="29"/>
      <c r="D99" s="29"/>
      <c r="E99" s="30"/>
    </row>
    <row r="100" spans="1:5" x14ac:dyDescent="0.2">
      <c r="A100" s="30"/>
      <c r="B100" s="28"/>
      <c r="C100" s="29"/>
      <c r="D100" s="29"/>
      <c r="E100" s="30"/>
    </row>
    <row r="101" spans="1:5" x14ac:dyDescent="0.2">
      <c r="A101" s="30"/>
      <c r="B101" s="28"/>
      <c r="C101" s="29"/>
      <c r="D101" s="29"/>
      <c r="E101" s="30"/>
    </row>
    <row r="102" spans="1:5" x14ac:dyDescent="0.2">
      <c r="A102" s="30"/>
      <c r="B102" s="28"/>
      <c r="C102" s="29"/>
      <c r="D102" s="29"/>
      <c r="E102" s="30"/>
    </row>
    <row r="103" spans="1:5" x14ac:dyDescent="0.2">
      <c r="A103" s="30"/>
      <c r="B103" s="28"/>
      <c r="C103" s="29"/>
      <c r="D103" s="29"/>
      <c r="E103" s="30"/>
    </row>
    <row r="104" spans="1:5" x14ac:dyDescent="0.2">
      <c r="A104" s="30"/>
      <c r="B104" s="28"/>
      <c r="C104" s="29"/>
      <c r="D104" s="29"/>
      <c r="E104" s="30"/>
    </row>
    <row r="105" spans="1:5" x14ac:dyDescent="0.2">
      <c r="A105" s="30"/>
      <c r="B105" s="28"/>
      <c r="C105" s="29"/>
      <c r="D105" s="29"/>
      <c r="E105" s="30"/>
    </row>
    <row r="106" spans="1:5" x14ac:dyDescent="0.2">
      <c r="A106" s="30"/>
      <c r="B106" s="28"/>
      <c r="C106" s="29"/>
      <c r="D106" s="29"/>
      <c r="E106" s="30"/>
    </row>
    <row r="107" spans="1:5" x14ac:dyDescent="0.2">
      <c r="A107" s="30"/>
      <c r="B107" s="28"/>
      <c r="C107" s="29"/>
      <c r="D107" s="29"/>
      <c r="E107" s="30"/>
    </row>
    <row r="108" spans="1:5" x14ac:dyDescent="0.2">
      <c r="A108" s="30"/>
      <c r="B108" s="30"/>
      <c r="C108" s="29"/>
      <c r="D108" s="29"/>
      <c r="E108" s="30"/>
    </row>
    <row r="109" spans="1:5" x14ac:dyDescent="0.2">
      <c r="A109" s="30"/>
      <c r="B109" s="30"/>
      <c r="C109" s="29"/>
      <c r="D109" s="29"/>
      <c r="E109" s="30"/>
    </row>
    <row r="110" spans="1:5" x14ac:dyDescent="0.2">
      <c r="A110" s="30"/>
      <c r="B110" s="30"/>
      <c r="C110" s="29"/>
      <c r="D110" s="29"/>
      <c r="E110" s="30"/>
    </row>
    <row r="111" spans="1:5" x14ac:dyDescent="0.2">
      <c r="A111" s="30"/>
      <c r="B111" s="30"/>
      <c r="C111" s="29"/>
      <c r="D111" s="29"/>
      <c r="E111" s="30"/>
    </row>
    <row r="112" spans="1:5" x14ac:dyDescent="0.2">
      <c r="A112" s="30"/>
      <c r="B112" s="30"/>
      <c r="C112" s="29"/>
      <c r="D112" s="29"/>
      <c r="E112" s="30"/>
    </row>
    <row r="113" spans="1:5" x14ac:dyDescent="0.2">
      <c r="A113" s="30"/>
      <c r="B113" s="30"/>
      <c r="C113" s="29"/>
      <c r="D113" s="29"/>
      <c r="E113" s="30"/>
    </row>
    <row r="114" spans="1:5" x14ac:dyDescent="0.2">
      <c r="A114" s="30"/>
      <c r="B114" s="30"/>
      <c r="C114" s="29"/>
      <c r="D114" s="29"/>
      <c r="E114" s="30"/>
    </row>
    <row r="115" spans="1:5" x14ac:dyDescent="0.2">
      <c r="A115" s="30"/>
      <c r="B115" s="30"/>
      <c r="C115" s="29"/>
      <c r="D115" s="29"/>
      <c r="E115" s="30"/>
    </row>
    <row r="116" spans="1:5" x14ac:dyDescent="0.2">
      <c r="A116" s="30"/>
      <c r="B116" s="30"/>
      <c r="C116" s="29"/>
      <c r="D116" s="29"/>
      <c r="E116" s="30"/>
    </row>
    <row r="117" spans="1:5" x14ac:dyDescent="0.2">
      <c r="A117" s="30"/>
      <c r="B117" s="30"/>
      <c r="C117" s="29"/>
      <c r="D117" s="29"/>
      <c r="E117" s="30"/>
    </row>
    <row r="118" spans="1:5" x14ac:dyDescent="0.2">
      <c r="A118" s="30"/>
      <c r="B118" s="30"/>
      <c r="C118" s="29"/>
      <c r="D118" s="29"/>
      <c r="E118" s="30"/>
    </row>
    <row r="119" spans="1:5" x14ac:dyDescent="0.2">
      <c r="A119" s="30"/>
      <c r="B119" s="30"/>
      <c r="C119" s="29"/>
      <c r="D119" s="29"/>
      <c r="E119" s="30"/>
    </row>
    <row r="120" spans="1:5" x14ac:dyDescent="0.2">
      <c r="A120" s="30"/>
      <c r="B120" s="30"/>
      <c r="C120" s="29"/>
      <c r="D120" s="29"/>
      <c r="E120" s="30"/>
    </row>
    <row r="121" spans="1:5" x14ac:dyDescent="0.2">
      <c r="A121" s="30"/>
      <c r="B121" s="30"/>
      <c r="C121" s="29"/>
      <c r="D121" s="29"/>
      <c r="E121" s="30"/>
    </row>
    <row r="122" spans="1:5" x14ac:dyDescent="0.2">
      <c r="A122" s="30"/>
      <c r="B122" s="30"/>
      <c r="C122" s="29"/>
      <c r="D122" s="29"/>
      <c r="E122" s="30"/>
    </row>
    <row r="123" spans="1:5" x14ac:dyDescent="0.2">
      <c r="A123" s="30"/>
      <c r="B123" s="30"/>
      <c r="C123" s="29"/>
      <c r="D123" s="29"/>
      <c r="E123" s="30"/>
    </row>
    <row r="124" spans="1:5" x14ac:dyDescent="0.2">
      <c r="A124" s="30"/>
      <c r="B124" s="30"/>
      <c r="C124" s="29"/>
      <c r="D124" s="29"/>
      <c r="E124" s="30"/>
    </row>
    <row r="125" spans="1:5" x14ac:dyDescent="0.2">
      <c r="A125" s="30"/>
      <c r="B125" s="30"/>
      <c r="C125" s="29"/>
      <c r="D125" s="29"/>
      <c r="E125" s="30"/>
    </row>
    <row r="126" spans="1:5" x14ac:dyDescent="0.2">
      <c r="A126" s="30"/>
      <c r="B126" s="30"/>
      <c r="C126" s="29"/>
      <c r="D126" s="29"/>
      <c r="E126" s="30"/>
    </row>
    <row r="127" spans="1:5" x14ac:dyDescent="0.2">
      <c r="A127" s="30"/>
      <c r="B127" s="30"/>
      <c r="C127" s="29"/>
      <c r="D127" s="29"/>
      <c r="E127" s="30"/>
    </row>
    <row r="128" spans="1:5" x14ac:dyDescent="0.2">
      <c r="A128" s="30"/>
      <c r="B128" s="30"/>
      <c r="C128" s="29"/>
      <c r="D128" s="29"/>
      <c r="E128" s="30"/>
    </row>
    <row r="129" spans="1:5" x14ac:dyDescent="0.2">
      <c r="A129" s="30"/>
      <c r="B129" s="30"/>
      <c r="C129" s="29"/>
      <c r="D129" s="29"/>
      <c r="E129" s="30"/>
    </row>
    <row r="130" spans="1:5" x14ac:dyDescent="0.2">
      <c r="A130" s="30"/>
      <c r="B130" s="30"/>
      <c r="C130" s="29"/>
      <c r="D130" s="29"/>
      <c r="E130" s="30"/>
    </row>
    <row r="131" spans="1:5" x14ac:dyDescent="0.2">
      <c r="A131" s="30"/>
      <c r="B131" s="30"/>
      <c r="C131" s="29"/>
      <c r="D131" s="29"/>
      <c r="E131" s="30"/>
    </row>
    <row r="132" spans="1:5" x14ac:dyDescent="0.2">
      <c r="A132" s="30"/>
      <c r="B132" s="30"/>
      <c r="C132" s="29"/>
      <c r="D132" s="29"/>
      <c r="E132" s="30"/>
    </row>
    <row r="133" spans="1:5" x14ac:dyDescent="0.2">
      <c r="A133" s="30"/>
      <c r="B133" s="30"/>
      <c r="C133" s="29"/>
      <c r="D133" s="29"/>
      <c r="E133" s="30"/>
    </row>
    <row r="134" spans="1:5" x14ac:dyDescent="0.2">
      <c r="A134" s="30"/>
      <c r="B134" s="30"/>
      <c r="C134" s="29"/>
      <c r="D134" s="29"/>
      <c r="E134" s="30"/>
    </row>
    <row r="135" spans="1:5" x14ac:dyDescent="0.2">
      <c r="A135" s="30"/>
      <c r="B135" s="30"/>
      <c r="C135" s="29"/>
      <c r="D135" s="29"/>
      <c r="E135" s="30"/>
    </row>
    <row r="136" spans="1:5" x14ac:dyDescent="0.2">
      <c r="A136" s="30"/>
      <c r="B136" s="30"/>
      <c r="C136" s="29"/>
      <c r="D136" s="29"/>
      <c r="E136" s="30"/>
    </row>
    <row r="137" spans="1:5" x14ac:dyDescent="0.2">
      <c r="A137" s="30"/>
      <c r="B137" s="30"/>
      <c r="C137" s="29"/>
      <c r="D137" s="29"/>
      <c r="E137" s="30"/>
    </row>
    <row r="138" spans="1:5" x14ac:dyDescent="0.2">
      <c r="A138" s="30"/>
      <c r="B138" s="30"/>
      <c r="C138" s="29"/>
      <c r="D138" s="29"/>
      <c r="E138" s="30"/>
    </row>
    <row r="139" spans="1:5" x14ac:dyDescent="0.2">
      <c r="A139" s="30"/>
      <c r="B139" s="30"/>
      <c r="C139" s="29"/>
      <c r="D139" s="29"/>
      <c r="E139" s="30"/>
    </row>
    <row r="140" spans="1:5" x14ac:dyDescent="0.2">
      <c r="A140" s="30"/>
      <c r="B140" s="30"/>
      <c r="C140" s="29"/>
      <c r="D140" s="29"/>
      <c r="E140" s="30"/>
    </row>
    <row r="141" spans="1:5" x14ac:dyDescent="0.2">
      <c r="A141" s="30"/>
      <c r="B141" s="30"/>
      <c r="C141" s="29"/>
      <c r="D141" s="29"/>
      <c r="E141" s="30"/>
    </row>
    <row r="142" spans="1:5" x14ac:dyDescent="0.2">
      <c r="A142" s="30"/>
      <c r="B142" s="30"/>
      <c r="C142" s="29"/>
      <c r="D142" s="29"/>
      <c r="E142" s="30"/>
    </row>
    <row r="143" spans="1:5" x14ac:dyDescent="0.2">
      <c r="A143" s="30"/>
      <c r="B143" s="30"/>
      <c r="C143" s="29"/>
      <c r="D143" s="29"/>
      <c r="E143" s="30"/>
    </row>
    <row r="144" spans="1:5" x14ac:dyDescent="0.2">
      <c r="A144" s="30"/>
      <c r="B144" s="30"/>
      <c r="C144" s="29"/>
      <c r="D144" s="29"/>
      <c r="E144" s="30"/>
    </row>
    <row r="145" spans="1:5" x14ac:dyDescent="0.2">
      <c r="A145" s="30"/>
      <c r="B145" s="30"/>
      <c r="C145" s="29"/>
      <c r="D145" s="29"/>
      <c r="E145" s="30"/>
    </row>
    <row r="146" spans="1:5" x14ac:dyDescent="0.2">
      <c r="A146" s="30"/>
      <c r="B146" s="30"/>
      <c r="C146" s="29"/>
      <c r="D146" s="29"/>
      <c r="E146" s="30"/>
    </row>
    <row r="147" spans="1:5" x14ac:dyDescent="0.2">
      <c r="A147" s="30"/>
      <c r="B147" s="30"/>
      <c r="C147" s="29"/>
      <c r="D147" s="29"/>
      <c r="E147" s="30"/>
    </row>
    <row r="148" spans="1:5" x14ac:dyDescent="0.2">
      <c r="A148" s="30"/>
      <c r="B148" s="30"/>
      <c r="C148" s="29"/>
      <c r="D148" s="29"/>
      <c r="E148" s="30"/>
    </row>
    <row r="149" spans="1:5" x14ac:dyDescent="0.2">
      <c r="A149" s="30"/>
      <c r="B149" s="30"/>
      <c r="C149" s="29"/>
      <c r="D149" s="29"/>
      <c r="E149" s="30"/>
    </row>
    <row r="150" spans="1:5" x14ac:dyDescent="0.2">
      <c r="A150" s="30"/>
      <c r="B150" s="30"/>
      <c r="C150" s="29"/>
      <c r="D150" s="29"/>
      <c r="E150" s="30"/>
    </row>
    <row r="151" spans="1:5" x14ac:dyDescent="0.2">
      <c r="A151" s="30"/>
      <c r="B151" s="30"/>
      <c r="C151" s="29"/>
      <c r="D151" s="29"/>
      <c r="E151" s="30"/>
    </row>
    <row r="152" spans="1:5" x14ac:dyDescent="0.2">
      <c r="A152" s="30"/>
      <c r="B152" s="30"/>
      <c r="C152" s="29"/>
      <c r="D152" s="29"/>
      <c r="E152" s="30"/>
    </row>
    <row r="153" spans="1:5" x14ac:dyDescent="0.2">
      <c r="A153" s="30"/>
      <c r="B153" s="30"/>
      <c r="C153" s="29"/>
      <c r="D153" s="29"/>
      <c r="E153" s="30"/>
    </row>
    <row r="154" spans="1:5" x14ac:dyDescent="0.2">
      <c r="A154" s="30"/>
      <c r="B154" s="30"/>
      <c r="C154" s="29"/>
      <c r="D154" s="29"/>
      <c r="E154" s="30"/>
    </row>
    <row r="155" spans="1:5" x14ac:dyDescent="0.2">
      <c r="A155" s="30"/>
      <c r="B155" s="30"/>
      <c r="C155" s="29"/>
      <c r="D155" s="29"/>
      <c r="E155" s="30"/>
    </row>
    <row r="156" spans="1:5" x14ac:dyDescent="0.2">
      <c r="A156" s="30"/>
      <c r="B156" s="30"/>
      <c r="C156" s="29"/>
      <c r="D156" s="29"/>
      <c r="E156" s="30"/>
    </row>
    <row r="157" spans="1:5" x14ac:dyDescent="0.2">
      <c r="A157" s="30"/>
      <c r="B157" s="30"/>
      <c r="C157" s="29"/>
      <c r="D157" s="29"/>
      <c r="E157" s="30"/>
    </row>
    <row r="158" spans="1:5" x14ac:dyDescent="0.2">
      <c r="A158" s="30"/>
      <c r="B158" s="30"/>
      <c r="C158" s="29"/>
      <c r="D158" s="29"/>
      <c r="E158" s="30"/>
    </row>
    <row r="159" spans="1:5" x14ac:dyDescent="0.2">
      <c r="A159" s="30"/>
      <c r="B159" s="30"/>
      <c r="C159" s="29"/>
      <c r="D159" s="29"/>
      <c r="E159" s="30"/>
    </row>
    <row r="160" spans="1:5" x14ac:dyDescent="0.2">
      <c r="A160" s="30"/>
      <c r="B160" s="30"/>
      <c r="C160" s="29"/>
      <c r="D160" s="29"/>
      <c r="E160" s="30"/>
    </row>
    <row r="161" spans="1:5" x14ac:dyDescent="0.2">
      <c r="A161" s="30"/>
      <c r="B161" s="30"/>
      <c r="C161" s="29"/>
      <c r="D161" s="29"/>
      <c r="E161" s="30"/>
    </row>
    <row r="162" spans="1:5" x14ac:dyDescent="0.2">
      <c r="A162" s="30"/>
      <c r="B162" s="30"/>
      <c r="C162" s="29"/>
      <c r="D162" s="29"/>
      <c r="E162" s="30"/>
    </row>
    <row r="163" spans="1:5" x14ac:dyDescent="0.2">
      <c r="A163" s="30"/>
      <c r="B163" s="30"/>
      <c r="C163" s="29"/>
      <c r="D163" s="29"/>
      <c r="E163" s="30"/>
    </row>
    <row r="164" spans="1:5" x14ac:dyDescent="0.2">
      <c r="A164" s="30"/>
      <c r="B164" s="30"/>
      <c r="C164" s="29"/>
      <c r="D164" s="29"/>
      <c r="E164" s="30"/>
    </row>
    <row r="165" spans="1:5" x14ac:dyDescent="0.2">
      <c r="A165" s="30"/>
      <c r="B165" s="30"/>
      <c r="C165" s="29"/>
      <c r="D165" s="29"/>
      <c r="E165" s="30"/>
    </row>
    <row r="166" spans="1:5" x14ac:dyDescent="0.2">
      <c r="A166" s="30"/>
      <c r="B166" s="30"/>
      <c r="C166" s="29"/>
      <c r="D166" s="29"/>
      <c r="E166" s="30"/>
    </row>
    <row r="167" spans="1:5" x14ac:dyDescent="0.2">
      <c r="A167" s="30"/>
      <c r="B167" s="30"/>
      <c r="C167" s="29"/>
      <c r="D167" s="29"/>
      <c r="E167" s="30"/>
    </row>
    <row r="168" spans="1:5" x14ac:dyDescent="0.2">
      <c r="A168" s="30"/>
      <c r="B168" s="30"/>
      <c r="C168" s="29"/>
      <c r="D168" s="29"/>
      <c r="E168" s="30"/>
    </row>
    <row r="169" spans="1:5" x14ac:dyDescent="0.2">
      <c r="A169" s="30"/>
      <c r="B169" s="30"/>
      <c r="C169" s="29"/>
      <c r="D169" s="29"/>
      <c r="E169" s="30"/>
    </row>
    <row r="170" spans="1:5" x14ac:dyDescent="0.2">
      <c r="A170" s="30"/>
      <c r="B170" s="30"/>
      <c r="C170" s="29"/>
      <c r="D170" s="29"/>
      <c r="E170" s="30"/>
    </row>
    <row r="171" spans="1:5" x14ac:dyDescent="0.2">
      <c r="A171" s="30"/>
      <c r="B171" s="30"/>
      <c r="C171" s="29"/>
      <c r="D171" s="29"/>
      <c r="E171" s="30"/>
    </row>
    <row r="172" spans="1:5" x14ac:dyDescent="0.2">
      <c r="A172" s="30"/>
      <c r="B172" s="30"/>
      <c r="C172" s="29"/>
      <c r="D172" s="29"/>
      <c r="E172" s="30"/>
    </row>
    <row r="173" spans="1:5" x14ac:dyDescent="0.2">
      <c r="A173" s="30"/>
      <c r="B173" s="30"/>
      <c r="C173" s="29"/>
      <c r="D173" s="29"/>
      <c r="E173" s="30"/>
    </row>
    <row r="174" spans="1:5" x14ac:dyDescent="0.2">
      <c r="A174" s="30"/>
      <c r="B174" s="30"/>
      <c r="C174" s="29"/>
      <c r="D174" s="29"/>
      <c r="E174" s="30"/>
    </row>
    <row r="175" spans="1:5" x14ac:dyDescent="0.2">
      <c r="A175" s="30"/>
      <c r="B175" s="30"/>
      <c r="C175" s="29"/>
      <c r="D175" s="29"/>
      <c r="E175" s="30"/>
    </row>
    <row r="176" spans="1:5" x14ac:dyDescent="0.2">
      <c r="A176" s="30"/>
      <c r="B176" s="30"/>
      <c r="C176" s="29"/>
      <c r="D176" s="29"/>
      <c r="E176" s="30"/>
    </row>
    <row r="177" spans="1:5" x14ac:dyDescent="0.2">
      <c r="A177" s="30"/>
      <c r="B177" s="30"/>
      <c r="C177" s="29"/>
      <c r="D177" s="29"/>
      <c r="E177" s="30"/>
    </row>
    <row r="178" spans="1:5" x14ac:dyDescent="0.2">
      <c r="A178" s="30"/>
      <c r="B178" s="30"/>
      <c r="C178" s="29"/>
      <c r="D178" s="29"/>
      <c r="E178" s="30"/>
    </row>
    <row r="179" spans="1:5" x14ac:dyDescent="0.2">
      <c r="A179" s="30"/>
      <c r="B179" s="30"/>
      <c r="C179" s="29"/>
      <c r="D179" s="29"/>
      <c r="E179" s="30"/>
    </row>
    <row r="180" spans="1:5" x14ac:dyDescent="0.2">
      <c r="A180" s="30"/>
      <c r="B180" s="30"/>
      <c r="C180" s="29"/>
      <c r="D180" s="29"/>
      <c r="E180" s="30"/>
    </row>
    <row r="181" spans="1:5" x14ac:dyDescent="0.2">
      <c r="A181" s="30"/>
      <c r="B181" s="30"/>
      <c r="C181" s="29"/>
      <c r="D181" s="29"/>
      <c r="E181" s="30"/>
    </row>
    <row r="182" spans="1:5" x14ac:dyDescent="0.2">
      <c r="A182" s="30"/>
      <c r="B182" s="30"/>
      <c r="C182" s="29"/>
      <c r="D182" s="29"/>
      <c r="E182" s="30"/>
    </row>
    <row r="183" spans="1:5" x14ac:dyDescent="0.2">
      <c r="A183" s="30"/>
      <c r="B183" s="30"/>
      <c r="C183" s="29"/>
      <c r="D183" s="29"/>
      <c r="E183" s="30"/>
    </row>
    <row r="184" spans="1:5" x14ac:dyDescent="0.2">
      <c r="A184" s="30"/>
      <c r="B184" s="30"/>
      <c r="C184" s="29"/>
      <c r="D184" s="29"/>
      <c r="E184" s="30"/>
    </row>
    <row r="185" spans="1:5" x14ac:dyDescent="0.2">
      <c r="A185" s="30"/>
      <c r="B185" s="30"/>
      <c r="C185" s="29"/>
      <c r="D185" s="29"/>
      <c r="E185" s="30"/>
    </row>
    <row r="186" spans="1:5" x14ac:dyDescent="0.2">
      <c r="A186" s="30"/>
      <c r="B186" s="30"/>
      <c r="C186" s="29"/>
      <c r="D186" s="29"/>
      <c r="E186" s="30"/>
    </row>
    <row r="187" spans="1:5" x14ac:dyDescent="0.2">
      <c r="A187" s="30"/>
      <c r="B187" s="30"/>
      <c r="C187" s="29"/>
      <c r="D187" s="29"/>
      <c r="E187" s="30"/>
    </row>
    <row r="188" spans="1:5" x14ac:dyDescent="0.2">
      <c r="A188" s="30"/>
      <c r="B188" s="30"/>
      <c r="C188" s="29"/>
      <c r="D188" s="29"/>
      <c r="E188" s="30"/>
    </row>
    <row r="189" spans="1:5" x14ac:dyDescent="0.2">
      <c r="A189" s="30"/>
      <c r="B189" s="30"/>
      <c r="C189" s="29"/>
      <c r="D189" s="29"/>
      <c r="E189" s="30"/>
    </row>
    <row r="190" spans="1:5" x14ac:dyDescent="0.2">
      <c r="A190" s="30"/>
      <c r="B190" s="30"/>
      <c r="C190" s="30"/>
      <c r="D190" s="30"/>
      <c r="E190" s="30"/>
    </row>
    <row r="191" spans="1:5" x14ac:dyDescent="0.2">
      <c r="A191" s="30"/>
      <c r="B191" s="30"/>
      <c r="C191" s="30"/>
      <c r="D191" s="30"/>
      <c r="E191" s="30"/>
    </row>
    <row r="192" spans="1:5" x14ac:dyDescent="0.2">
      <c r="A192" s="30"/>
      <c r="B192" s="30"/>
      <c r="C192" s="30"/>
      <c r="D192" s="30"/>
      <c r="E192" s="30"/>
    </row>
    <row r="193" spans="1:5" x14ac:dyDescent="0.2">
      <c r="A193" s="30"/>
      <c r="B193" s="30"/>
      <c r="C193" s="30"/>
      <c r="D193" s="30"/>
      <c r="E193" s="30"/>
    </row>
    <row r="194" spans="1:5" x14ac:dyDescent="0.2">
      <c r="A194" s="30"/>
      <c r="B194" s="30"/>
      <c r="C194" s="30"/>
      <c r="D194" s="30"/>
      <c r="E194" s="30"/>
    </row>
    <row r="195" spans="1:5" x14ac:dyDescent="0.2">
      <c r="A195" s="30"/>
      <c r="B195" s="30"/>
      <c r="C195" s="30"/>
      <c r="D195" s="30"/>
      <c r="E195" s="30"/>
    </row>
    <row r="196" spans="1:5" x14ac:dyDescent="0.2">
      <c r="A196" s="30"/>
      <c r="B196" s="30"/>
      <c r="C196" s="30"/>
      <c r="D196" s="30"/>
      <c r="E196" s="30"/>
    </row>
    <row r="197" spans="1:5" x14ac:dyDescent="0.2">
      <c r="A197" s="30"/>
      <c r="B197" s="30"/>
      <c r="C197" s="30"/>
      <c r="D197" s="30"/>
      <c r="E197" s="30"/>
    </row>
    <row r="198" spans="1:5" x14ac:dyDescent="0.2">
      <c r="A198" s="30"/>
      <c r="B198" s="30"/>
      <c r="C198" s="30"/>
      <c r="D198" s="30"/>
      <c r="E198" s="30"/>
    </row>
    <row r="199" spans="1:5" x14ac:dyDescent="0.2">
      <c r="A199" s="30"/>
      <c r="B199" s="30"/>
      <c r="C199" s="30"/>
      <c r="D199" s="30"/>
      <c r="E199" s="30"/>
    </row>
    <row r="200" spans="1:5" x14ac:dyDescent="0.2">
      <c r="A200" s="30"/>
      <c r="B200" s="30"/>
      <c r="C200" s="30"/>
      <c r="D200" s="30"/>
      <c r="E200" s="30"/>
    </row>
    <row r="201" spans="1:5" x14ac:dyDescent="0.2">
      <c r="A201" s="30"/>
      <c r="B201" s="30"/>
      <c r="C201" s="30"/>
      <c r="D201" s="30"/>
      <c r="E201" s="30"/>
    </row>
    <row r="202" spans="1:5" x14ac:dyDescent="0.2">
      <c r="A202" s="30"/>
      <c r="B202" s="30"/>
      <c r="C202" s="30"/>
      <c r="D202" s="30"/>
      <c r="E202" s="30"/>
    </row>
    <row r="203" spans="1:5" x14ac:dyDescent="0.2">
      <c r="A203" s="30"/>
      <c r="B203" s="30"/>
      <c r="C203" s="30"/>
      <c r="D203" s="30"/>
      <c r="E203" s="30"/>
    </row>
    <row r="204" spans="1:5" x14ac:dyDescent="0.2">
      <c r="A204" s="30"/>
      <c r="B204" s="30"/>
      <c r="C204" s="30"/>
      <c r="D204" s="30"/>
      <c r="E204" s="30"/>
    </row>
    <row r="205" spans="1:5" x14ac:dyDescent="0.2">
      <c r="A205" s="30"/>
      <c r="B205" s="30"/>
      <c r="C205" s="30"/>
      <c r="D205" s="30"/>
      <c r="E205" s="30"/>
    </row>
    <row r="206" spans="1:5" x14ac:dyDescent="0.2">
      <c r="A206" s="30"/>
      <c r="B206" s="30"/>
      <c r="C206" s="30"/>
      <c r="D206" s="30"/>
      <c r="E206" s="30"/>
    </row>
    <row r="207" spans="1:5" x14ac:dyDescent="0.2">
      <c r="A207" s="30"/>
      <c r="B207" s="30"/>
      <c r="C207" s="30"/>
      <c r="D207" s="30"/>
      <c r="E207" s="30"/>
    </row>
    <row r="208" spans="1:5" x14ac:dyDescent="0.2">
      <c r="A208" s="30"/>
      <c r="B208" s="30"/>
      <c r="C208" s="30"/>
      <c r="D208" s="30"/>
      <c r="E208" s="30"/>
    </row>
  </sheetData>
  <protectedRanges>
    <protectedRange sqref="A73:D75" name="Range1"/>
  </protectedRanges>
  <phoneticPr fontId="8" type="noConversion"/>
  <hyperlinks>
    <hyperlink ref="H1968" r:id="rId1" display="http://vsolj.cetus-net.org/bulletin.html" xr:uid="{00000000-0004-0000-0000-000000000000}"/>
    <hyperlink ref="H64960" r:id="rId2" display="http://vsolj.cetus-net.org/bulletin.html" xr:uid="{00000000-0004-0000-0000-000001000000}"/>
    <hyperlink ref="H64953" r:id="rId3" display="https://www.aavso.org/ejaavso" xr:uid="{00000000-0004-0000-0000-000002000000}"/>
    <hyperlink ref="AP1104" r:id="rId4" display="http://cdsbib.u-strasbg.fr/cgi-bin/cdsbib?1990RMxAA..21..381G" xr:uid="{00000000-0004-0000-0000-000003000000}"/>
    <hyperlink ref="AP1108" r:id="rId5" display="http://cdsbib.u-strasbg.fr/cgi-bin/cdsbib?1990RMxAA..21..381G" xr:uid="{00000000-0004-0000-0000-000004000000}"/>
    <hyperlink ref="AP1107" r:id="rId6" display="http://cdsbib.u-strasbg.fr/cgi-bin/cdsbib?1990RMxAA..21..381G" xr:uid="{00000000-0004-0000-0000-000005000000}"/>
    <hyperlink ref="AP1088" r:id="rId7" display="http://cdsbib.u-strasbg.fr/cgi-bin/cdsbib?1990RMxAA..21..381G" xr:uid="{00000000-0004-0000-0000-000006000000}"/>
    <hyperlink ref="I64960" r:id="rId8" display="http://vsolj.cetus-net.org/bulletin.html" xr:uid="{00000000-0004-0000-0000-000007000000}"/>
    <hyperlink ref="AQ1244" r:id="rId9" display="http://cdsbib.u-strasbg.fr/cgi-bin/cdsbib?1990RMxAA..21..381G" xr:uid="{00000000-0004-0000-0000-000008000000}"/>
    <hyperlink ref="AQ56010" r:id="rId10" display="http://cdsbib.u-strasbg.fr/cgi-bin/cdsbib?1990RMxAA..21..381G" xr:uid="{00000000-0004-0000-0000-000009000000}"/>
    <hyperlink ref="AQ1245" r:id="rId11" display="http://cdsbib.u-strasbg.fr/cgi-bin/cdsbib?1990RMxAA..21..381G" xr:uid="{00000000-0004-0000-0000-00000A000000}"/>
    <hyperlink ref="H64957" r:id="rId12" display="https://www.aavso.org/ejaavso" xr:uid="{00000000-0004-0000-0000-00000B000000}"/>
    <hyperlink ref="H2130" r:id="rId13" display="http://vsolj.cetus-net.org/bulletin.html" xr:uid="{00000000-0004-0000-0000-00000C000000}"/>
    <hyperlink ref="AP3374" r:id="rId14" display="http://cdsbib.u-strasbg.fr/cgi-bin/cdsbib?1990RMxAA..21..381G" xr:uid="{00000000-0004-0000-0000-00000D000000}"/>
    <hyperlink ref="AP3377" r:id="rId15" display="http://cdsbib.u-strasbg.fr/cgi-bin/cdsbib?1990RMxAA..21..381G" xr:uid="{00000000-0004-0000-0000-00000E000000}"/>
    <hyperlink ref="AP3375" r:id="rId16" display="http://cdsbib.u-strasbg.fr/cgi-bin/cdsbib?1990RMxAA..21..381G" xr:uid="{00000000-0004-0000-0000-00000F000000}"/>
    <hyperlink ref="AP3359" r:id="rId17" display="http://cdsbib.u-strasbg.fr/cgi-bin/cdsbib?1990RMxAA..21..381G" xr:uid="{00000000-0004-0000-0000-000010000000}"/>
    <hyperlink ref="I2130" r:id="rId18" display="http://vsolj.cetus-net.org/bulletin.html" xr:uid="{00000000-0004-0000-0000-000011000000}"/>
    <hyperlink ref="AQ3588" r:id="rId19" display="http://cdsbib.u-strasbg.fr/cgi-bin/cdsbib?1990RMxAA..21..381G" xr:uid="{00000000-0004-0000-0000-000012000000}"/>
    <hyperlink ref="AQ289" r:id="rId20" display="http://cdsbib.u-strasbg.fr/cgi-bin/cdsbib?1990RMxAA..21..381G" xr:uid="{00000000-0004-0000-0000-000013000000}"/>
    <hyperlink ref="AQ359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522B-158E-4A65-B8FE-88D0A76E566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09"/>
  <sheetViews>
    <sheetView topLeftCell="A16" workbookViewId="0">
      <selection activeCell="A52" sqref="A52:D55"/>
    </sheetView>
  </sheetViews>
  <sheetFormatPr defaultRowHeight="12.75" x14ac:dyDescent="0.2"/>
  <cols>
    <col min="1" max="1" width="19.7109375" style="36" customWidth="1"/>
    <col min="2" max="2" width="4.42578125" style="11" customWidth="1"/>
    <col min="3" max="3" width="12.7109375" style="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46</v>
      </c>
      <c r="I1" s="37" t="s">
        <v>47</v>
      </c>
      <c r="J1" s="38" t="s">
        <v>48</v>
      </c>
    </row>
    <row r="2" spans="1:16" x14ac:dyDescent="0.2">
      <c r="I2" s="39" t="s">
        <v>49</v>
      </c>
      <c r="J2" s="40" t="s">
        <v>50</v>
      </c>
    </row>
    <row r="3" spans="1:16" x14ac:dyDescent="0.2">
      <c r="A3" s="41" t="s">
        <v>51</v>
      </c>
      <c r="I3" s="39" t="s">
        <v>52</v>
      </c>
      <c r="J3" s="40" t="s">
        <v>53</v>
      </c>
    </row>
    <row r="4" spans="1:16" x14ac:dyDescent="0.2">
      <c r="I4" s="39" t="s">
        <v>54</v>
      </c>
      <c r="J4" s="40" t="s">
        <v>53</v>
      </c>
    </row>
    <row r="5" spans="1:16" ht="13.5" thickBot="1" x14ac:dyDescent="0.25">
      <c r="I5" s="42" t="s">
        <v>55</v>
      </c>
      <c r="J5" s="43" t="s">
        <v>56</v>
      </c>
    </row>
    <row r="11" spans="1:16" ht="13.5" thickBot="1" x14ac:dyDescent="0.25"/>
    <row r="12" spans="1:16" ht="12.75" customHeight="1" thickBot="1" x14ac:dyDescent="0.25">
      <c r="A12" s="36" t="str">
        <f t="shared" ref="A12:A55" si="0">P12</f>
        <v>IBVS 5372 </v>
      </c>
      <c r="B12" s="4" t="str">
        <f t="shared" ref="B12:B55" si="1">IF(H12=INT(H12),"I","II")</f>
        <v>I</v>
      </c>
      <c r="C12" s="36">
        <f t="shared" ref="C12:C55" si="2">1*G12</f>
        <v>51727.429400000001</v>
      </c>
      <c r="D12" s="11" t="str">
        <f t="shared" ref="D12:D55" si="3">VLOOKUP(F12,I$1:J$5,2,FALSE)</f>
        <v>vis</v>
      </c>
      <c r="E12" s="44">
        <f>VLOOKUP(C12,'Active 1'!C$21:E$970,3,FALSE)</f>
        <v>0</v>
      </c>
      <c r="F12" s="4" t="s">
        <v>55</v>
      </c>
      <c r="G12" s="11" t="str">
        <f t="shared" ref="G12:G55" si="4">MID(I12,3,LEN(I12)-3)</f>
        <v>51727.4294</v>
      </c>
      <c r="H12" s="36">
        <f t="shared" ref="H12:H55" si="5">1*K12</f>
        <v>-371</v>
      </c>
      <c r="I12" s="45" t="s">
        <v>64</v>
      </c>
      <c r="J12" s="46" t="s">
        <v>65</v>
      </c>
      <c r="K12" s="45">
        <v>-371</v>
      </c>
      <c r="L12" s="45" t="s">
        <v>66</v>
      </c>
      <c r="M12" s="46" t="s">
        <v>60</v>
      </c>
      <c r="N12" s="46" t="s">
        <v>61</v>
      </c>
      <c r="O12" s="47" t="s">
        <v>67</v>
      </c>
      <c r="P12" s="48" t="s">
        <v>68</v>
      </c>
    </row>
    <row r="13" spans="1:16" ht="12.75" customHeight="1" thickBot="1" x14ac:dyDescent="0.25">
      <c r="A13" s="36" t="str">
        <f t="shared" si="0"/>
        <v>BAVM 241 (=IBVS 6157) </v>
      </c>
      <c r="B13" s="4" t="str">
        <f t="shared" si="1"/>
        <v>II</v>
      </c>
      <c r="C13" s="36">
        <f t="shared" si="2"/>
        <v>57158.498</v>
      </c>
      <c r="D13" s="11" t="str">
        <f t="shared" si="3"/>
        <v>vis</v>
      </c>
      <c r="E13" s="44">
        <f>VLOOKUP(C13,'Active 1'!C$21:E$970,3,FALSE)</f>
        <v>2602.5323455559596</v>
      </c>
      <c r="F13" s="4" t="s">
        <v>55</v>
      </c>
      <c r="G13" s="11" t="str">
        <f t="shared" si="4"/>
        <v>57158.498</v>
      </c>
      <c r="H13" s="36">
        <f t="shared" si="5"/>
        <v>2231.5</v>
      </c>
      <c r="I13" s="45" t="s">
        <v>194</v>
      </c>
      <c r="J13" s="46" t="s">
        <v>195</v>
      </c>
      <c r="K13" s="45">
        <v>2231.5</v>
      </c>
      <c r="L13" s="45" t="s">
        <v>196</v>
      </c>
      <c r="M13" s="46" t="s">
        <v>90</v>
      </c>
      <c r="N13" s="46">
        <v>0</v>
      </c>
      <c r="O13" s="47" t="s">
        <v>172</v>
      </c>
      <c r="P13" s="48" t="s">
        <v>197</v>
      </c>
    </row>
    <row r="14" spans="1:16" ht="12.75" customHeight="1" thickBot="1" x14ac:dyDescent="0.25">
      <c r="A14" s="36" t="str">
        <f t="shared" si="0"/>
        <v>BAVM 241 (=IBVS 6157) </v>
      </c>
      <c r="B14" s="4" t="str">
        <f t="shared" si="1"/>
        <v>II</v>
      </c>
      <c r="C14" s="36">
        <f t="shared" si="2"/>
        <v>57206.505100000002</v>
      </c>
      <c r="D14" s="11" t="str">
        <f t="shared" si="3"/>
        <v>vis</v>
      </c>
      <c r="E14" s="44">
        <f>VLOOKUP(C14,'Active 1'!C$21:E$970,3,FALSE)</f>
        <v>2625.5370320676243</v>
      </c>
      <c r="F14" s="4" t="s">
        <v>55</v>
      </c>
      <c r="G14" s="11" t="str">
        <f t="shared" si="4"/>
        <v>57206.5051</v>
      </c>
      <c r="H14" s="36">
        <f t="shared" si="5"/>
        <v>2254.5</v>
      </c>
      <c r="I14" s="45" t="s">
        <v>198</v>
      </c>
      <c r="J14" s="46" t="s">
        <v>199</v>
      </c>
      <c r="K14" s="45">
        <v>2254.5</v>
      </c>
      <c r="L14" s="45" t="s">
        <v>200</v>
      </c>
      <c r="M14" s="46" t="s">
        <v>90</v>
      </c>
      <c r="N14" s="46">
        <v>0</v>
      </c>
      <c r="O14" s="47" t="s">
        <v>172</v>
      </c>
      <c r="P14" s="48" t="s">
        <v>197</v>
      </c>
    </row>
    <row r="15" spans="1:16" ht="12.75" customHeight="1" thickBot="1" x14ac:dyDescent="0.25">
      <c r="A15" s="36" t="str">
        <f t="shared" si="0"/>
        <v>BAVM 241 (=IBVS 6157) </v>
      </c>
      <c r="B15" s="4" t="str">
        <f t="shared" si="1"/>
        <v>I</v>
      </c>
      <c r="C15" s="36">
        <f t="shared" si="2"/>
        <v>57207.452899999997</v>
      </c>
      <c r="D15" s="11" t="str">
        <f t="shared" si="3"/>
        <v>vis</v>
      </c>
      <c r="E15" s="44">
        <f>VLOOKUP(C15,'Active 1'!C$21:E$970,3,FALSE)</f>
        <v>2625.991211592645</v>
      </c>
      <c r="F15" s="4" t="s">
        <v>55</v>
      </c>
      <c r="G15" s="11" t="str">
        <f t="shared" si="4"/>
        <v>57207.4529</v>
      </c>
      <c r="H15" s="36">
        <f t="shared" si="5"/>
        <v>2255</v>
      </c>
      <c r="I15" s="45" t="s">
        <v>201</v>
      </c>
      <c r="J15" s="46" t="s">
        <v>202</v>
      </c>
      <c r="K15" s="45">
        <v>2255</v>
      </c>
      <c r="L15" s="45" t="s">
        <v>203</v>
      </c>
      <c r="M15" s="46" t="s">
        <v>90</v>
      </c>
      <c r="N15" s="46">
        <v>0</v>
      </c>
      <c r="O15" s="47" t="s">
        <v>172</v>
      </c>
      <c r="P15" s="48" t="s">
        <v>197</v>
      </c>
    </row>
    <row r="16" spans="1:16" ht="12.75" customHeight="1" thickBot="1" x14ac:dyDescent="0.25">
      <c r="A16" s="36" t="str">
        <f t="shared" si="0"/>
        <v>IBVS 5372 </v>
      </c>
      <c r="B16" s="4" t="str">
        <f t="shared" si="1"/>
        <v>II</v>
      </c>
      <c r="C16" s="36">
        <f t="shared" si="2"/>
        <v>51747.406499999997</v>
      </c>
      <c r="D16" s="11" t="str">
        <f t="shared" si="3"/>
        <v>vis</v>
      </c>
      <c r="E16" s="44">
        <f>VLOOKUP(C16,'Active 1'!C$21:E$970,3,FALSE)</f>
        <v>9.5728949032970547</v>
      </c>
      <c r="F16" s="4" t="s">
        <v>55</v>
      </c>
      <c r="G16" s="11" t="str">
        <f t="shared" si="4"/>
        <v>51747.4065</v>
      </c>
      <c r="H16" s="36">
        <f t="shared" si="5"/>
        <v>-361.5</v>
      </c>
      <c r="I16" s="45" t="s">
        <v>69</v>
      </c>
      <c r="J16" s="46" t="s">
        <v>70</v>
      </c>
      <c r="K16" s="45">
        <v>-361.5</v>
      </c>
      <c r="L16" s="45" t="s">
        <v>71</v>
      </c>
      <c r="M16" s="46" t="s">
        <v>60</v>
      </c>
      <c r="N16" s="46" t="s">
        <v>61</v>
      </c>
      <c r="O16" s="47" t="s">
        <v>67</v>
      </c>
      <c r="P16" s="48" t="s">
        <v>68</v>
      </c>
    </row>
    <row r="17" spans="1:16" ht="12.75" customHeight="1" thickBot="1" x14ac:dyDescent="0.25">
      <c r="A17" s="36" t="str">
        <f t="shared" si="0"/>
        <v>IBVS 5372 </v>
      </c>
      <c r="B17" s="4" t="str">
        <f t="shared" si="1"/>
        <v>I</v>
      </c>
      <c r="C17" s="36">
        <f t="shared" si="2"/>
        <v>51752.470999999998</v>
      </c>
      <c r="D17" s="11" t="str">
        <f t="shared" si="3"/>
        <v>vis</v>
      </c>
      <c r="E17" s="44">
        <f>VLOOKUP(C17,'Active 1'!C$21:E$970,3,FALSE)</f>
        <v>11.9997699871561</v>
      </c>
      <c r="F17" s="4" t="s">
        <v>55</v>
      </c>
      <c r="G17" s="11" t="str">
        <f t="shared" si="4"/>
        <v>51752.471</v>
      </c>
      <c r="H17" s="36">
        <f t="shared" si="5"/>
        <v>-359</v>
      </c>
      <c r="I17" s="45" t="s">
        <v>72</v>
      </c>
      <c r="J17" s="46" t="s">
        <v>73</v>
      </c>
      <c r="K17" s="45">
        <v>-359</v>
      </c>
      <c r="L17" s="45" t="s">
        <v>74</v>
      </c>
      <c r="M17" s="46" t="s">
        <v>60</v>
      </c>
      <c r="N17" s="46" t="s">
        <v>61</v>
      </c>
      <c r="O17" s="47" t="s">
        <v>67</v>
      </c>
      <c r="P17" s="48" t="s">
        <v>68</v>
      </c>
    </row>
    <row r="18" spans="1:16" ht="12.75" customHeight="1" thickBot="1" x14ac:dyDescent="0.25">
      <c r="A18" s="36" t="str">
        <f t="shared" si="0"/>
        <v>IBVS 5372 </v>
      </c>
      <c r="B18" s="4" t="str">
        <f t="shared" si="1"/>
        <v>I</v>
      </c>
      <c r="C18" s="36">
        <f t="shared" si="2"/>
        <v>51800.465499999998</v>
      </c>
      <c r="D18" s="11" t="str">
        <f t="shared" si="3"/>
        <v>vis</v>
      </c>
      <c r="E18" s="44">
        <f>VLOOKUP(C18,'Active 1'!C$21:E$970,3,FALSE)</f>
        <v>34.998418661707426</v>
      </c>
      <c r="F18" s="4" t="s">
        <v>55</v>
      </c>
      <c r="G18" s="11" t="str">
        <f t="shared" si="4"/>
        <v>51800.4655</v>
      </c>
      <c r="H18" s="36">
        <f t="shared" si="5"/>
        <v>-336</v>
      </c>
      <c r="I18" s="45" t="s">
        <v>75</v>
      </c>
      <c r="J18" s="46" t="s">
        <v>76</v>
      </c>
      <c r="K18" s="45">
        <v>-336</v>
      </c>
      <c r="L18" s="45" t="s">
        <v>77</v>
      </c>
      <c r="M18" s="46" t="s">
        <v>60</v>
      </c>
      <c r="N18" s="46" t="s">
        <v>61</v>
      </c>
      <c r="O18" s="47" t="s">
        <v>67</v>
      </c>
      <c r="P18" s="48" t="s">
        <v>68</v>
      </c>
    </row>
    <row r="19" spans="1:16" ht="12.75" customHeight="1" thickBot="1" x14ac:dyDescent="0.25">
      <c r="A19" s="36" t="str">
        <f t="shared" si="0"/>
        <v>IBVS 5372 </v>
      </c>
      <c r="B19" s="4" t="str">
        <f t="shared" si="1"/>
        <v>II</v>
      </c>
      <c r="C19" s="36">
        <f t="shared" si="2"/>
        <v>51843.405299999999</v>
      </c>
      <c r="D19" s="11" t="str">
        <f t="shared" si="3"/>
        <v>vis</v>
      </c>
      <c r="E19" s="44">
        <f>VLOOKUP(C19,'Active 1'!C$21:E$970,3,FALSE)</f>
        <v>55.574888347931626</v>
      </c>
      <c r="F19" s="4" t="s">
        <v>55</v>
      </c>
      <c r="G19" s="11" t="str">
        <f t="shared" si="4"/>
        <v>51843.4053</v>
      </c>
      <c r="H19" s="36">
        <f t="shared" si="5"/>
        <v>-315.5</v>
      </c>
      <c r="I19" s="45" t="s">
        <v>78</v>
      </c>
      <c r="J19" s="46" t="s">
        <v>79</v>
      </c>
      <c r="K19" s="45">
        <v>-315.5</v>
      </c>
      <c r="L19" s="45" t="s">
        <v>80</v>
      </c>
      <c r="M19" s="46" t="s">
        <v>60</v>
      </c>
      <c r="N19" s="46" t="s">
        <v>61</v>
      </c>
      <c r="O19" s="47" t="s">
        <v>67</v>
      </c>
      <c r="P19" s="48" t="s">
        <v>68</v>
      </c>
    </row>
    <row r="20" spans="1:16" ht="12.75" customHeight="1" thickBot="1" x14ac:dyDescent="0.25">
      <c r="A20" s="36" t="str">
        <f t="shared" si="0"/>
        <v>IBVS 5372 </v>
      </c>
      <c r="B20" s="4" t="str">
        <f t="shared" si="1"/>
        <v>I</v>
      </c>
      <c r="C20" s="36">
        <f t="shared" si="2"/>
        <v>51850.548600000002</v>
      </c>
      <c r="D20" s="11" t="str">
        <f t="shared" si="3"/>
        <v>vis</v>
      </c>
      <c r="E20" s="44">
        <f>VLOOKUP(C20,'Active 1'!C$21:E$970,3,FALSE)</f>
        <v>58.997910716682163</v>
      </c>
      <c r="F20" s="4" t="s">
        <v>55</v>
      </c>
      <c r="G20" s="11" t="str">
        <f t="shared" si="4"/>
        <v>51850.5486</v>
      </c>
      <c r="H20" s="36">
        <f t="shared" si="5"/>
        <v>-312</v>
      </c>
      <c r="I20" s="45" t="s">
        <v>84</v>
      </c>
      <c r="J20" s="46" t="s">
        <v>85</v>
      </c>
      <c r="K20" s="45">
        <v>-312</v>
      </c>
      <c r="L20" s="45" t="s">
        <v>86</v>
      </c>
      <c r="M20" s="46" t="s">
        <v>60</v>
      </c>
      <c r="N20" s="46" t="s">
        <v>61</v>
      </c>
      <c r="O20" s="47" t="s">
        <v>67</v>
      </c>
      <c r="P20" s="48" t="s">
        <v>68</v>
      </c>
    </row>
    <row r="21" spans="1:16" ht="12.75" customHeight="1" thickBot="1" x14ac:dyDescent="0.25">
      <c r="A21" s="36" t="str">
        <f t="shared" si="0"/>
        <v>OEJV 0074 </v>
      </c>
      <c r="B21" s="4" t="str">
        <f t="shared" si="1"/>
        <v>II</v>
      </c>
      <c r="C21" s="36">
        <f t="shared" si="2"/>
        <v>53765.354160000003</v>
      </c>
      <c r="D21" s="11" t="str">
        <f t="shared" si="3"/>
        <v>vis</v>
      </c>
      <c r="E21" s="44">
        <f>VLOOKUP(C21,'Active 1'!C$21:E$970,3,FALSE)</f>
        <v>976.56013877441569</v>
      </c>
      <c r="F21" s="4" t="s">
        <v>55</v>
      </c>
      <c r="G21" s="11" t="str">
        <f t="shared" si="4"/>
        <v>53765.35416</v>
      </c>
      <c r="H21" s="36">
        <f t="shared" si="5"/>
        <v>605.5</v>
      </c>
      <c r="I21" s="45" t="s">
        <v>87</v>
      </c>
      <c r="J21" s="46" t="s">
        <v>88</v>
      </c>
      <c r="K21" s="45">
        <v>605.5</v>
      </c>
      <c r="L21" s="45" t="s">
        <v>89</v>
      </c>
      <c r="M21" s="46" t="s">
        <v>90</v>
      </c>
      <c r="N21" s="46" t="s">
        <v>55</v>
      </c>
      <c r="O21" s="47" t="s">
        <v>91</v>
      </c>
      <c r="P21" s="48" t="s">
        <v>92</v>
      </c>
    </row>
    <row r="22" spans="1:16" ht="12.75" customHeight="1" thickBot="1" x14ac:dyDescent="0.25">
      <c r="A22" s="36" t="str">
        <f t="shared" si="0"/>
        <v>OEJV 0074 </v>
      </c>
      <c r="B22" s="4" t="str">
        <f t="shared" si="1"/>
        <v>II</v>
      </c>
      <c r="C22" s="36">
        <f t="shared" si="2"/>
        <v>53765.354160000003</v>
      </c>
      <c r="D22" s="11" t="str">
        <f t="shared" si="3"/>
        <v>vis</v>
      </c>
      <c r="E22" s="44">
        <f>VLOOKUP(C22,'Active 1'!C$21:E$970,3,FALSE)</f>
        <v>976.56013877441569</v>
      </c>
      <c r="F22" s="4" t="s">
        <v>55</v>
      </c>
      <c r="G22" s="11" t="str">
        <f t="shared" si="4"/>
        <v>53765.35416</v>
      </c>
      <c r="H22" s="36">
        <f t="shared" si="5"/>
        <v>605.5</v>
      </c>
      <c r="I22" s="45" t="s">
        <v>87</v>
      </c>
      <c r="J22" s="46" t="s">
        <v>88</v>
      </c>
      <c r="K22" s="45">
        <v>605.5</v>
      </c>
      <c r="L22" s="45" t="s">
        <v>89</v>
      </c>
      <c r="M22" s="46" t="s">
        <v>90</v>
      </c>
      <c r="N22" s="46" t="s">
        <v>93</v>
      </c>
      <c r="O22" s="47" t="s">
        <v>91</v>
      </c>
      <c r="P22" s="48" t="s">
        <v>92</v>
      </c>
    </row>
    <row r="23" spans="1:16" ht="12.75" customHeight="1" thickBot="1" x14ac:dyDescent="0.25">
      <c r="A23" s="36" t="str">
        <f t="shared" si="0"/>
        <v>OEJV 0074 </v>
      </c>
      <c r="B23" s="4" t="str">
        <f t="shared" si="1"/>
        <v>II</v>
      </c>
      <c r="C23" s="36">
        <f t="shared" si="2"/>
        <v>53765.354859999999</v>
      </c>
      <c r="D23" s="11" t="str">
        <f t="shared" si="3"/>
        <v>vis</v>
      </c>
      <c r="E23" s="44">
        <f>VLOOKUP(C23,'Active 1'!C$21:E$970,3,FALSE)</f>
        <v>976.5604742098094</v>
      </c>
      <c r="F23" s="4" t="s">
        <v>55</v>
      </c>
      <c r="G23" s="11" t="str">
        <f t="shared" si="4"/>
        <v>53765.35486</v>
      </c>
      <c r="H23" s="36">
        <f t="shared" si="5"/>
        <v>605.5</v>
      </c>
      <c r="I23" s="45" t="s">
        <v>94</v>
      </c>
      <c r="J23" s="46" t="s">
        <v>95</v>
      </c>
      <c r="K23" s="45">
        <v>605.5</v>
      </c>
      <c r="L23" s="45" t="s">
        <v>96</v>
      </c>
      <c r="M23" s="46" t="s">
        <v>90</v>
      </c>
      <c r="N23" s="46" t="s">
        <v>97</v>
      </c>
      <c r="O23" s="47" t="s">
        <v>91</v>
      </c>
      <c r="P23" s="48" t="s">
        <v>92</v>
      </c>
    </row>
    <row r="24" spans="1:16" ht="12.75" customHeight="1" thickBot="1" x14ac:dyDescent="0.25">
      <c r="A24" s="36" t="str">
        <f t="shared" si="0"/>
        <v>OEJV 0074 </v>
      </c>
      <c r="B24" s="4" t="str">
        <f t="shared" si="1"/>
        <v>II</v>
      </c>
      <c r="C24" s="36">
        <f t="shared" si="2"/>
        <v>53765.356249999997</v>
      </c>
      <c r="D24" s="11" t="str">
        <f t="shared" si="3"/>
        <v>vis</v>
      </c>
      <c r="E24" s="44">
        <f>VLOOKUP(C24,'Active 1'!C$21:E$970,3,FALSE)</f>
        <v>976.56114028866432</v>
      </c>
      <c r="F24" s="4" t="s">
        <v>55</v>
      </c>
      <c r="G24" s="11" t="str">
        <f t="shared" si="4"/>
        <v>53765.35625</v>
      </c>
      <c r="H24" s="36">
        <f t="shared" si="5"/>
        <v>605.5</v>
      </c>
      <c r="I24" s="45" t="s">
        <v>98</v>
      </c>
      <c r="J24" s="46" t="s">
        <v>99</v>
      </c>
      <c r="K24" s="45">
        <v>605.5</v>
      </c>
      <c r="L24" s="45" t="s">
        <v>100</v>
      </c>
      <c r="M24" s="46" t="s">
        <v>90</v>
      </c>
      <c r="N24" s="46" t="s">
        <v>23</v>
      </c>
      <c r="O24" s="47" t="s">
        <v>91</v>
      </c>
      <c r="P24" s="48" t="s">
        <v>92</v>
      </c>
    </row>
    <row r="25" spans="1:16" ht="12.75" customHeight="1" thickBot="1" x14ac:dyDescent="0.25">
      <c r="A25" s="36" t="str">
        <f t="shared" si="0"/>
        <v>OEJV 0074 </v>
      </c>
      <c r="B25" s="4" t="str">
        <f t="shared" si="1"/>
        <v>I</v>
      </c>
      <c r="C25" s="36">
        <f t="shared" si="2"/>
        <v>54008.336569999999</v>
      </c>
      <c r="D25" s="11" t="str">
        <f t="shared" si="3"/>
        <v>vis</v>
      </c>
      <c r="E25" s="44">
        <f>VLOOKUP(C25,'Active 1'!C$21:E$970,3,FALSE)</f>
        <v>1092.9957112188756</v>
      </c>
      <c r="F25" s="4" t="s">
        <v>55</v>
      </c>
      <c r="G25" s="11" t="str">
        <f t="shared" si="4"/>
        <v>54008.33657</v>
      </c>
      <c r="H25" s="36">
        <f t="shared" si="5"/>
        <v>722</v>
      </c>
      <c r="I25" s="45" t="s">
        <v>101</v>
      </c>
      <c r="J25" s="46" t="s">
        <v>102</v>
      </c>
      <c r="K25" s="45">
        <v>722</v>
      </c>
      <c r="L25" s="45" t="s">
        <v>103</v>
      </c>
      <c r="M25" s="46" t="s">
        <v>90</v>
      </c>
      <c r="N25" s="46" t="s">
        <v>93</v>
      </c>
      <c r="O25" s="47" t="s">
        <v>91</v>
      </c>
      <c r="P25" s="48" t="s">
        <v>92</v>
      </c>
    </row>
    <row r="26" spans="1:16" ht="12.75" customHeight="1" thickBot="1" x14ac:dyDescent="0.25">
      <c r="A26" s="36" t="str">
        <f t="shared" si="0"/>
        <v>OEJV 0074 </v>
      </c>
      <c r="B26" s="4" t="str">
        <f t="shared" si="1"/>
        <v>II</v>
      </c>
      <c r="C26" s="36">
        <f t="shared" si="2"/>
        <v>54078.374799999998</v>
      </c>
      <c r="D26" s="11" t="str">
        <f t="shared" si="3"/>
        <v>vis</v>
      </c>
      <c r="E26" s="44">
        <f>VLOOKUP(C26,'Active 1'!C$21:E$970,3,FALSE)</f>
        <v>1126.5575702976735</v>
      </c>
      <c r="F26" s="4" t="s">
        <v>55</v>
      </c>
      <c r="G26" s="11" t="str">
        <f t="shared" si="4"/>
        <v>54078.37480</v>
      </c>
      <c r="H26" s="36">
        <f t="shared" si="5"/>
        <v>755.5</v>
      </c>
      <c r="I26" s="45" t="s">
        <v>104</v>
      </c>
      <c r="J26" s="46" t="s">
        <v>105</v>
      </c>
      <c r="K26" s="45">
        <v>755.5</v>
      </c>
      <c r="L26" s="45" t="s">
        <v>106</v>
      </c>
      <c r="M26" s="46" t="s">
        <v>90</v>
      </c>
      <c r="N26" s="46" t="s">
        <v>55</v>
      </c>
      <c r="O26" s="47" t="s">
        <v>91</v>
      </c>
      <c r="P26" s="48" t="s">
        <v>92</v>
      </c>
    </row>
    <row r="27" spans="1:16" ht="12.75" customHeight="1" thickBot="1" x14ac:dyDescent="0.25">
      <c r="A27" s="36" t="str">
        <f t="shared" si="0"/>
        <v>OEJV 0074 </v>
      </c>
      <c r="B27" s="4" t="str">
        <f t="shared" si="1"/>
        <v>II</v>
      </c>
      <c r="C27" s="36">
        <f t="shared" si="2"/>
        <v>54078.375500000002</v>
      </c>
      <c r="D27" s="11" t="str">
        <f t="shared" si="3"/>
        <v>vis</v>
      </c>
      <c r="E27" s="44">
        <f>VLOOKUP(C27,'Active 1'!C$21:E$970,3,FALSE)</f>
        <v>1126.5579057330706</v>
      </c>
      <c r="F27" s="4" t="s">
        <v>55</v>
      </c>
      <c r="G27" s="11" t="str">
        <f t="shared" si="4"/>
        <v>54078.37550</v>
      </c>
      <c r="H27" s="36">
        <f t="shared" si="5"/>
        <v>755.5</v>
      </c>
      <c r="I27" s="45" t="s">
        <v>107</v>
      </c>
      <c r="J27" s="46" t="s">
        <v>108</v>
      </c>
      <c r="K27" s="45">
        <v>755.5</v>
      </c>
      <c r="L27" s="45" t="s">
        <v>109</v>
      </c>
      <c r="M27" s="46" t="s">
        <v>90</v>
      </c>
      <c r="N27" s="46" t="s">
        <v>93</v>
      </c>
      <c r="O27" s="47" t="s">
        <v>91</v>
      </c>
      <c r="P27" s="48" t="s">
        <v>92</v>
      </c>
    </row>
    <row r="28" spans="1:16" ht="12.75" customHeight="1" thickBot="1" x14ac:dyDescent="0.25">
      <c r="A28" s="36" t="str">
        <f t="shared" si="0"/>
        <v>OEJV 0074 </v>
      </c>
      <c r="B28" s="4" t="str">
        <f t="shared" si="1"/>
        <v>II</v>
      </c>
      <c r="C28" s="36">
        <f t="shared" si="2"/>
        <v>54078.380360000003</v>
      </c>
      <c r="D28" s="11" t="str">
        <f t="shared" si="3"/>
        <v>vis</v>
      </c>
      <c r="E28" s="44">
        <f>VLOOKUP(C28,'Active 1'!C$21:E$970,3,FALSE)</f>
        <v>1126.5602346131002</v>
      </c>
      <c r="F28" s="4" t="s">
        <v>55</v>
      </c>
      <c r="G28" s="11" t="str">
        <f t="shared" si="4"/>
        <v>54078.38036</v>
      </c>
      <c r="H28" s="36">
        <f t="shared" si="5"/>
        <v>755.5</v>
      </c>
      <c r="I28" s="45" t="s">
        <v>110</v>
      </c>
      <c r="J28" s="46" t="s">
        <v>111</v>
      </c>
      <c r="K28" s="45">
        <v>755.5</v>
      </c>
      <c r="L28" s="45" t="s">
        <v>112</v>
      </c>
      <c r="M28" s="46" t="s">
        <v>90</v>
      </c>
      <c r="N28" s="46" t="s">
        <v>97</v>
      </c>
      <c r="O28" s="47" t="s">
        <v>91</v>
      </c>
      <c r="P28" s="48" t="s">
        <v>92</v>
      </c>
    </row>
    <row r="29" spans="1:16" ht="12.75" customHeight="1" thickBot="1" x14ac:dyDescent="0.25">
      <c r="A29" s="36" t="str">
        <f t="shared" si="0"/>
        <v>OEJV 0074 </v>
      </c>
      <c r="B29" s="4" t="str">
        <f t="shared" si="1"/>
        <v>II</v>
      </c>
      <c r="C29" s="36">
        <f t="shared" si="2"/>
        <v>54176.454169999997</v>
      </c>
      <c r="D29" s="11" t="str">
        <f t="shared" si="3"/>
        <v>vis</v>
      </c>
      <c r="E29" s="44">
        <f>VLOOKUP(C29,'Active 1'!C$21:E$970,3,FALSE)</f>
        <v>1173.5565591995535</v>
      </c>
      <c r="F29" s="4" t="s">
        <v>55</v>
      </c>
      <c r="G29" s="11" t="str">
        <f t="shared" si="4"/>
        <v>54176.45417</v>
      </c>
      <c r="H29" s="36">
        <f t="shared" si="5"/>
        <v>802.5</v>
      </c>
      <c r="I29" s="45" t="s">
        <v>113</v>
      </c>
      <c r="J29" s="46" t="s">
        <v>114</v>
      </c>
      <c r="K29" s="45">
        <v>802.5</v>
      </c>
      <c r="L29" s="45" t="s">
        <v>115</v>
      </c>
      <c r="M29" s="46" t="s">
        <v>90</v>
      </c>
      <c r="N29" s="46" t="s">
        <v>93</v>
      </c>
      <c r="O29" s="47" t="s">
        <v>91</v>
      </c>
      <c r="P29" s="48" t="s">
        <v>92</v>
      </c>
    </row>
    <row r="30" spans="1:16" ht="12.75" customHeight="1" thickBot="1" x14ac:dyDescent="0.25">
      <c r="A30" s="36" t="str">
        <f t="shared" si="0"/>
        <v>OEJV 0074 </v>
      </c>
      <c r="B30" s="4" t="str">
        <f t="shared" si="1"/>
        <v>II</v>
      </c>
      <c r="C30" s="36">
        <f t="shared" si="2"/>
        <v>54176.454270000002</v>
      </c>
      <c r="D30" s="11" t="str">
        <f t="shared" si="3"/>
        <v>vis</v>
      </c>
      <c r="E30" s="44">
        <f>VLOOKUP(C30,'Active 1'!C$21:E$970,3,FALSE)</f>
        <v>1173.556607118898</v>
      </c>
      <c r="F30" s="4" t="s">
        <v>55</v>
      </c>
      <c r="G30" s="11" t="str">
        <f t="shared" si="4"/>
        <v>54176.45427</v>
      </c>
      <c r="H30" s="36">
        <f t="shared" si="5"/>
        <v>802.5</v>
      </c>
      <c r="I30" s="45" t="s">
        <v>116</v>
      </c>
      <c r="J30" s="46" t="s">
        <v>114</v>
      </c>
      <c r="K30" s="45">
        <v>802.5</v>
      </c>
      <c r="L30" s="45" t="s">
        <v>117</v>
      </c>
      <c r="M30" s="46" t="s">
        <v>90</v>
      </c>
      <c r="N30" s="46" t="s">
        <v>55</v>
      </c>
      <c r="O30" s="47" t="s">
        <v>91</v>
      </c>
      <c r="P30" s="48" t="s">
        <v>92</v>
      </c>
    </row>
    <row r="31" spans="1:16" ht="12.75" customHeight="1" thickBot="1" x14ac:dyDescent="0.25">
      <c r="A31" s="36" t="str">
        <f t="shared" si="0"/>
        <v>OEJV 0074 </v>
      </c>
      <c r="B31" s="4" t="str">
        <f t="shared" si="1"/>
        <v>II</v>
      </c>
      <c r="C31" s="36">
        <f t="shared" si="2"/>
        <v>54176.455370000003</v>
      </c>
      <c r="D31" s="11" t="str">
        <f t="shared" si="3"/>
        <v>vis</v>
      </c>
      <c r="E31" s="44">
        <f>VLOOKUP(C31,'Active 1'!C$21:E$970,3,FALSE)</f>
        <v>1173.5571342316623</v>
      </c>
      <c r="F31" s="4" t="s">
        <v>55</v>
      </c>
      <c r="G31" s="11" t="str">
        <f t="shared" si="4"/>
        <v>54176.45537</v>
      </c>
      <c r="H31" s="36">
        <f t="shared" si="5"/>
        <v>802.5</v>
      </c>
      <c r="I31" s="45" t="s">
        <v>118</v>
      </c>
      <c r="J31" s="46" t="s">
        <v>119</v>
      </c>
      <c r="K31" s="45">
        <v>802.5</v>
      </c>
      <c r="L31" s="45" t="s">
        <v>120</v>
      </c>
      <c r="M31" s="46" t="s">
        <v>90</v>
      </c>
      <c r="N31" s="46" t="s">
        <v>97</v>
      </c>
      <c r="O31" s="47" t="s">
        <v>91</v>
      </c>
      <c r="P31" s="48" t="s">
        <v>92</v>
      </c>
    </row>
    <row r="32" spans="1:16" ht="12.75" customHeight="1" thickBot="1" x14ac:dyDescent="0.25">
      <c r="A32" s="36" t="str">
        <f t="shared" si="0"/>
        <v>OEJV 0074 </v>
      </c>
      <c r="B32" s="4" t="str">
        <f t="shared" si="1"/>
        <v>I</v>
      </c>
      <c r="C32" s="36">
        <f t="shared" si="2"/>
        <v>54202.410629999998</v>
      </c>
      <c r="D32" s="11" t="str">
        <f t="shared" si="3"/>
        <v>vis</v>
      </c>
      <c r="E32" s="44">
        <f>VLOOKUP(C32,'Active 1'!C$21:E$970,3,FALSE)</f>
        <v>1185.9947240804267</v>
      </c>
      <c r="F32" s="4" t="s">
        <v>55</v>
      </c>
      <c r="G32" s="11" t="str">
        <f t="shared" si="4"/>
        <v>54202.41063</v>
      </c>
      <c r="H32" s="36">
        <f t="shared" si="5"/>
        <v>815</v>
      </c>
      <c r="I32" s="45" t="s">
        <v>121</v>
      </c>
      <c r="J32" s="46" t="s">
        <v>122</v>
      </c>
      <c r="K32" s="45">
        <v>815</v>
      </c>
      <c r="L32" s="45" t="s">
        <v>123</v>
      </c>
      <c r="M32" s="46" t="s">
        <v>90</v>
      </c>
      <c r="N32" s="46" t="s">
        <v>93</v>
      </c>
      <c r="O32" s="47" t="s">
        <v>91</v>
      </c>
      <c r="P32" s="48" t="s">
        <v>92</v>
      </c>
    </row>
    <row r="33" spans="1:16" ht="12.75" customHeight="1" thickBot="1" x14ac:dyDescent="0.25">
      <c r="A33" s="36" t="str">
        <f t="shared" si="0"/>
        <v>OEJV 0074 </v>
      </c>
      <c r="B33" s="4" t="str">
        <f t="shared" si="1"/>
        <v>I</v>
      </c>
      <c r="C33" s="36">
        <f t="shared" si="2"/>
        <v>54202.411030000003</v>
      </c>
      <c r="D33" s="11" t="str">
        <f t="shared" si="3"/>
        <v>vis</v>
      </c>
      <c r="E33" s="44">
        <f>VLOOKUP(C33,'Active 1'!C$21:E$970,3,FALSE)</f>
        <v>1185.9949157577973</v>
      </c>
      <c r="F33" s="4" t="s">
        <v>55</v>
      </c>
      <c r="G33" s="11" t="str">
        <f t="shared" si="4"/>
        <v>54202.41103</v>
      </c>
      <c r="H33" s="36">
        <f t="shared" si="5"/>
        <v>815</v>
      </c>
      <c r="I33" s="45" t="s">
        <v>124</v>
      </c>
      <c r="J33" s="46" t="s">
        <v>122</v>
      </c>
      <c r="K33" s="45">
        <v>815</v>
      </c>
      <c r="L33" s="45" t="s">
        <v>125</v>
      </c>
      <c r="M33" s="46" t="s">
        <v>90</v>
      </c>
      <c r="N33" s="46" t="s">
        <v>55</v>
      </c>
      <c r="O33" s="47" t="s">
        <v>91</v>
      </c>
      <c r="P33" s="48" t="s">
        <v>92</v>
      </c>
    </row>
    <row r="34" spans="1:16" ht="12.75" customHeight="1" thickBot="1" x14ac:dyDescent="0.25">
      <c r="A34" s="36" t="str">
        <f t="shared" si="0"/>
        <v>OEJV 0074 </v>
      </c>
      <c r="B34" s="4" t="str">
        <f t="shared" si="1"/>
        <v>I</v>
      </c>
      <c r="C34" s="36">
        <f t="shared" si="2"/>
        <v>54202.411529999998</v>
      </c>
      <c r="D34" s="11" t="str">
        <f t="shared" si="3"/>
        <v>vis</v>
      </c>
      <c r="E34" s="44">
        <f>VLOOKUP(C34,'Active 1'!C$21:E$970,3,FALSE)</f>
        <v>1185.9951553545056</v>
      </c>
      <c r="F34" s="4" t="s">
        <v>55</v>
      </c>
      <c r="G34" s="11" t="str">
        <f t="shared" si="4"/>
        <v>54202.41153</v>
      </c>
      <c r="H34" s="36">
        <f t="shared" si="5"/>
        <v>815</v>
      </c>
      <c r="I34" s="45" t="s">
        <v>126</v>
      </c>
      <c r="J34" s="46" t="s">
        <v>127</v>
      </c>
      <c r="K34" s="45">
        <v>815</v>
      </c>
      <c r="L34" s="45" t="s">
        <v>128</v>
      </c>
      <c r="M34" s="46" t="s">
        <v>90</v>
      </c>
      <c r="N34" s="46" t="s">
        <v>97</v>
      </c>
      <c r="O34" s="47" t="s">
        <v>91</v>
      </c>
      <c r="P34" s="48" t="s">
        <v>92</v>
      </c>
    </row>
    <row r="35" spans="1:16" ht="12.75" customHeight="1" thickBot="1" x14ac:dyDescent="0.25">
      <c r="A35" s="36" t="str">
        <f t="shared" si="0"/>
        <v>OEJV 0074 </v>
      </c>
      <c r="B35" s="4" t="str">
        <f t="shared" si="1"/>
        <v>I</v>
      </c>
      <c r="C35" s="36">
        <f t="shared" si="2"/>
        <v>54204.49886</v>
      </c>
      <c r="D35" s="11" t="str">
        <f t="shared" si="3"/>
        <v>vis</v>
      </c>
      <c r="E35" s="44">
        <f>VLOOKUP(C35,'Active 1'!C$21:E$970,3,FALSE)</f>
        <v>1186.9953901592833</v>
      </c>
      <c r="F35" s="4" t="s">
        <v>55</v>
      </c>
      <c r="G35" s="11" t="str">
        <f t="shared" si="4"/>
        <v>54204.49886</v>
      </c>
      <c r="H35" s="36">
        <f t="shared" si="5"/>
        <v>816</v>
      </c>
      <c r="I35" s="45" t="s">
        <v>129</v>
      </c>
      <c r="J35" s="46" t="s">
        <v>130</v>
      </c>
      <c r="K35" s="45">
        <v>816</v>
      </c>
      <c r="L35" s="45" t="s">
        <v>131</v>
      </c>
      <c r="M35" s="46" t="s">
        <v>90</v>
      </c>
      <c r="N35" s="46" t="s">
        <v>97</v>
      </c>
      <c r="O35" s="47" t="s">
        <v>91</v>
      </c>
      <c r="P35" s="48" t="s">
        <v>92</v>
      </c>
    </row>
    <row r="36" spans="1:16" ht="12.75" customHeight="1" thickBot="1" x14ac:dyDescent="0.25">
      <c r="A36" s="36" t="str">
        <f t="shared" si="0"/>
        <v>OEJV 0074 </v>
      </c>
      <c r="B36" s="4" t="str">
        <f t="shared" si="1"/>
        <v>I</v>
      </c>
      <c r="C36" s="36">
        <f t="shared" si="2"/>
        <v>54204.499259999997</v>
      </c>
      <c r="D36" s="11" t="str">
        <f t="shared" si="3"/>
        <v>vis</v>
      </c>
      <c r="E36" s="44">
        <f>VLOOKUP(C36,'Active 1'!C$21:E$970,3,FALSE)</f>
        <v>1186.9955818366507</v>
      </c>
      <c r="F36" s="4" t="s">
        <v>55</v>
      </c>
      <c r="G36" s="11" t="str">
        <f t="shared" si="4"/>
        <v>54204.49926</v>
      </c>
      <c r="H36" s="36">
        <f t="shared" si="5"/>
        <v>816</v>
      </c>
      <c r="I36" s="45" t="s">
        <v>132</v>
      </c>
      <c r="J36" s="46" t="s">
        <v>130</v>
      </c>
      <c r="K36" s="45">
        <v>816</v>
      </c>
      <c r="L36" s="45" t="s">
        <v>133</v>
      </c>
      <c r="M36" s="46" t="s">
        <v>90</v>
      </c>
      <c r="N36" s="46" t="s">
        <v>55</v>
      </c>
      <c r="O36" s="47" t="s">
        <v>91</v>
      </c>
      <c r="P36" s="48" t="s">
        <v>92</v>
      </c>
    </row>
    <row r="37" spans="1:16" ht="12.75" customHeight="1" thickBot="1" x14ac:dyDescent="0.25">
      <c r="A37" s="36" t="str">
        <f t="shared" si="0"/>
        <v>OEJV 0074 </v>
      </c>
      <c r="B37" s="4" t="str">
        <f t="shared" si="1"/>
        <v>I</v>
      </c>
      <c r="C37" s="36">
        <f t="shared" si="2"/>
        <v>54204.500059999998</v>
      </c>
      <c r="D37" s="11" t="str">
        <f t="shared" si="3"/>
        <v>vis</v>
      </c>
      <c r="E37" s="44">
        <f>VLOOKUP(C37,'Active 1'!C$21:E$970,3,FALSE)</f>
        <v>1186.9959651913887</v>
      </c>
      <c r="F37" s="4" t="s">
        <v>55</v>
      </c>
      <c r="G37" s="11" t="str">
        <f t="shared" si="4"/>
        <v>54204.50006</v>
      </c>
      <c r="H37" s="36">
        <f t="shared" si="5"/>
        <v>816</v>
      </c>
      <c r="I37" s="45" t="s">
        <v>134</v>
      </c>
      <c r="J37" s="46" t="s">
        <v>135</v>
      </c>
      <c r="K37" s="45">
        <v>816</v>
      </c>
      <c r="L37" s="45" t="s">
        <v>136</v>
      </c>
      <c r="M37" s="46" t="s">
        <v>90</v>
      </c>
      <c r="N37" s="46" t="s">
        <v>93</v>
      </c>
      <c r="O37" s="47" t="s">
        <v>91</v>
      </c>
      <c r="P37" s="48" t="s">
        <v>92</v>
      </c>
    </row>
    <row r="38" spans="1:16" ht="12.75" customHeight="1" thickBot="1" x14ac:dyDescent="0.25">
      <c r="A38" s="36" t="str">
        <f t="shared" si="0"/>
        <v>OEJV 0074 </v>
      </c>
      <c r="B38" s="4" t="str">
        <f t="shared" si="1"/>
        <v>I</v>
      </c>
      <c r="C38" s="36">
        <f t="shared" si="2"/>
        <v>54250.408819999997</v>
      </c>
      <c r="D38" s="11" t="str">
        <f t="shared" si="3"/>
        <v>vis</v>
      </c>
      <c r="E38" s="44">
        <f>VLOOKUP(C38,'Active 1'!C$21:E$970,3,FALSE)</f>
        <v>1208.9951409787027</v>
      </c>
      <c r="F38" s="4" t="s">
        <v>55</v>
      </c>
      <c r="G38" s="11" t="str">
        <f t="shared" si="4"/>
        <v>54250.40882</v>
      </c>
      <c r="H38" s="36">
        <f t="shared" si="5"/>
        <v>838</v>
      </c>
      <c r="I38" s="45" t="s">
        <v>137</v>
      </c>
      <c r="J38" s="46" t="s">
        <v>138</v>
      </c>
      <c r="K38" s="45">
        <v>838</v>
      </c>
      <c r="L38" s="45" t="s">
        <v>139</v>
      </c>
      <c r="M38" s="46" t="s">
        <v>90</v>
      </c>
      <c r="N38" s="46" t="s">
        <v>93</v>
      </c>
      <c r="O38" s="47" t="s">
        <v>91</v>
      </c>
      <c r="P38" s="48" t="s">
        <v>92</v>
      </c>
    </row>
    <row r="39" spans="1:16" ht="12.75" customHeight="1" thickBot="1" x14ac:dyDescent="0.25">
      <c r="A39" s="36" t="str">
        <f t="shared" si="0"/>
        <v>OEJV 0074 </v>
      </c>
      <c r="B39" s="4" t="str">
        <f t="shared" si="1"/>
        <v>I</v>
      </c>
      <c r="C39" s="36">
        <f t="shared" si="2"/>
        <v>54252.497049999998</v>
      </c>
      <c r="D39" s="11" t="str">
        <f t="shared" si="3"/>
        <v>vis</v>
      </c>
      <c r="E39" s="44">
        <f>VLOOKUP(C39,'Active 1'!C$21:E$970,3,FALSE)</f>
        <v>1209.9958070575594</v>
      </c>
      <c r="F39" s="4" t="s">
        <v>55</v>
      </c>
      <c r="G39" s="11" t="str">
        <f t="shared" si="4"/>
        <v>54252.49705</v>
      </c>
      <c r="H39" s="36">
        <f t="shared" si="5"/>
        <v>839</v>
      </c>
      <c r="I39" s="45" t="s">
        <v>140</v>
      </c>
      <c r="J39" s="46" t="s">
        <v>141</v>
      </c>
      <c r="K39" s="45">
        <v>839</v>
      </c>
      <c r="L39" s="45" t="s">
        <v>142</v>
      </c>
      <c r="M39" s="46" t="s">
        <v>90</v>
      </c>
      <c r="N39" s="46" t="s">
        <v>93</v>
      </c>
      <c r="O39" s="47" t="s">
        <v>91</v>
      </c>
      <c r="P39" s="48" t="s">
        <v>92</v>
      </c>
    </row>
    <row r="40" spans="1:16" ht="12.75" customHeight="1" thickBot="1" x14ac:dyDescent="0.25">
      <c r="A40" s="36" t="str">
        <f t="shared" si="0"/>
        <v>OEJV 0074 </v>
      </c>
      <c r="B40" s="4" t="str">
        <f t="shared" si="1"/>
        <v>I</v>
      </c>
      <c r="C40" s="36">
        <f t="shared" si="2"/>
        <v>54298.406289999999</v>
      </c>
      <c r="D40" s="11" t="str">
        <f t="shared" si="3"/>
        <v>vis</v>
      </c>
      <c r="E40" s="44">
        <f>VLOOKUP(C40,'Active 1'!C$21:E$970,3,FALSE)</f>
        <v>1231.995212857717</v>
      </c>
      <c r="F40" s="4" t="s">
        <v>55</v>
      </c>
      <c r="G40" s="11" t="str">
        <f t="shared" si="4"/>
        <v>54298.40629</v>
      </c>
      <c r="H40" s="36">
        <f t="shared" si="5"/>
        <v>861</v>
      </c>
      <c r="I40" s="45" t="s">
        <v>143</v>
      </c>
      <c r="J40" s="46" t="s">
        <v>144</v>
      </c>
      <c r="K40" s="45">
        <v>861</v>
      </c>
      <c r="L40" s="45" t="s">
        <v>145</v>
      </c>
      <c r="M40" s="46" t="s">
        <v>90</v>
      </c>
      <c r="N40" s="46" t="s">
        <v>55</v>
      </c>
      <c r="O40" s="47" t="s">
        <v>146</v>
      </c>
      <c r="P40" s="48" t="s">
        <v>92</v>
      </c>
    </row>
    <row r="41" spans="1:16" ht="12.75" customHeight="1" thickBot="1" x14ac:dyDescent="0.25">
      <c r="A41" s="36" t="str">
        <f t="shared" si="0"/>
        <v>OEJV 0074 </v>
      </c>
      <c r="B41" s="4" t="str">
        <f t="shared" si="1"/>
        <v>II</v>
      </c>
      <c r="C41" s="36">
        <f t="shared" si="2"/>
        <v>54318.358359999998</v>
      </c>
      <c r="D41" s="11" t="str">
        <f t="shared" si="3"/>
        <v>vis</v>
      </c>
      <c r="E41" s="44">
        <f>VLOOKUP(C41,'Active 1'!C$21:E$970,3,FALSE)</f>
        <v>1241.5561135496719</v>
      </c>
      <c r="F41" s="4" t="s">
        <v>55</v>
      </c>
      <c r="G41" s="11" t="str">
        <f t="shared" si="4"/>
        <v>54318.35836</v>
      </c>
      <c r="H41" s="36">
        <f t="shared" si="5"/>
        <v>870.5</v>
      </c>
      <c r="I41" s="45" t="s">
        <v>147</v>
      </c>
      <c r="J41" s="46" t="s">
        <v>148</v>
      </c>
      <c r="K41" s="45">
        <v>870.5</v>
      </c>
      <c r="L41" s="45" t="s">
        <v>149</v>
      </c>
      <c r="M41" s="46" t="s">
        <v>90</v>
      </c>
      <c r="N41" s="46" t="s">
        <v>93</v>
      </c>
      <c r="O41" s="47" t="s">
        <v>146</v>
      </c>
      <c r="P41" s="48" t="s">
        <v>92</v>
      </c>
    </row>
    <row r="42" spans="1:16" ht="12.75" customHeight="1" thickBot="1" x14ac:dyDescent="0.25">
      <c r="A42" s="36" t="str">
        <f t="shared" si="0"/>
        <v>OEJV 0074 </v>
      </c>
      <c r="B42" s="4" t="str">
        <f t="shared" si="1"/>
        <v>II</v>
      </c>
      <c r="C42" s="36">
        <f t="shared" si="2"/>
        <v>54368.441570000003</v>
      </c>
      <c r="D42" s="11" t="str">
        <f t="shared" si="3"/>
        <v>vis</v>
      </c>
      <c r="E42" s="44">
        <f>VLOOKUP(C42,'Active 1'!C$21:E$970,3,FALSE)</f>
        <v>1265.5556583159234</v>
      </c>
      <c r="F42" s="4" t="s">
        <v>55</v>
      </c>
      <c r="G42" s="11" t="str">
        <f t="shared" si="4"/>
        <v>54368.44157</v>
      </c>
      <c r="H42" s="36">
        <f t="shared" si="5"/>
        <v>894.5</v>
      </c>
      <c r="I42" s="45" t="s">
        <v>150</v>
      </c>
      <c r="J42" s="46" t="s">
        <v>151</v>
      </c>
      <c r="K42" s="45">
        <v>894.5</v>
      </c>
      <c r="L42" s="45" t="s">
        <v>152</v>
      </c>
      <c r="M42" s="46" t="s">
        <v>90</v>
      </c>
      <c r="N42" s="46" t="s">
        <v>93</v>
      </c>
      <c r="O42" s="47" t="s">
        <v>91</v>
      </c>
      <c r="P42" s="48" t="s">
        <v>92</v>
      </c>
    </row>
    <row r="43" spans="1:16" ht="12.75" customHeight="1" thickBot="1" x14ac:dyDescent="0.25">
      <c r="A43" s="36" t="str">
        <f t="shared" si="0"/>
        <v>OEJV 0160 </v>
      </c>
      <c r="B43" s="4" t="str">
        <f t="shared" si="1"/>
        <v>I</v>
      </c>
      <c r="C43" s="36">
        <f t="shared" si="2"/>
        <v>55838.490550000002</v>
      </c>
      <c r="D43" s="11" t="str">
        <f t="shared" si="3"/>
        <v>vis</v>
      </c>
      <c r="E43" s="44">
        <f>VLOOKUP(C43,'Active 1'!C$21:E$970,3,FALSE)</f>
        <v>1969.9934590097953</v>
      </c>
      <c r="F43" s="4" t="s">
        <v>55</v>
      </c>
      <c r="G43" s="11" t="str">
        <f t="shared" si="4"/>
        <v>55838.49055</v>
      </c>
      <c r="H43" s="36">
        <f t="shared" si="5"/>
        <v>1599</v>
      </c>
      <c r="I43" s="45" t="s">
        <v>161</v>
      </c>
      <c r="J43" s="46" t="s">
        <v>162</v>
      </c>
      <c r="K43" s="45">
        <v>1599</v>
      </c>
      <c r="L43" s="45" t="s">
        <v>139</v>
      </c>
      <c r="M43" s="46" t="s">
        <v>90</v>
      </c>
      <c r="N43" s="46" t="s">
        <v>93</v>
      </c>
      <c r="O43" s="47" t="s">
        <v>163</v>
      </c>
      <c r="P43" s="48" t="s">
        <v>164</v>
      </c>
    </row>
    <row r="44" spans="1:16" ht="12.75" customHeight="1" thickBot="1" x14ac:dyDescent="0.25">
      <c r="A44" s="36" t="str">
        <f t="shared" si="0"/>
        <v>OEJV 0160 </v>
      </c>
      <c r="B44" s="4" t="str">
        <f t="shared" si="1"/>
        <v>II</v>
      </c>
      <c r="C44" s="36">
        <f t="shared" si="2"/>
        <v>55862.600109999999</v>
      </c>
      <c r="D44" s="11" t="str">
        <f t="shared" si="3"/>
        <v>vis</v>
      </c>
      <c r="E44" s="44">
        <f>VLOOKUP(C44,'Active 1'!C$21:E$970,3,FALSE)</f>
        <v>1981.5466015602531</v>
      </c>
      <c r="F44" s="4" t="s">
        <v>55</v>
      </c>
      <c r="G44" s="11" t="str">
        <f t="shared" si="4"/>
        <v>55862.60011</v>
      </c>
      <c r="H44" s="36">
        <f t="shared" si="5"/>
        <v>1610.5</v>
      </c>
      <c r="I44" s="45" t="s">
        <v>165</v>
      </c>
      <c r="J44" s="46" t="s">
        <v>166</v>
      </c>
      <c r="K44" s="45">
        <v>1610.5</v>
      </c>
      <c r="L44" s="45" t="s">
        <v>167</v>
      </c>
      <c r="M44" s="46" t="s">
        <v>90</v>
      </c>
      <c r="N44" s="46" t="s">
        <v>93</v>
      </c>
      <c r="O44" s="47" t="s">
        <v>168</v>
      </c>
      <c r="P44" s="48" t="s">
        <v>164</v>
      </c>
    </row>
    <row r="45" spans="1:16" ht="12.75" customHeight="1" thickBot="1" x14ac:dyDescent="0.25">
      <c r="A45" s="36" t="str">
        <f t="shared" si="0"/>
        <v>BAVM 231 </v>
      </c>
      <c r="B45" s="4" t="str">
        <f t="shared" si="1"/>
        <v>II</v>
      </c>
      <c r="C45" s="36">
        <f t="shared" si="2"/>
        <v>56219.443099999997</v>
      </c>
      <c r="D45" s="11" t="str">
        <f t="shared" si="3"/>
        <v>vis</v>
      </c>
      <c r="E45" s="44">
        <f>VLOOKUP(C45,'Active 1'!C$21:E$970,3,FALSE)</f>
        <v>2152.5434149239977</v>
      </c>
      <c r="F45" s="4" t="s">
        <v>55</v>
      </c>
      <c r="G45" s="11" t="str">
        <f t="shared" si="4"/>
        <v>56219.4431</v>
      </c>
      <c r="H45" s="36">
        <f t="shared" si="5"/>
        <v>1781.5</v>
      </c>
      <c r="I45" s="45" t="s">
        <v>169</v>
      </c>
      <c r="J45" s="46" t="s">
        <v>170</v>
      </c>
      <c r="K45" s="45">
        <v>1781.5</v>
      </c>
      <c r="L45" s="45" t="s">
        <v>171</v>
      </c>
      <c r="M45" s="46" t="s">
        <v>90</v>
      </c>
      <c r="N45" s="46">
        <v>0</v>
      </c>
      <c r="O45" s="47" t="s">
        <v>172</v>
      </c>
      <c r="P45" s="48" t="s">
        <v>173</v>
      </c>
    </row>
    <row r="46" spans="1:16" ht="12.75" customHeight="1" thickBot="1" x14ac:dyDescent="0.25">
      <c r="A46" s="36" t="str">
        <f t="shared" si="0"/>
        <v>BAVM 231 </v>
      </c>
      <c r="B46" s="4" t="str">
        <f t="shared" si="1"/>
        <v>I</v>
      </c>
      <c r="C46" s="36">
        <f t="shared" si="2"/>
        <v>56220.3819</v>
      </c>
      <c r="D46" s="11" t="str">
        <f t="shared" si="3"/>
        <v>vis</v>
      </c>
      <c r="E46" s="44">
        <f>VLOOKUP(C46,'Active 1'!C$21:E$970,3,FALSE)</f>
        <v>2152.9932817082286</v>
      </c>
      <c r="F46" s="4" t="s">
        <v>55</v>
      </c>
      <c r="G46" s="11" t="str">
        <f t="shared" si="4"/>
        <v>56220.3819</v>
      </c>
      <c r="H46" s="36">
        <f t="shared" si="5"/>
        <v>1782</v>
      </c>
      <c r="I46" s="45" t="s">
        <v>174</v>
      </c>
      <c r="J46" s="46" t="s">
        <v>175</v>
      </c>
      <c r="K46" s="45">
        <v>1782</v>
      </c>
      <c r="L46" s="45" t="s">
        <v>86</v>
      </c>
      <c r="M46" s="46" t="s">
        <v>90</v>
      </c>
      <c r="N46" s="46">
        <v>0</v>
      </c>
      <c r="O46" s="47" t="s">
        <v>172</v>
      </c>
      <c r="P46" s="48" t="s">
        <v>173</v>
      </c>
    </row>
    <row r="47" spans="1:16" ht="12.75" customHeight="1" thickBot="1" x14ac:dyDescent="0.25">
      <c r="A47" s="36" t="str">
        <f t="shared" si="0"/>
        <v>BAVM 234 </v>
      </c>
      <c r="B47" s="4" t="str">
        <f t="shared" si="1"/>
        <v>II</v>
      </c>
      <c r="C47" s="36">
        <f t="shared" si="2"/>
        <v>56534.549899999998</v>
      </c>
      <c r="D47" s="11" t="str">
        <f t="shared" si="3"/>
        <v>vis</v>
      </c>
      <c r="E47" s="44">
        <f>VLOOKUP(C47,'Active 1'!C$21:E$970,3,FALSE)</f>
        <v>2303.5405205957318</v>
      </c>
      <c r="F47" s="4" t="s">
        <v>55</v>
      </c>
      <c r="G47" s="11" t="str">
        <f t="shared" si="4"/>
        <v>56534.5499</v>
      </c>
      <c r="H47" s="36">
        <f t="shared" si="5"/>
        <v>1932.5</v>
      </c>
      <c r="I47" s="45" t="s">
        <v>176</v>
      </c>
      <c r="J47" s="46" t="s">
        <v>177</v>
      </c>
      <c r="K47" s="45">
        <v>1932.5</v>
      </c>
      <c r="L47" s="45" t="s">
        <v>178</v>
      </c>
      <c r="M47" s="46" t="s">
        <v>90</v>
      </c>
      <c r="N47" s="46">
        <v>0</v>
      </c>
      <c r="O47" s="47" t="s">
        <v>172</v>
      </c>
      <c r="P47" s="48" t="s">
        <v>179</v>
      </c>
    </row>
    <row r="48" spans="1:16" ht="12.75" customHeight="1" thickBot="1" x14ac:dyDescent="0.25">
      <c r="A48" s="36" t="str">
        <f t="shared" si="0"/>
        <v>BAVM 234 </v>
      </c>
      <c r="B48" s="4" t="str">
        <f t="shared" si="1"/>
        <v>I</v>
      </c>
      <c r="C48" s="36">
        <f t="shared" si="2"/>
        <v>56535.494200000001</v>
      </c>
      <c r="D48" s="11" t="str">
        <f t="shared" si="3"/>
        <v>vis</v>
      </c>
      <c r="E48" s="44">
        <f>VLOOKUP(C48,'Active 1'!C$21:E$970,3,FALSE)</f>
        <v>2303.9930229437809</v>
      </c>
      <c r="F48" s="4" t="s">
        <v>55</v>
      </c>
      <c r="G48" s="11" t="str">
        <f t="shared" si="4"/>
        <v>56535.4942</v>
      </c>
      <c r="H48" s="36">
        <f t="shared" si="5"/>
        <v>1933</v>
      </c>
      <c r="I48" s="45" t="s">
        <v>180</v>
      </c>
      <c r="J48" s="46" t="s">
        <v>181</v>
      </c>
      <c r="K48" s="45">
        <v>1933</v>
      </c>
      <c r="L48" s="45" t="s">
        <v>182</v>
      </c>
      <c r="M48" s="46" t="s">
        <v>90</v>
      </c>
      <c r="N48" s="46">
        <v>0</v>
      </c>
      <c r="O48" s="47" t="s">
        <v>172</v>
      </c>
      <c r="P48" s="48" t="s">
        <v>179</v>
      </c>
    </row>
    <row r="49" spans="1:16" ht="12.75" customHeight="1" thickBot="1" x14ac:dyDescent="0.25">
      <c r="A49" s="36" t="str">
        <f t="shared" si="0"/>
        <v>BAVM 238 </v>
      </c>
      <c r="B49" s="4" t="str">
        <f t="shared" si="1"/>
        <v>II</v>
      </c>
      <c r="C49" s="36">
        <f t="shared" si="2"/>
        <v>56870.528400000003</v>
      </c>
      <c r="D49" s="11" t="str">
        <f t="shared" si="3"/>
        <v>vis</v>
      </c>
      <c r="E49" s="44">
        <f>VLOOKUP(C49,'Active 1'!C$21:E$970,3,FALSE)</f>
        <v>2464.5392076057587</v>
      </c>
      <c r="F49" s="4" t="s">
        <v>55</v>
      </c>
      <c r="G49" s="11" t="str">
        <f t="shared" si="4"/>
        <v>56870.5284</v>
      </c>
      <c r="H49" s="36">
        <f t="shared" si="5"/>
        <v>2093.5</v>
      </c>
      <c r="I49" s="45" t="s">
        <v>183</v>
      </c>
      <c r="J49" s="46" t="s">
        <v>184</v>
      </c>
      <c r="K49" s="45">
        <v>2093.5</v>
      </c>
      <c r="L49" s="45" t="s">
        <v>185</v>
      </c>
      <c r="M49" s="46" t="s">
        <v>90</v>
      </c>
      <c r="N49" s="46">
        <v>0</v>
      </c>
      <c r="O49" s="47" t="s">
        <v>172</v>
      </c>
      <c r="P49" s="48" t="s">
        <v>186</v>
      </c>
    </row>
    <row r="50" spans="1:16" ht="12.75" customHeight="1" thickBot="1" x14ac:dyDescent="0.25">
      <c r="A50" s="36" t="str">
        <f t="shared" si="0"/>
        <v>BAVM 239 </v>
      </c>
      <c r="B50" s="4" t="str">
        <f t="shared" si="1"/>
        <v>II</v>
      </c>
      <c r="C50" s="36">
        <f t="shared" si="2"/>
        <v>56916.432200000003</v>
      </c>
      <c r="D50" s="11" t="str">
        <f t="shared" si="3"/>
        <v>vis</v>
      </c>
      <c r="E50" s="44">
        <f>VLOOKUP(C50,'Active 1'!C$21:E$970,3,FALSE)</f>
        <v>2486.5360065937025</v>
      </c>
      <c r="F50" s="4" t="s">
        <v>55</v>
      </c>
      <c r="G50" s="11" t="str">
        <f t="shared" si="4"/>
        <v>56916.4322</v>
      </c>
      <c r="H50" s="36">
        <f t="shared" si="5"/>
        <v>2115.5</v>
      </c>
      <c r="I50" s="45" t="s">
        <v>187</v>
      </c>
      <c r="J50" s="46" t="s">
        <v>188</v>
      </c>
      <c r="K50" s="45">
        <v>2115.5</v>
      </c>
      <c r="L50" s="45" t="s">
        <v>189</v>
      </c>
      <c r="M50" s="46" t="s">
        <v>90</v>
      </c>
      <c r="N50" s="46">
        <v>0</v>
      </c>
      <c r="O50" s="47" t="s">
        <v>172</v>
      </c>
      <c r="P50" s="48" t="s">
        <v>190</v>
      </c>
    </row>
    <row r="51" spans="1:16" ht="12.75" customHeight="1" thickBot="1" x14ac:dyDescent="0.25">
      <c r="A51" s="36" t="str">
        <f t="shared" si="0"/>
        <v>BAVM 239 </v>
      </c>
      <c r="B51" s="4" t="str">
        <f t="shared" si="1"/>
        <v>I</v>
      </c>
      <c r="C51" s="36">
        <f t="shared" si="2"/>
        <v>56965.377699999997</v>
      </c>
      <c r="D51" s="11" t="str">
        <f t="shared" si="3"/>
        <v>vis</v>
      </c>
      <c r="E51" s="44">
        <f>VLOOKUP(C51,'Active 1'!C$21:E$970,3,FALSE)</f>
        <v>2509.9903682122235</v>
      </c>
      <c r="F51" s="4" t="s">
        <v>55</v>
      </c>
      <c r="G51" s="11" t="str">
        <f t="shared" si="4"/>
        <v>56965.3777</v>
      </c>
      <c r="H51" s="36">
        <f t="shared" si="5"/>
        <v>2139</v>
      </c>
      <c r="I51" s="45" t="s">
        <v>191</v>
      </c>
      <c r="J51" s="46" t="s">
        <v>192</v>
      </c>
      <c r="K51" s="45">
        <v>2139</v>
      </c>
      <c r="L51" s="45" t="s">
        <v>193</v>
      </c>
      <c r="M51" s="46" t="s">
        <v>90</v>
      </c>
      <c r="N51" s="46">
        <v>0</v>
      </c>
      <c r="O51" s="47" t="s">
        <v>172</v>
      </c>
      <c r="P51" s="48" t="s">
        <v>190</v>
      </c>
    </row>
    <row r="52" spans="1:16" ht="12.75" customHeight="1" thickBot="1" x14ac:dyDescent="0.25">
      <c r="A52" s="36" t="str">
        <f t="shared" si="0"/>
        <v>IBVS 5372 </v>
      </c>
      <c r="B52" s="4" t="str">
        <f t="shared" si="1"/>
        <v>II</v>
      </c>
      <c r="C52" s="36">
        <f t="shared" si="2"/>
        <v>51845.482199999999</v>
      </c>
      <c r="D52" s="11" t="str">
        <f t="shared" si="3"/>
        <v>vis</v>
      </c>
      <c r="E52" s="44" t="e">
        <f>VLOOKUP(C52,'Active 1'!C$21:E$970,3,FALSE)</f>
        <v>#N/A</v>
      </c>
      <c r="F52" s="4" t="s">
        <v>55</v>
      </c>
      <c r="G52" s="11" t="str">
        <f t="shared" si="4"/>
        <v>51845.4822</v>
      </c>
      <c r="H52" s="36">
        <f t="shared" si="5"/>
        <v>-314.5</v>
      </c>
      <c r="I52" s="45" t="s">
        <v>81</v>
      </c>
      <c r="J52" s="46" t="s">
        <v>82</v>
      </c>
      <c r="K52" s="45">
        <v>-314.5</v>
      </c>
      <c r="L52" s="45" t="s">
        <v>83</v>
      </c>
      <c r="M52" s="46" t="s">
        <v>60</v>
      </c>
      <c r="N52" s="46" t="s">
        <v>61</v>
      </c>
      <c r="O52" s="47" t="s">
        <v>67</v>
      </c>
      <c r="P52" s="48" t="s">
        <v>68</v>
      </c>
    </row>
    <row r="53" spans="1:16" ht="12.75" customHeight="1" thickBot="1" x14ac:dyDescent="0.25">
      <c r="A53" s="36" t="str">
        <f t="shared" si="0"/>
        <v>OEJV 0107 </v>
      </c>
      <c r="B53" s="4" t="str">
        <f t="shared" si="1"/>
        <v>I</v>
      </c>
      <c r="C53" s="36">
        <f t="shared" si="2"/>
        <v>54776.292699999998</v>
      </c>
      <c r="D53" s="11" t="str">
        <f t="shared" si="3"/>
        <v>vis</v>
      </c>
      <c r="E53" s="44" t="e">
        <f>VLOOKUP(C53,'Active 1'!C$21:E$970,3,FALSE)</f>
        <v>#N/A</v>
      </c>
      <c r="F53" s="4" t="s">
        <v>55</v>
      </c>
      <c r="G53" s="11" t="str">
        <f t="shared" si="4"/>
        <v>54776.2927</v>
      </c>
      <c r="H53" s="36">
        <f t="shared" si="5"/>
        <v>1090</v>
      </c>
      <c r="I53" s="45" t="s">
        <v>153</v>
      </c>
      <c r="J53" s="46" t="s">
        <v>154</v>
      </c>
      <c r="K53" s="45">
        <v>1090</v>
      </c>
      <c r="L53" s="45" t="s">
        <v>155</v>
      </c>
      <c r="M53" s="46" t="s">
        <v>90</v>
      </c>
      <c r="N53" s="46" t="s">
        <v>93</v>
      </c>
      <c r="O53" s="47" t="s">
        <v>156</v>
      </c>
      <c r="P53" s="48" t="s">
        <v>157</v>
      </c>
    </row>
    <row r="54" spans="1:16" ht="12.75" customHeight="1" thickBot="1" x14ac:dyDescent="0.25">
      <c r="A54" s="36" t="str">
        <f t="shared" si="0"/>
        <v>OEJV 0107 </v>
      </c>
      <c r="B54" s="4" t="str">
        <f t="shared" si="1"/>
        <v>I</v>
      </c>
      <c r="C54" s="36">
        <f t="shared" si="2"/>
        <v>54922.370799999997</v>
      </c>
      <c r="D54" s="11" t="str">
        <f t="shared" si="3"/>
        <v>vis</v>
      </c>
      <c r="E54" s="44" t="e">
        <f>VLOOKUP(C54,'Active 1'!C$21:E$970,3,FALSE)</f>
        <v>#N/A</v>
      </c>
      <c r="F54" s="4" t="s">
        <v>55</v>
      </c>
      <c r="G54" s="11" t="str">
        <f t="shared" si="4"/>
        <v>54922.3708</v>
      </c>
      <c r="H54" s="36">
        <f t="shared" si="5"/>
        <v>1160</v>
      </c>
      <c r="I54" s="45" t="s">
        <v>158</v>
      </c>
      <c r="J54" s="46" t="s">
        <v>159</v>
      </c>
      <c r="K54" s="45">
        <v>1160</v>
      </c>
      <c r="L54" s="45" t="s">
        <v>160</v>
      </c>
      <c r="M54" s="46" t="s">
        <v>90</v>
      </c>
      <c r="N54" s="46" t="s">
        <v>93</v>
      </c>
      <c r="O54" s="47" t="s">
        <v>146</v>
      </c>
      <c r="P54" s="48" t="s">
        <v>157</v>
      </c>
    </row>
    <row r="55" spans="1:16" ht="12.75" customHeight="1" thickBot="1" x14ac:dyDescent="0.25">
      <c r="A55" s="36" t="str">
        <f t="shared" si="0"/>
        <v>IBVS 5129 </v>
      </c>
      <c r="B55" s="4" t="str">
        <f t="shared" si="1"/>
        <v>I</v>
      </c>
      <c r="C55" s="36">
        <f t="shared" si="2"/>
        <v>48501.18</v>
      </c>
      <c r="D55" s="11" t="str">
        <f t="shared" si="3"/>
        <v>vis</v>
      </c>
      <c r="E55" s="44">
        <f>VLOOKUP(C55,'Active 1'!C$21:E$970,3,FALSE)</f>
        <v>-1545.9974890264709</v>
      </c>
      <c r="F55" s="4" t="s">
        <v>55</v>
      </c>
      <c r="G55" s="11" t="str">
        <f t="shared" si="4"/>
        <v>48501.1800</v>
      </c>
      <c r="H55" s="36">
        <f t="shared" si="5"/>
        <v>-1917</v>
      </c>
      <c r="I55" s="45" t="s">
        <v>57</v>
      </c>
      <c r="J55" s="46" t="s">
        <v>58</v>
      </c>
      <c r="K55" s="45">
        <v>-1917</v>
      </c>
      <c r="L55" s="45" t="s">
        <v>59</v>
      </c>
      <c r="M55" s="46" t="s">
        <v>60</v>
      </c>
      <c r="N55" s="46" t="s">
        <v>61</v>
      </c>
      <c r="O55" s="47" t="s">
        <v>62</v>
      </c>
      <c r="P55" s="48" t="s">
        <v>63</v>
      </c>
    </row>
    <row r="56" spans="1:16" x14ac:dyDescent="0.2">
      <c r="B56" s="4"/>
      <c r="F56" s="4"/>
    </row>
    <row r="57" spans="1:16" x14ac:dyDescent="0.2">
      <c r="B57" s="4"/>
      <c r="F57" s="4"/>
    </row>
    <row r="58" spans="1:16" x14ac:dyDescent="0.2">
      <c r="B58" s="4"/>
      <c r="F58" s="4"/>
    </row>
    <row r="59" spans="1:16" x14ac:dyDescent="0.2">
      <c r="B59" s="4"/>
      <c r="F59" s="4"/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</sheetData>
  <phoneticPr fontId="8" type="noConversion"/>
  <hyperlinks>
    <hyperlink ref="P55" r:id="rId1" display="http://www.konkoly.hu/cgi-bin/IBVS?5129" xr:uid="{00000000-0004-0000-0100-000000000000}"/>
    <hyperlink ref="P12" r:id="rId2" display="http://www.konkoly.hu/cgi-bin/IBVS?5372" xr:uid="{00000000-0004-0000-0100-000001000000}"/>
    <hyperlink ref="P16" r:id="rId3" display="http://www.konkoly.hu/cgi-bin/IBVS?5372" xr:uid="{00000000-0004-0000-0100-000002000000}"/>
    <hyperlink ref="P17" r:id="rId4" display="http://www.konkoly.hu/cgi-bin/IBVS?5372" xr:uid="{00000000-0004-0000-0100-000003000000}"/>
    <hyperlink ref="P18" r:id="rId5" display="http://www.konkoly.hu/cgi-bin/IBVS?5372" xr:uid="{00000000-0004-0000-0100-000004000000}"/>
    <hyperlink ref="P19" r:id="rId6" display="http://www.konkoly.hu/cgi-bin/IBVS?5372" xr:uid="{00000000-0004-0000-0100-000005000000}"/>
    <hyperlink ref="P52" r:id="rId7" display="http://www.konkoly.hu/cgi-bin/IBVS?5372" xr:uid="{00000000-0004-0000-0100-000006000000}"/>
    <hyperlink ref="P20" r:id="rId8" display="http://www.konkoly.hu/cgi-bin/IBVS?5372" xr:uid="{00000000-0004-0000-0100-000007000000}"/>
    <hyperlink ref="P21" r:id="rId9" display="http://var.astro.cz/oejv/issues/oejv0074.pdf" xr:uid="{00000000-0004-0000-0100-000008000000}"/>
    <hyperlink ref="P22" r:id="rId10" display="http://var.astro.cz/oejv/issues/oejv0074.pdf" xr:uid="{00000000-0004-0000-0100-000009000000}"/>
    <hyperlink ref="P23" r:id="rId11" display="http://var.astro.cz/oejv/issues/oejv0074.pdf" xr:uid="{00000000-0004-0000-0100-00000A000000}"/>
    <hyperlink ref="P24" r:id="rId12" display="http://var.astro.cz/oejv/issues/oejv0074.pdf" xr:uid="{00000000-0004-0000-0100-00000B000000}"/>
    <hyperlink ref="P25" r:id="rId13" display="http://var.astro.cz/oejv/issues/oejv0074.pdf" xr:uid="{00000000-0004-0000-0100-00000C000000}"/>
    <hyperlink ref="P26" r:id="rId14" display="http://var.astro.cz/oejv/issues/oejv0074.pdf" xr:uid="{00000000-0004-0000-0100-00000D000000}"/>
    <hyperlink ref="P27" r:id="rId15" display="http://var.astro.cz/oejv/issues/oejv0074.pdf" xr:uid="{00000000-0004-0000-0100-00000E000000}"/>
    <hyperlink ref="P28" r:id="rId16" display="http://var.astro.cz/oejv/issues/oejv0074.pdf" xr:uid="{00000000-0004-0000-0100-00000F000000}"/>
    <hyperlink ref="P29" r:id="rId17" display="http://var.astro.cz/oejv/issues/oejv0074.pdf" xr:uid="{00000000-0004-0000-0100-000010000000}"/>
    <hyperlink ref="P30" r:id="rId18" display="http://var.astro.cz/oejv/issues/oejv0074.pdf" xr:uid="{00000000-0004-0000-0100-000011000000}"/>
    <hyperlink ref="P31" r:id="rId19" display="http://var.astro.cz/oejv/issues/oejv0074.pdf" xr:uid="{00000000-0004-0000-0100-000012000000}"/>
    <hyperlink ref="P32" r:id="rId20" display="http://var.astro.cz/oejv/issues/oejv0074.pdf" xr:uid="{00000000-0004-0000-0100-000013000000}"/>
    <hyperlink ref="P33" r:id="rId21" display="http://var.astro.cz/oejv/issues/oejv0074.pdf" xr:uid="{00000000-0004-0000-0100-000014000000}"/>
    <hyperlink ref="P34" r:id="rId22" display="http://var.astro.cz/oejv/issues/oejv0074.pdf" xr:uid="{00000000-0004-0000-0100-000015000000}"/>
    <hyperlink ref="P35" r:id="rId23" display="http://var.astro.cz/oejv/issues/oejv0074.pdf" xr:uid="{00000000-0004-0000-0100-000016000000}"/>
    <hyperlink ref="P36" r:id="rId24" display="http://var.astro.cz/oejv/issues/oejv0074.pdf" xr:uid="{00000000-0004-0000-0100-000017000000}"/>
    <hyperlink ref="P37" r:id="rId25" display="http://var.astro.cz/oejv/issues/oejv0074.pdf" xr:uid="{00000000-0004-0000-0100-000018000000}"/>
    <hyperlink ref="P38" r:id="rId26" display="http://var.astro.cz/oejv/issues/oejv0074.pdf" xr:uid="{00000000-0004-0000-0100-000019000000}"/>
    <hyperlink ref="P39" r:id="rId27" display="http://var.astro.cz/oejv/issues/oejv0074.pdf" xr:uid="{00000000-0004-0000-0100-00001A000000}"/>
    <hyperlink ref="P40" r:id="rId28" display="http://var.astro.cz/oejv/issues/oejv0074.pdf" xr:uid="{00000000-0004-0000-0100-00001B000000}"/>
    <hyperlink ref="P41" r:id="rId29" display="http://var.astro.cz/oejv/issues/oejv0074.pdf" xr:uid="{00000000-0004-0000-0100-00001C000000}"/>
    <hyperlink ref="P42" r:id="rId30" display="http://var.astro.cz/oejv/issues/oejv0074.pdf" xr:uid="{00000000-0004-0000-0100-00001D000000}"/>
    <hyperlink ref="P53" r:id="rId31" display="http://var.astro.cz/oejv/issues/oejv0107.pdf" xr:uid="{00000000-0004-0000-0100-00001E000000}"/>
    <hyperlink ref="P54" r:id="rId32" display="http://var.astro.cz/oejv/issues/oejv0107.pdf" xr:uid="{00000000-0004-0000-0100-00001F000000}"/>
    <hyperlink ref="P43" r:id="rId33" display="http://var.astro.cz/oejv/issues/oejv0160.pdf" xr:uid="{00000000-0004-0000-0100-000020000000}"/>
    <hyperlink ref="P44" r:id="rId34" display="http://var.astro.cz/oejv/issues/oejv0160.pdf" xr:uid="{00000000-0004-0000-0100-000021000000}"/>
    <hyperlink ref="P45" r:id="rId35" display="http://www.bav-astro.de/sfs/BAVM_link.php?BAVMnr=231" xr:uid="{00000000-0004-0000-0100-000022000000}"/>
    <hyperlink ref="P46" r:id="rId36" display="http://www.bav-astro.de/sfs/BAVM_link.php?BAVMnr=231" xr:uid="{00000000-0004-0000-0100-000023000000}"/>
    <hyperlink ref="P47" r:id="rId37" display="http://www.bav-astro.de/sfs/BAVM_link.php?BAVMnr=234" xr:uid="{00000000-0004-0000-0100-000024000000}"/>
    <hyperlink ref="P48" r:id="rId38" display="http://www.bav-astro.de/sfs/BAVM_link.php?BAVMnr=234" xr:uid="{00000000-0004-0000-0100-000025000000}"/>
    <hyperlink ref="P49" r:id="rId39" display="http://www.bav-astro.de/sfs/BAVM_link.php?BAVMnr=238" xr:uid="{00000000-0004-0000-0100-000026000000}"/>
    <hyperlink ref="P50" r:id="rId40" display="http://www.bav-astro.de/sfs/BAVM_link.php?BAVMnr=239" xr:uid="{00000000-0004-0000-0100-000027000000}"/>
    <hyperlink ref="P51" r:id="rId41" display="http://www.bav-astro.de/sfs/BAVM_link.php?BAVMnr=239" xr:uid="{00000000-0004-0000-0100-000028000000}"/>
    <hyperlink ref="P13" r:id="rId42" display="http://www.bav-astro.de/sfs/BAVM_link.php?BAVMnr=241" xr:uid="{00000000-0004-0000-0100-000029000000}"/>
    <hyperlink ref="P14" r:id="rId43" display="http://www.bav-astro.de/sfs/BAVM_link.php?BAVMnr=241" xr:uid="{00000000-0004-0000-0100-00002A000000}"/>
    <hyperlink ref="P15" r:id="rId44" display="http://www.bav-astro.de/sfs/BAVM_link.php?BAVMnr=241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2024-01-23T04:19:11Z</dcterms:modified>
</cp:coreProperties>
</file>