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DF5B7057-07C4-4C23-B16C-8509DFFF656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C21" i="1"/>
  <c r="E21" i="1"/>
  <c r="F21" i="1"/>
  <c r="F11" i="1"/>
  <c r="G11" i="1"/>
  <c r="E14" i="1"/>
  <c r="E15" i="1" s="1"/>
  <c r="Q21" i="1"/>
  <c r="G21" i="1"/>
  <c r="C17" i="1"/>
  <c r="H21" i="1"/>
  <c r="C11" i="1"/>
  <c r="C12" i="1" l="1"/>
  <c r="C16" i="1" l="1"/>
  <c r="D18" i="1" s="1"/>
  <c r="O22" i="1"/>
  <c r="O23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<sst xmlns="http://schemas.openxmlformats.org/spreadsheetml/2006/main" count="54" uniqueCount="48">
  <si>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</si>
  <si>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</si>
  <si>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</si>
  <si>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</si>
  <si>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</si>
  <si>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</si>
  <si>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</si>
  <si>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</si>
  <si>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</si>
  <si>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</si>
  <si>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</si>
  <si>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</si>
  <si>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</si>
  <si>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</si>
  <si>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</si>
  <si>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</si>
  <si>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</si>
  <si>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</si>
  <si>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</si>
  <si>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</si>
  <si>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</si>
  <si>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</si>
  <si>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</si>
  <si>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</si>
  <si>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</si>
  <si>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</si>
  <si>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</si>
  <si>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</si>
  <si>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</si>
  <si>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</si>
  <si>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</si>
  <si>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</si>
  <si>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</si>
  <si>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</si>
  <si>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</si>
  <si>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</si>
  <si>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</si>
  <si>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</si>
  <si>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</si>
  <si>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</si>
  <si>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</si>
  <si>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</si>
  <si>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IBVS 6114</t>
  </si>
  <si>
    <t>I</t>
  </si>
  <si>
    <t>II</t>
  </si>
  <si>
    <t>EB</t>
  </si>
  <si>
    <t>CCD</t>
  </si>
  <si>
    <t>V0442 Cep / GSC 3981-0736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</si>
</sst>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6" fillId="0" borderId="0" xfId="0" applyFont="1" applyAlignment="1">
      <alignment horizontal="right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3" xfId="0" applyFont="1" applyFill="1" applyBorder="1" applyAlignment="1">
      <alignment horizontal="center"/>
    </xf>
    <xf numFmtId="0" fontId="8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1" xfId="0" applyBorder="1">
      <alignment vertical="top"/>
    </xf>
    <xf numFmtId="0" fontId="1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V0442 Cep - O-C Diagr.</a:t>
            </a:r>
          </a:p>
        </c:rich>
      </c:tx>
      <c:layout>
        <c:manualLayout>
          <c:xMode val="edge"/>
          <c:yMode val="edge"/>
          <c:x val="0.3789473684210526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3751</c:v>
                </c:pt>
                <c:pt idx="2">
                  <c:v>3789.5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E5-43D5-9A67-FD7154E6822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3751</c:v>
                </c:pt>
                <c:pt idx="2">
                  <c:v>3789.5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-0.18475999999645865</c:v>
                </c:pt>
                <c:pt idx="2">
                  <c:v>-0.18840499999350868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E5-43D5-9A67-FD7154E6822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3751</c:v>
                </c:pt>
                <c:pt idx="2">
                  <c:v>3789.5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E5-43D5-9A67-FD7154E6822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3751</c:v>
                </c:pt>
                <c:pt idx="2">
                  <c:v>3789.5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E5-43D5-9A67-FD7154E6822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3751</c:v>
                </c:pt>
                <c:pt idx="2">
                  <c:v>3789.5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E5-43D5-9A67-FD7154E6822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3751</c:v>
                </c:pt>
                <c:pt idx="2">
                  <c:v>3789.5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E5-43D5-9A67-FD7154E6822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4.6000000000000001E-4</c:v>
                  </c:pt>
                  <c:pt idx="2">
                    <c:v>4.8999999999999998E-4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3751</c:v>
                </c:pt>
                <c:pt idx="2">
                  <c:v>3789.5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E5-43D5-9A67-FD7154E6822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3751</c:v>
                </c:pt>
                <c:pt idx="2">
                  <c:v>3789.5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8.8818419801545145E-6</c:v>
                </c:pt>
                <c:pt idx="1">
                  <c:v>-0.18563422701421906</c:v>
                </c:pt>
                <c:pt idx="2">
                  <c:v>-0.18753965481772844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E5-43D5-9A67-FD7154E6822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3751</c:v>
                </c:pt>
                <c:pt idx="2">
                  <c:v>3789.5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4E5-43D5-9A67-FD7154E68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03712"/>
        <c:axId val="1"/>
      </c:scatterChart>
      <c:valAx>
        <c:axId val="914803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03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71D231B-EC9D-E891-95BF-322E66574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47</v>
      </c>
    </row>
    <row r="2" spans="1:7" x14ac:dyDescent="0.2">
      <c r="A2" t="s">
        <v>23</v>
      </c>
      <c r="B2" s="32" t="s">
        <v>45</v>
      </c>
      <c r="D2" s="2"/>
    </row>
    <row r="3" spans="1:7" ht="13.5" thickBot="1" x14ac:dyDescent="0.25"/>
    <row r="4" spans="1:7" ht="14.25" thickTop="1" thickBot="1" x14ac:dyDescent="0.25">
      <c r="A4" s="4" t="s">
        <v>0</v>
      </c>
      <c r="C4" s="7" t="s">
        <v>41</v>
      </c>
      <c r="D4" s="8" t="s">
        <v>41</v>
      </c>
    </row>
    <row r="6" spans="1:7" x14ac:dyDescent="0.2">
      <c r="A6" s="4" t="s">
        <v>1</v>
      </c>
    </row>
    <row r="7" spans="1:7" x14ac:dyDescent="0.2">
      <c r="A7" t="s">
        <v>2</v>
      </c>
      <c r="C7">
        <v>48500.091999999997</v>
      </c>
      <c r="D7" s="29" t="s">
        <v>39</v>
      </c>
    </row>
    <row r="8" spans="1:7" x14ac:dyDescent="0.2">
      <c r="A8" t="s">
        <v>3</v>
      </c>
      <c r="C8">
        <v>2.1291899999999999</v>
      </c>
      <c r="D8" s="29" t="s">
        <v>39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15</v>
      </c>
      <c r="B11" s="11"/>
      <c r="C11" s="23">
        <f ca="1">INTERCEPT(INDIRECT($G$11):G992,INDIRECT($F$11):F992)</f>
        <v>8.8818419801545145E-6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16</v>
      </c>
      <c r="B12" s="11"/>
      <c r="C12" s="23">
        <f ca="1">SLOPE(INDIRECT($G$11):G992,INDIRECT($F$11):F992)</f>
        <v>-4.949163125998379E-5</v>
      </c>
      <c r="D12" s="2"/>
      <c r="E12" s="11"/>
    </row>
    <row r="13" spans="1:7" x14ac:dyDescent="0.2">
      <c r="A13" s="11" t="s">
        <v>18</v>
      </c>
      <c r="B13" s="11"/>
      <c r="C13" s="2" t="s">
        <v>13</v>
      </c>
      <c r="D13" s="15" t="s">
        <v>36</v>
      </c>
      <c r="E13" s="12">
        <v>1</v>
      </c>
    </row>
    <row r="14" spans="1:7" x14ac:dyDescent="0.2">
      <c r="A14" s="11"/>
      <c r="B14" s="11"/>
      <c r="C14" s="11"/>
      <c r="D14" s="15" t="s">
        <v>32</v>
      </c>
      <c r="E14" s="16">
        <f ca="1">NOW()+15018.5+$C$9/24</f>
        <v>60332.725145949073</v>
      </c>
    </row>
    <row r="15" spans="1:7" x14ac:dyDescent="0.2">
      <c r="A15" s="13" t="s">
        <v>17</v>
      </c>
      <c r="B15" s="11"/>
      <c r="C15" s="14">
        <f ca="1">(C7+C11)+(C8+C12)*INT(MAX(F21:F3533))</f>
        <v>56567.405395090995</v>
      </c>
      <c r="D15" s="15" t="s">
        <v>37</v>
      </c>
      <c r="E15" s="16">
        <f ca="1">ROUND(2*(E14-$C$7)/$C$8,0)/2+E13</f>
        <v>5558.5</v>
      </c>
    </row>
    <row r="16" spans="1:7" x14ac:dyDescent="0.2">
      <c r="A16" s="17" t="s">
        <v>4</v>
      </c>
      <c r="B16" s="11"/>
      <c r="C16" s="18">
        <f ca="1">+C8+C12</f>
        <v>2.12914050836874</v>
      </c>
      <c r="D16" s="15" t="s">
        <v>38</v>
      </c>
      <c r="E16" s="25">
        <f ca="1">ROUND(2*(E14-$C$15)/$C$16,0)/2+E13</f>
        <v>1769.5</v>
      </c>
    </row>
    <row r="17" spans="1:18" ht="13.5" thickBot="1" x14ac:dyDescent="0.25">
      <c r="A17" s="15" t="s">
        <v>29</v>
      </c>
      <c r="B17" s="11"/>
      <c r="C17" s="11">
        <f>COUNT(C21:C2191)</f>
        <v>3</v>
      </c>
      <c r="D17" s="15" t="s">
        <v>33</v>
      </c>
      <c r="E17" s="19">
        <f ca="1">+$C$15+$C$16*E16-15018.5-$C$9/24</f>
        <v>45316.815357982814</v>
      </c>
    </row>
    <row r="18" spans="1:18" ht="14.25" thickTop="1" thickBot="1" x14ac:dyDescent="0.25">
      <c r="A18" s="17" t="s">
        <v>5</v>
      </c>
      <c r="B18" s="11"/>
      <c r="C18" s="20">
        <f ca="1">+C15</f>
        <v>56567.405395090995</v>
      </c>
      <c r="D18" s="21">
        <f ca="1">+C16</f>
        <v>2.12914050836874</v>
      </c>
      <c r="E18" s="22" t="s">
        <v>34</v>
      </c>
    </row>
    <row r="19" spans="1:18" ht="13.5" thickTop="1" x14ac:dyDescent="0.2">
      <c r="A19" s="26" t="s">
        <v>35</v>
      </c>
      <c r="E19" s="27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39</v>
      </c>
      <c r="I20" s="6" t="s">
        <v>28</v>
      </c>
      <c r="J20" s="6" t="s">
        <v>46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8" t="s">
        <v>40</v>
      </c>
    </row>
    <row r="21" spans="1:18" x14ac:dyDescent="0.2">
      <c r="A21" t="s">
        <v>39</v>
      </c>
      <c r="C21" s="9">
        <f>+C$7</f>
        <v>48500.091999999997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8.8818419801545145E-6</v>
      </c>
      <c r="Q21" s="1">
        <f>+C21-15018.5</f>
        <v>33481.591999999997</v>
      </c>
    </row>
    <row r="22" spans="1:18" x14ac:dyDescent="0.2">
      <c r="A22" s="30" t="s">
        <v>42</v>
      </c>
      <c r="B22" s="31" t="s">
        <v>43</v>
      </c>
      <c r="C22" s="30">
        <v>56486.498930000002</v>
      </c>
      <c r="D22" s="30">
        <v>4.6000000000000001E-4</v>
      </c>
      <c r="E22">
        <f>+(C22-C$7)/C$8</f>
        <v>3750.9132252171034</v>
      </c>
      <c r="F22">
        <f>ROUND(2*E22,0)/2</f>
        <v>3751</v>
      </c>
      <c r="G22">
        <f>+C22-(C$7+F22*C$8)</f>
        <v>-0.18475999999645865</v>
      </c>
      <c r="I22">
        <f>+G22</f>
        <v>-0.18475999999645865</v>
      </c>
      <c r="O22">
        <f ca="1">+C$11+C$12*$F22</f>
        <v>-0.18563422701421906</v>
      </c>
      <c r="Q22" s="1">
        <f>+C22-15018.5</f>
        <v>41467.998930000002</v>
      </c>
    </row>
    <row r="23" spans="1:18" x14ac:dyDescent="0.2">
      <c r="A23" s="30" t="s">
        <v>42</v>
      </c>
      <c r="B23" s="31" t="s">
        <v>44</v>
      </c>
      <c r="C23" s="30">
        <v>56568.469100000002</v>
      </c>
      <c r="D23" s="30">
        <v>4.8999999999999998E-4</v>
      </c>
      <c r="E23">
        <f>+(C23-C$7)/C$8</f>
        <v>3789.4115132984871</v>
      </c>
      <c r="F23">
        <f>ROUND(2*E23,0)/2</f>
        <v>3789.5</v>
      </c>
      <c r="G23">
        <f>+C23-(C$7+F23*C$8)</f>
        <v>-0.18840499999350868</v>
      </c>
      <c r="I23">
        <f>+G23</f>
        <v>-0.18840499999350868</v>
      </c>
      <c r="O23">
        <f ca="1">+C$11+C$12*$F23</f>
        <v>-0.18753965481772844</v>
      </c>
      <c r="Q23" s="1">
        <f>+C23-15018.5</f>
        <v>41549.969100000002</v>
      </c>
    </row>
    <row r="24" spans="1:18" x14ac:dyDescent="0.2">
      <c r="C24" s="9"/>
      <c r="D24" s="9"/>
      <c r="Q24" s="1"/>
    </row>
    <row r="25" spans="1:18" x14ac:dyDescent="0.2">
      <c r="C25" s="9"/>
      <c r="D25" s="9"/>
      <c r="Q25" s="1"/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2024-01-23T04:24:12Z</dcterms:modified>
</cp:coreProperties>
</file>