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7773EBF-8FDC-4184-B970-5809A535425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K28" i="1"/>
  <c r="E29" i="1"/>
  <c r="F29" i="1"/>
  <c r="G29" i="1"/>
  <c r="K29" i="1"/>
  <c r="Q28" i="1"/>
  <c r="Q29" i="1"/>
  <c r="Q26" i="1"/>
  <c r="E24" i="1"/>
  <c r="F24" i="1"/>
  <c r="G24" i="1"/>
  <c r="K24" i="1"/>
  <c r="E26" i="1"/>
  <c r="F26" i="1"/>
  <c r="G26" i="1"/>
  <c r="K26" i="1"/>
  <c r="E21" i="1"/>
  <c r="F21" i="1"/>
  <c r="G21" i="1"/>
  <c r="J21" i="1"/>
  <c r="E22" i="1"/>
  <c r="F22" i="1"/>
  <c r="G22" i="1"/>
  <c r="K22" i="1"/>
  <c r="E23" i="1"/>
  <c r="F23" i="1"/>
  <c r="G23" i="1"/>
  <c r="K23" i="1"/>
  <c r="E25" i="1"/>
  <c r="F25" i="1"/>
  <c r="G25" i="1"/>
  <c r="K25" i="1"/>
  <c r="E27" i="1"/>
  <c r="F27" i="1"/>
  <c r="G27" i="1"/>
  <c r="K27" i="1"/>
  <c r="C9" i="1"/>
  <c r="D9" i="1"/>
  <c r="Q24" i="1"/>
  <c r="Q27" i="1"/>
  <c r="Q25" i="1"/>
  <c r="Q23" i="1"/>
  <c r="F16" i="1"/>
  <c r="C17" i="1"/>
  <c r="Q22" i="1"/>
  <c r="G4" i="1"/>
  <c r="F4" i="1"/>
  <c r="Q21" i="1"/>
  <c r="C12" i="1"/>
  <c r="C11" i="1"/>
  <c r="O28" i="1" l="1"/>
  <c r="O25" i="1"/>
  <c r="O29" i="1"/>
  <c r="O27" i="1"/>
  <c r="O26" i="1"/>
  <c r="O23" i="1"/>
  <c r="O24" i="1"/>
  <c r="C15" i="1"/>
  <c r="F18" i="1" s="1"/>
  <c r="O22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<sst xmlns="http://schemas.openxmlformats.org/spreadsheetml/2006/main" count="66" uniqueCount="53">
  <si>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</si>
  <si>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</si>
  <si>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</si>
  <si>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</si>
  <si>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</si>
  <si>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</si>
  <si>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</si>
  <si>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</si>
  <si>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</si>
  <si>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</si>
  <si>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</si>
  <si>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</si>
  <si>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</si>
  <si>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</si>
  <si>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</si>
  <si>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</si>
  <si>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</si>
  <si>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</si>
  <si>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</si>
  <si>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</si>
  <si>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</si>
  <si>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</si>
  <si>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</si>
  <si>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</si>
  <si>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</si>
  <si>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</si>
  <si>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</si>
  <si>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</si>
  <si>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</si>
  <si>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</si>
  <si>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</si>
  <si>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</si>
  <si>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</si>
  <si>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</si>
  <si>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</si>
  <si>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</si>
  <si>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not avail.</t>
  </si>
  <si>
    <t>GCVS 4 Eph.</t>
  </si>
  <si>
    <t>V0699 Cep / GSC 3992-0731</t>
  </si>
  <si>
    <t xml:space="preserve">EW        </t>
  </si>
  <si>
    <t>Pribulla 2003</t>
  </si>
  <si>
    <t>IBVS 5594</t>
  </si>
  <si>
    <t>I</t>
  </si>
  <si>
    <t>Add cycle</t>
  </si>
  <si>
    <t>Old Cycle</t>
  </si>
  <si>
    <t>IBVS 6011</t>
  </si>
  <si>
    <t>IBVS 6042</t>
  </si>
  <si>
    <t>OEJV 0160</t>
  </si>
  <si>
    <t>II</t>
  </si>
  <si>
    <t>IBVS 6092</t>
  </si>
  <si>
    <t>vis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</si>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</sst>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11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5" xfId="0" applyFont="1" applyBorder="1" applyAlignment="1">
      <alignment vertical="center"/>
    </xf>
    <xf numFmtId="0" fontId="0" fillId="0" borderId="5" xfId="0" applyFill="1" applyBorder="1">
      <alignment vertical="top"/>
    </xf>
    <xf numFmtId="0" fontId="6" fillId="0" borderId="0" xfId="0" applyFont="1" applyBorder="1" applyAlignment="1">
      <alignment horizontal="left" vertical="center"/>
    </xf>
    <xf numFmtId="0" fontId="0" fillId="24" borderId="5" xfId="0" applyFill="1" applyBorder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V0699 Cep --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2180</c:v>
                </c:pt>
                <c:pt idx="2">
                  <c:v>6760</c:v>
                </c:pt>
                <c:pt idx="3">
                  <c:v>7009.5</c:v>
                </c:pt>
                <c:pt idx="4">
                  <c:v>7201</c:v>
                </c:pt>
                <c:pt idx="5">
                  <c:v>7505</c:v>
                </c:pt>
                <c:pt idx="6">
                  <c:v>7601</c:v>
                </c:pt>
                <c:pt idx="7">
                  <c:v>8603</c:v>
                </c:pt>
                <c:pt idx="8">
                  <c:v>9055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F2-4338-970B-D92C390C13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2180</c:v>
                </c:pt>
                <c:pt idx="2">
                  <c:v>6760</c:v>
                </c:pt>
                <c:pt idx="3">
                  <c:v>7009.5</c:v>
                </c:pt>
                <c:pt idx="4">
                  <c:v>7201</c:v>
                </c:pt>
                <c:pt idx="5">
                  <c:v>7505</c:v>
                </c:pt>
                <c:pt idx="6">
                  <c:v>7601</c:v>
                </c:pt>
                <c:pt idx="7">
                  <c:v>8603</c:v>
                </c:pt>
                <c:pt idx="8">
                  <c:v>9055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F2-4338-970B-D92C390C13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2180</c:v>
                </c:pt>
                <c:pt idx="2">
                  <c:v>6760</c:v>
                </c:pt>
                <c:pt idx="3">
                  <c:v>7009.5</c:v>
                </c:pt>
                <c:pt idx="4">
                  <c:v>7201</c:v>
                </c:pt>
                <c:pt idx="5">
                  <c:v>7505</c:v>
                </c:pt>
                <c:pt idx="6">
                  <c:v>7601</c:v>
                </c:pt>
                <c:pt idx="7">
                  <c:v>8603</c:v>
                </c:pt>
                <c:pt idx="8">
                  <c:v>9055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F2-4338-970B-D92C390C13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2180</c:v>
                </c:pt>
                <c:pt idx="2">
                  <c:v>6760</c:v>
                </c:pt>
                <c:pt idx="3">
                  <c:v>7009.5</c:v>
                </c:pt>
                <c:pt idx="4">
                  <c:v>7201</c:v>
                </c:pt>
                <c:pt idx="5">
                  <c:v>7505</c:v>
                </c:pt>
                <c:pt idx="6">
                  <c:v>7601</c:v>
                </c:pt>
                <c:pt idx="7">
                  <c:v>8603</c:v>
                </c:pt>
                <c:pt idx="8">
                  <c:v>9055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-3.8200000053620897E-3</c:v>
                </c:pt>
                <c:pt idx="2">
                  <c:v>-9.4400000016321428E-3</c:v>
                </c:pt>
                <c:pt idx="3">
                  <c:v>-1.0493000001588371E-2</c:v>
                </c:pt>
                <c:pt idx="4">
                  <c:v>-9.9740000005112961E-3</c:v>
                </c:pt>
                <c:pt idx="5">
                  <c:v>-1.0720000005676411E-2</c:v>
                </c:pt>
                <c:pt idx="6">
                  <c:v>-1.0797292001370806E-2</c:v>
                </c:pt>
                <c:pt idx="7">
                  <c:v>-1.8391999998129904E-2</c:v>
                </c:pt>
                <c:pt idx="8">
                  <c:v>-1.4719999795488548E-2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F2-4338-970B-D92C390C13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2180</c:v>
                </c:pt>
                <c:pt idx="2">
                  <c:v>6760</c:v>
                </c:pt>
                <c:pt idx="3">
                  <c:v>7009.5</c:v>
                </c:pt>
                <c:pt idx="4">
                  <c:v>7201</c:v>
                </c:pt>
                <c:pt idx="5">
                  <c:v>7505</c:v>
                </c:pt>
                <c:pt idx="6">
                  <c:v>7601</c:v>
                </c:pt>
                <c:pt idx="7">
                  <c:v>8603</c:v>
                </c:pt>
                <c:pt idx="8">
                  <c:v>9055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F2-4338-970B-D92C390C13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2180</c:v>
                </c:pt>
                <c:pt idx="2">
                  <c:v>6760</c:v>
                </c:pt>
                <c:pt idx="3">
                  <c:v>7009.5</c:v>
                </c:pt>
                <c:pt idx="4">
                  <c:v>7201</c:v>
                </c:pt>
                <c:pt idx="5">
                  <c:v>7505</c:v>
                </c:pt>
                <c:pt idx="6">
                  <c:v>7601</c:v>
                </c:pt>
                <c:pt idx="7">
                  <c:v>8603</c:v>
                </c:pt>
                <c:pt idx="8">
                  <c:v>9055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F2-4338-970B-D92C390C13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2180</c:v>
                </c:pt>
                <c:pt idx="2">
                  <c:v>6760</c:v>
                </c:pt>
                <c:pt idx="3">
                  <c:v>7009.5</c:v>
                </c:pt>
                <c:pt idx="4">
                  <c:v>7201</c:v>
                </c:pt>
                <c:pt idx="5">
                  <c:v>7505</c:v>
                </c:pt>
                <c:pt idx="6">
                  <c:v>7601</c:v>
                </c:pt>
                <c:pt idx="7">
                  <c:v>8603</c:v>
                </c:pt>
                <c:pt idx="8">
                  <c:v>9055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F2-4338-970B-D92C390C13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2180</c:v>
                </c:pt>
                <c:pt idx="2">
                  <c:v>6760</c:v>
                </c:pt>
                <c:pt idx="3">
                  <c:v>7009.5</c:v>
                </c:pt>
                <c:pt idx="4">
                  <c:v>7201</c:v>
                </c:pt>
                <c:pt idx="5">
                  <c:v>7505</c:v>
                </c:pt>
                <c:pt idx="6">
                  <c:v>7601</c:v>
                </c:pt>
                <c:pt idx="7">
                  <c:v>8603</c:v>
                </c:pt>
                <c:pt idx="8">
                  <c:v>9055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4.5510075195024161E-4</c:v>
                </c:pt>
                <c:pt idx="1">
                  <c:v>-3.1494346172033691E-3</c:v>
                </c:pt>
                <c:pt idx="2">
                  <c:v>-1.0722265805608661E-2</c:v>
                </c:pt>
                <c:pt idx="3">
                  <c:v>-1.1134803225151702E-2</c:v>
                </c:pt>
                <c:pt idx="4">
                  <c:v>-1.1451440162396158E-2</c:v>
                </c:pt>
                <c:pt idx="5">
                  <c:v>-1.1954090966168037E-2</c:v>
                </c:pt>
                <c:pt idx="6">
                  <c:v>-1.2112822798938105E-2</c:v>
                </c:pt>
                <c:pt idx="7">
                  <c:v>-1.3769586303475682E-2</c:v>
                </c:pt>
                <c:pt idx="8">
                  <c:v>-1.4516948682768082E-2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F2-4338-970B-D92C390C1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687984"/>
        <c:axId val="1"/>
      </c:scatterChart>
      <c:valAx>
        <c:axId val="914687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687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F49F528-3D04-C456-01E7-E33A8ADDF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31"/>
      <c r="F1" s="31"/>
      <c r="G1" s="32" t="s">
        <v>39</v>
      </c>
      <c r="H1" s="33" t="s">
        <v>40</v>
      </c>
      <c r="I1" s="29" t="s">
        <v>36</v>
      </c>
      <c r="J1" s="29" t="s">
        <v>36</v>
      </c>
      <c r="K1" s="34">
        <v>50433.351600000002</v>
      </c>
      <c r="L1" s="34">
        <v>0.80507399999999996</v>
      </c>
    </row>
    <row r="2" spans="1:12" x14ac:dyDescent="0.2">
      <c r="A2" t="s">
        <v>25</v>
      </c>
      <c r="B2" t="s">
        <v>39</v>
      </c>
      <c r="C2" s="9"/>
    </row>
    <row r="3" spans="1:12" ht="13.5" thickBot="1" x14ac:dyDescent="0.25"/>
    <row r="4" spans="1:12" ht="14.25" thickTop="1" thickBot="1" x14ac:dyDescent="0.25">
      <c r="A4" s="28" t="s">
        <v>37</v>
      </c>
      <c r="C4" s="7" t="s">
        <v>36</v>
      </c>
      <c r="D4" s="8" t="s">
        <v>36</v>
      </c>
      <c r="F4" s="24" t="str">
        <f>"F"&amp;B9</f>
        <v>F21</v>
      </c>
      <c r="G4" s="25" t="str">
        <f>"G"&amp;B9</f>
        <v>G21</v>
      </c>
    </row>
    <row r="5" spans="1:12" ht="13.5" thickTop="1" x14ac:dyDescent="0.2">
      <c r="A5" s="10" t="s">
        <v>30</v>
      </c>
      <c r="B5" s="11"/>
      <c r="C5" s="12">
        <v>-9.5</v>
      </c>
      <c r="D5" s="11" t="s">
        <v>31</v>
      </c>
    </row>
    <row r="6" spans="1:12" x14ac:dyDescent="0.2">
      <c r="A6" s="4" t="s">
        <v>3</v>
      </c>
    </row>
    <row r="7" spans="1:12" x14ac:dyDescent="0.2">
      <c r="A7" t="s">
        <v>4</v>
      </c>
      <c r="C7">
        <v>50433.351600000002</v>
      </c>
    </row>
    <row r="8" spans="1:12" x14ac:dyDescent="0.2">
      <c r="A8" t="s">
        <v>5</v>
      </c>
      <c r="C8">
        <v>0.80507399999999996</v>
      </c>
      <c r="D8" s="30" t="s">
        <v>40</v>
      </c>
    </row>
    <row r="9" spans="1:12" x14ac:dyDescent="0.2">
      <c r="A9" s="26" t="s">
        <v>35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 x14ac:dyDescent="0.25">
      <c r="A10" s="11"/>
      <c r="B10" s="11"/>
      <c r="C10" s="3" t="s">
        <v>21</v>
      </c>
      <c r="D10" s="3" t="s">
        <v>22</v>
      </c>
      <c r="E10" s="11"/>
    </row>
    <row r="11" spans="1:12" x14ac:dyDescent="0.2">
      <c r="A11" s="11" t="s">
        <v>17</v>
      </c>
      <c r="B11" s="11"/>
      <c r="C11" s="23">
        <f ca="1">INTERCEPT(INDIRECT($D$9):G991,INDIRECT($C$9):F991)</f>
        <v>4.5510075195024161E-4</v>
      </c>
      <c r="D11" s="13"/>
      <c r="E11" s="11"/>
    </row>
    <row r="12" spans="1:12" x14ac:dyDescent="0.2">
      <c r="A12" s="11" t="s">
        <v>18</v>
      </c>
      <c r="B12" s="11"/>
      <c r="C12" s="23">
        <f ca="1">SLOPE(INDIRECT($D$9):G991,INDIRECT($C$9):F991)</f>
        <v>-1.6534565913548673E-6</v>
      </c>
      <c r="D12" s="13"/>
      <c r="E12" s="11"/>
    </row>
    <row r="13" spans="1:12" x14ac:dyDescent="0.2">
      <c r="A13" s="11" t="s">
        <v>20</v>
      </c>
      <c r="B13" s="11"/>
      <c r="C13" s="13" t="s">
        <v>15</v>
      </c>
    </row>
    <row r="14" spans="1:12" x14ac:dyDescent="0.2">
      <c r="A14" s="11"/>
      <c r="B14" s="11"/>
      <c r="C14" s="11"/>
    </row>
    <row r="15" spans="1:12" x14ac:dyDescent="0.2">
      <c r="A15" s="14" t="s">
        <v>19</v>
      </c>
      <c r="B15" s="11"/>
      <c r="C15" s="15">
        <f ca="1">(C7+C11)+(C8+C12)*INT(MAX(F21:F3532))</f>
        <v>57723.282153051317</v>
      </c>
      <c r="E15" s="16" t="s">
        <v>43</v>
      </c>
      <c r="F15" s="12">
        <v>1</v>
      </c>
    </row>
    <row r="16" spans="1:12" x14ac:dyDescent="0.2">
      <c r="A16" s="18" t="s">
        <v>6</v>
      </c>
      <c r="B16" s="11"/>
      <c r="C16" s="19">
        <f ca="1">+C8+C12</f>
        <v>0.80507234654340865</v>
      </c>
      <c r="E16" s="16" t="s">
        <v>32</v>
      </c>
      <c r="F16" s="17">
        <f ca="1">NOW()+15018.5+$C$5/24</f>
        <v>60332.730457060185</v>
      </c>
    </row>
    <row r="17" spans="1:17" ht="13.5" thickBot="1" x14ac:dyDescent="0.25">
      <c r="A17" s="16" t="s">
        <v>29</v>
      </c>
      <c r="B17" s="11"/>
      <c r="C17" s="11">
        <f>COUNT(C21:C2190)</f>
        <v>9</v>
      </c>
      <c r="E17" s="16" t="s">
        <v>44</v>
      </c>
      <c r="F17" s="17">
        <f ca="1">ROUND(2*(F16-$C$7)/$C$8,0)/2+F15</f>
        <v>12297</v>
      </c>
    </row>
    <row r="18" spans="1:17" ht="14.25" thickTop="1" thickBot="1" x14ac:dyDescent="0.25">
      <c r="A18" s="18" t="s">
        <v>7</v>
      </c>
      <c r="B18" s="11"/>
      <c r="C18" s="21">
        <f ca="1">+C15</f>
        <v>57723.282153051317</v>
      </c>
      <c r="D18" s="22">
        <f ca="1">+C16</f>
        <v>0.80507234654340865</v>
      </c>
      <c r="E18" s="16" t="s">
        <v>33</v>
      </c>
      <c r="F18" s="25">
        <f ca="1">ROUND(2*(F16-$C$15)/$C$16,0)/2+F15</f>
        <v>3242.5</v>
      </c>
    </row>
    <row r="19" spans="1:17" ht="13.5" thickTop="1" x14ac:dyDescent="0.2">
      <c r="E19" s="16" t="s">
        <v>34</v>
      </c>
      <c r="F19" s="20">
        <f ca="1">+$C$15+$C$16*F18-15018.5-$C$5/24</f>
        <v>45315.625070051654</v>
      </c>
    </row>
    <row r="20" spans="1:17" ht="13.5" thickBot="1" x14ac:dyDescent="0.25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2</v>
      </c>
      <c r="I20" s="6" t="s">
        <v>50</v>
      </c>
      <c r="J20" s="6" t="s">
        <v>0</v>
      </c>
      <c r="K20" s="6" t="s">
        <v>1</v>
      </c>
      <c r="L20" s="6" t="s">
        <v>26</v>
      </c>
      <c r="M20" s="6" t="s">
        <v>27</v>
      </c>
      <c r="N20" s="6" t="s">
        <v>28</v>
      </c>
      <c r="O20" s="6" t="s">
        <v>24</v>
      </c>
      <c r="P20" s="5" t="s">
        <v>23</v>
      </c>
      <c r="Q20" s="3" t="s">
        <v>16</v>
      </c>
    </row>
    <row r="21" spans="1:17" x14ac:dyDescent="0.2">
      <c r="A21" s="35" t="s">
        <v>40</v>
      </c>
      <c r="B21" s="35"/>
      <c r="C21" s="36">
        <v>50433.351600000002</v>
      </c>
      <c r="D21" s="36" t="s">
        <v>15</v>
      </c>
      <c r="E21">
        <f t="shared" ref="E21:E27" si="0">+(C21-C$7)/C$8</f>
        <v>0</v>
      </c>
      <c r="F21">
        <f t="shared" ref="F21:F29" si="1">ROUND(2*E21,0)/2</f>
        <v>0</v>
      </c>
      <c r="G21">
        <f t="shared" ref="G21:G27" si="2">+C21-(C$7+F21*C$8)</f>
        <v>0</v>
      </c>
      <c r="J21">
        <f>+G21</f>
        <v>0</v>
      </c>
      <c r="O21">
        <f t="shared" ref="O21:O27" ca="1" si="3">+C$11+C$12*$F21</f>
        <v>4.5510075195024161E-4</v>
      </c>
      <c r="Q21" s="2">
        <f t="shared" ref="Q21:Q27" si="4">+C21-15018.5</f>
        <v>35414.851600000002</v>
      </c>
    </row>
    <row r="22" spans="1:17" x14ac:dyDescent="0.2">
      <c r="A22" s="37" t="s">
        <v>41</v>
      </c>
      <c r="B22" s="38" t="s">
        <v>42</v>
      </c>
      <c r="C22" s="39">
        <v>52188.409099999997</v>
      </c>
      <c r="D22" s="39">
        <v>4.0000000000000002E-4</v>
      </c>
      <c r="E22">
        <f t="shared" si="0"/>
        <v>2179.9952550945573</v>
      </c>
      <c r="F22">
        <f t="shared" si="1"/>
        <v>2180</v>
      </c>
      <c r="G22">
        <f t="shared" si="2"/>
        <v>-3.8200000053620897E-3</v>
      </c>
      <c r="K22">
        <f t="shared" ref="K22:K27" si="5">+G22</f>
        <v>-3.8200000053620897E-3</v>
      </c>
      <c r="O22">
        <f t="shared" ca="1" si="3"/>
        <v>-3.1494346172033691E-3</v>
      </c>
      <c r="Q22" s="2">
        <f t="shared" si="4"/>
        <v>37169.909099999997</v>
      </c>
    </row>
    <row r="23" spans="1:17" x14ac:dyDescent="0.2">
      <c r="A23" s="37" t="s">
        <v>45</v>
      </c>
      <c r="B23" s="40" t="s">
        <v>42</v>
      </c>
      <c r="C23" s="37">
        <v>55875.642399999997</v>
      </c>
      <c r="D23" s="37">
        <v>8.0000000000000004E-4</v>
      </c>
      <c r="E23">
        <f t="shared" si="0"/>
        <v>6759.9882743698035</v>
      </c>
      <c r="F23">
        <f t="shared" si="1"/>
        <v>6760</v>
      </c>
      <c r="G23">
        <f t="shared" si="2"/>
        <v>-9.4400000016321428E-3</v>
      </c>
      <c r="K23">
        <f t="shared" si="5"/>
        <v>-9.4400000016321428E-3</v>
      </c>
      <c r="O23">
        <f t="shared" ca="1" si="3"/>
        <v>-1.0722265805608661E-2</v>
      </c>
      <c r="Q23" s="2">
        <f t="shared" si="4"/>
        <v>40857.142399999997</v>
      </c>
    </row>
    <row r="24" spans="1:17" x14ac:dyDescent="0.2">
      <c r="A24" s="41" t="s">
        <v>47</v>
      </c>
      <c r="B24" s="42" t="s">
        <v>48</v>
      </c>
      <c r="C24" s="36">
        <v>56076.507310000001</v>
      </c>
      <c r="D24" s="36">
        <v>8.9999999999999998E-4</v>
      </c>
      <c r="E24">
        <f t="shared" si="0"/>
        <v>7009.4869664155085</v>
      </c>
      <c r="F24">
        <f t="shared" si="1"/>
        <v>7009.5</v>
      </c>
      <c r="G24">
        <f t="shared" si="2"/>
        <v>-1.0493000001588371E-2</v>
      </c>
      <c r="K24">
        <f t="shared" si="5"/>
        <v>-1.0493000001588371E-2</v>
      </c>
      <c r="O24">
        <f t="shared" ca="1" si="3"/>
        <v>-1.1134803225151702E-2</v>
      </c>
      <c r="Q24" s="2">
        <f t="shared" si="4"/>
        <v>41058.007310000001</v>
      </c>
    </row>
    <row r="25" spans="1:17" x14ac:dyDescent="0.2">
      <c r="A25" s="41" t="s">
        <v>46</v>
      </c>
      <c r="B25" s="42" t="s">
        <v>42</v>
      </c>
      <c r="C25" s="36">
        <v>56230.679499999998</v>
      </c>
      <c r="D25" s="36">
        <v>2.0000000000000001E-4</v>
      </c>
      <c r="E25">
        <f t="shared" si="0"/>
        <v>7200.9876110767418</v>
      </c>
      <c r="F25">
        <f t="shared" si="1"/>
        <v>7201</v>
      </c>
      <c r="G25">
        <f t="shared" si="2"/>
        <v>-9.9740000005112961E-3</v>
      </c>
      <c r="K25">
        <f t="shared" si="5"/>
        <v>-9.9740000005112961E-3</v>
      </c>
      <c r="O25">
        <f t="shared" ca="1" si="3"/>
        <v>-1.1451440162396158E-2</v>
      </c>
      <c r="Q25" s="2">
        <f t="shared" si="4"/>
        <v>41212.179499999998</v>
      </c>
    </row>
    <row r="26" spans="1:17" x14ac:dyDescent="0.2">
      <c r="A26" s="41" t="s">
        <v>47</v>
      </c>
      <c r="B26" s="42" t="s">
        <v>42</v>
      </c>
      <c r="C26" s="36">
        <v>56475.421249999999</v>
      </c>
      <c r="D26" s="36">
        <v>2.9999999999999997E-4</v>
      </c>
      <c r="E26">
        <f t="shared" si="0"/>
        <v>7504.9866844538492</v>
      </c>
      <c r="F26">
        <f t="shared" si="1"/>
        <v>7505</v>
      </c>
      <c r="G26">
        <f t="shared" si="2"/>
        <v>-1.0720000005676411E-2</v>
      </c>
      <c r="K26">
        <f t="shared" si="5"/>
        <v>-1.0720000005676411E-2</v>
      </c>
      <c r="O26">
        <f t="shared" ca="1" si="3"/>
        <v>-1.1954090966168037E-2</v>
      </c>
      <c r="Q26" s="2">
        <f t="shared" si="4"/>
        <v>41456.921249999999</v>
      </c>
    </row>
    <row r="27" spans="1:17" x14ac:dyDescent="0.2">
      <c r="A27" s="43" t="s">
        <v>49</v>
      </c>
      <c r="B27" s="35"/>
      <c r="C27" s="36">
        <v>56552.708276707999</v>
      </c>
      <c r="D27" s="36">
        <v>5.0000000000000001E-4</v>
      </c>
      <c r="E27">
        <f t="shared" si="0"/>
        <v>7600.9865884477676</v>
      </c>
      <c r="F27">
        <f t="shared" si="1"/>
        <v>7601</v>
      </c>
      <c r="G27">
        <f t="shared" si="2"/>
        <v>-1.0797292001370806E-2</v>
      </c>
      <c r="K27">
        <f t="shared" si="5"/>
        <v>-1.0797292001370806E-2</v>
      </c>
      <c r="O27">
        <f t="shared" ca="1" si="3"/>
        <v>-1.2112822798938105E-2</v>
      </c>
      <c r="Q27" s="2">
        <f t="shared" si="4"/>
        <v>41534.208276707999</v>
      </c>
    </row>
    <row r="28" spans="1:17" x14ac:dyDescent="0.2">
      <c r="A28" s="44" t="s">
        <v>51</v>
      </c>
      <c r="B28" s="45" t="s">
        <v>42</v>
      </c>
      <c r="C28" s="46">
        <v>57359.384830000003</v>
      </c>
      <c r="D28" s="46">
        <v>1.5E-3</v>
      </c>
      <c r="E28">
        <f>+(C28-C$7)/C$8</f>
        <v>8602.9771548950794</v>
      </c>
      <c r="F28">
        <f t="shared" si="1"/>
        <v>8603</v>
      </c>
      <c r="G28">
        <f>+C28-(C$7+F28*C$8)</f>
        <v>-1.8391999998129904E-2</v>
      </c>
      <c r="K28">
        <f>+G28</f>
        <v>-1.8391999998129904E-2</v>
      </c>
      <c r="O28">
        <f ca="1">+C$11+C$12*$F28</f>
        <v>-1.3769586303475682E-2</v>
      </c>
      <c r="Q28" s="2">
        <f>+C28-15018.5</f>
        <v>42340.884830000003</v>
      </c>
    </row>
    <row r="29" spans="1:17" x14ac:dyDescent="0.2">
      <c r="A29" s="47" t="s">
        <v>52</v>
      </c>
      <c r="B29" s="48" t="s">
        <v>42</v>
      </c>
      <c r="C29" s="49">
        <v>57723.281950000208</v>
      </c>
      <c r="D29" s="49">
        <v>6.9999999999999999E-4</v>
      </c>
      <c r="E29">
        <f>+(C29-C$7)/C$8</f>
        <v>9054.9817159667382</v>
      </c>
      <c r="F29">
        <f t="shared" si="1"/>
        <v>9055</v>
      </c>
      <c r="G29">
        <f>+C29-(C$7+F29*C$8)</f>
        <v>-1.4719999795488548E-2</v>
      </c>
      <c r="K29">
        <f>+G29</f>
        <v>-1.4719999795488548E-2</v>
      </c>
      <c r="O29">
        <f ca="1">+C$11+C$12*$F29</f>
        <v>-1.4516948682768082E-2</v>
      </c>
      <c r="Q29" s="2">
        <f>+C29-15018.5</f>
        <v>42704.781950000208</v>
      </c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rotectedRanges>
    <protectedRange sqref="A29:D29" name="Range1"/>
  </protectedRanges>
  <phoneticPr fontId="8" type="noConversion"/>
  <hyperlinks>
    <hyperlink ref="H192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2024-01-23T04:31:51Z</dcterms:modified>
</cp:coreProperties>
</file>