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FEE12A5-55BB-4EBF-A8DB-6B8413B3BF1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/>
  <c r="G29" i="1"/>
  <c r="K29" i="1"/>
  <c r="D9" i="1"/>
  <c r="C9" i="1"/>
  <c r="C21" i="1"/>
  <c r="E21" i="1"/>
  <c r="F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E26" i="1"/>
  <c r="F26" i="1"/>
  <c r="G26" i="1"/>
  <c r="K26" i="1"/>
  <c r="E27" i="1"/>
  <c r="F27" i="1"/>
  <c r="G27" i="1"/>
  <c r="I27" i="1"/>
  <c r="E28" i="1"/>
  <c r="F28" i="1"/>
  <c r="G28" i="1"/>
  <c r="K28" i="1"/>
  <c r="Q29" i="1"/>
  <c r="Q27" i="1"/>
  <c r="Q28" i="1"/>
  <c r="Q26" i="1"/>
  <c r="Q22" i="1"/>
  <c r="Q23" i="1"/>
  <c r="Q24" i="1"/>
  <c r="K25" i="1"/>
  <c r="Q25" i="1"/>
  <c r="A21" i="1"/>
  <c r="F16" i="1"/>
  <c r="C17" i="1"/>
  <c r="G21" i="1"/>
  <c r="Q21" i="1"/>
  <c r="I21" i="1"/>
  <c r="C12" i="1"/>
  <c r="C11" i="1"/>
  <c r="O27" i="1" l="1"/>
  <c r="O21" i="1"/>
  <c r="O24" i="1"/>
  <c r="C15" i="1"/>
  <c r="O22" i="1"/>
  <c r="O29" i="1"/>
  <c r="O26" i="1"/>
  <c r="O25" i="1"/>
  <c r="O23" i="1"/>
  <c r="O28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<sst xmlns="http://schemas.openxmlformats.org/spreadsheetml/2006/main" count="66" uniqueCount="54">
  <si>
    <t>IBVS 6244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</si>
  <si>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</si>
  <si>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</si>
  <si>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</si>
  <si>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</si>
  <si>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</si>
  <si>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</si>
  <si>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</si>
  <si>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</si>
  <si>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</si>
  <si>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</si>
  <si>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</si>
  <si>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</si>
  <si>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</si>
  <si>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</si>
  <si>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</si>
  <si>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</si>
  <si>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</si>
  <si>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</si>
  <si>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</si>
  <si>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</si>
  <si>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</si>
  <si>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</si>
  <si>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</si>
  <si>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</si>
  <si>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</si>
  <si>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</si>
  <si>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</si>
  <si>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</si>
  <si>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</si>
  <si>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</si>
  <si>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</si>
  <si>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</si>
  <si>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</si>
  <si>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</si>
  <si>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</si>
  <si>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</si>
  <si>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</si>
  <si>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</si>
  <si>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</si>
  <si>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</si>
  <si>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</si>
  <si>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</si>
  <si>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V0806 Cep</t>
  </si>
  <si>
    <t>V0806 Cep / GSC 4518-1102</t>
  </si>
  <si>
    <t>EA</t>
  </si>
  <si>
    <t>OEJV 0083</t>
  </si>
  <si>
    <t>OEJV 0160</t>
  </si>
  <si>
    <t>I</t>
  </si>
  <si>
    <t>II</t>
  </si>
  <si>
    <t>OEJV 0168</t>
  </si>
  <si>
    <t>vis</t>
  </si>
  <si>
    <t>OEJV 0179</t>
  </si>
  <si>
    <t>G4518-1102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</si>
</sst>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33" fillId="0" borderId="0" xfId="42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3" fillId="0" borderId="0" xfId="42" applyFont="1" applyAlignment="1">
      <alignment horizontal="left" wrapText="1"/>
    </xf>
    <xf numFmtId="0" fontId="33" fillId="0" borderId="0" xfId="42" applyFont="1" applyAlignment="1">
      <alignment horizontal="center" wrapText="1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V0806 Cep - O-C Diagr.</a:t>
            </a:r>
          </a:p>
        </c:rich>
      </c:tx>
      <c:layout>
        <c:manualLayout>
          <c:xMode val="edge"/>
          <c:yMode val="edge"/>
          <c:x val="0.376912378303198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61474269819193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4.1999999999999997E-3</c:v>
                  </c:pt>
                  <c:pt idx="7">
                    <c:v>8.0000000000000004E-4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4.1999999999999997E-3</c:v>
                  </c:pt>
                  <c:pt idx="7">
                    <c:v>8.0000000000000004E-4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3204</c:v>
                </c:pt>
                <c:pt idx="2">
                  <c:v>3397</c:v>
                </c:pt>
                <c:pt idx="3">
                  <c:v>3400</c:v>
                </c:pt>
                <c:pt idx="4">
                  <c:v>3446.5</c:v>
                </c:pt>
                <c:pt idx="5">
                  <c:v>3851.5</c:v>
                </c:pt>
                <c:pt idx="6">
                  <c:v>4436.5</c:v>
                </c:pt>
                <c:pt idx="7">
                  <c:v>4409</c:v>
                </c:pt>
                <c:pt idx="8">
                  <c:v>4642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35-464B-8BA2-3DAE0D20E0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4.1999999999999997E-3</c:v>
                  </c:pt>
                  <c:pt idx="7">
                    <c:v>8.0000000000000004E-4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4.1999999999999997E-3</c:v>
                  </c:pt>
                  <c:pt idx="7">
                    <c:v>8.0000000000000004E-4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3204</c:v>
                </c:pt>
                <c:pt idx="2">
                  <c:v>3397</c:v>
                </c:pt>
                <c:pt idx="3">
                  <c:v>3400</c:v>
                </c:pt>
                <c:pt idx="4">
                  <c:v>3446.5</c:v>
                </c:pt>
                <c:pt idx="5">
                  <c:v>3851.5</c:v>
                </c:pt>
                <c:pt idx="6">
                  <c:v>4436.5</c:v>
                </c:pt>
                <c:pt idx="7">
                  <c:v>4409</c:v>
                </c:pt>
                <c:pt idx="8">
                  <c:v>4642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6">
                  <c:v>8.5049997869646177E-3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35-464B-8BA2-3DAE0D20E0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4.1999999999999997E-3</c:v>
                  </c:pt>
                  <c:pt idx="7">
                    <c:v>8.0000000000000004E-4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4.1999999999999997E-3</c:v>
                  </c:pt>
                  <c:pt idx="7">
                    <c:v>8.0000000000000004E-4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3204</c:v>
                </c:pt>
                <c:pt idx="2">
                  <c:v>3397</c:v>
                </c:pt>
                <c:pt idx="3">
                  <c:v>3400</c:v>
                </c:pt>
                <c:pt idx="4">
                  <c:v>3446.5</c:v>
                </c:pt>
                <c:pt idx="5">
                  <c:v>3851.5</c:v>
                </c:pt>
                <c:pt idx="6">
                  <c:v>4436.5</c:v>
                </c:pt>
                <c:pt idx="7">
                  <c:v>4409</c:v>
                </c:pt>
                <c:pt idx="8">
                  <c:v>4642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35-464B-8BA2-3DAE0D20E0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4.1999999999999997E-3</c:v>
                  </c:pt>
                  <c:pt idx="7">
                    <c:v>8.0000000000000004E-4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4.1999999999999997E-3</c:v>
                  </c:pt>
                  <c:pt idx="7">
                    <c:v>8.0000000000000004E-4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3204</c:v>
                </c:pt>
                <c:pt idx="2">
                  <c:v>3397</c:v>
                </c:pt>
                <c:pt idx="3">
                  <c:v>3400</c:v>
                </c:pt>
                <c:pt idx="4">
                  <c:v>3446.5</c:v>
                </c:pt>
                <c:pt idx="5">
                  <c:v>3851.5</c:v>
                </c:pt>
                <c:pt idx="6">
                  <c:v>4436.5</c:v>
                </c:pt>
                <c:pt idx="7">
                  <c:v>4409</c:v>
                </c:pt>
                <c:pt idx="8">
                  <c:v>4642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7.3299997820868157E-3</c:v>
                </c:pt>
                <c:pt idx="2">
                  <c:v>6.8999997893115506E-3</c:v>
                </c:pt>
                <c:pt idx="3">
                  <c:v>7.6399997851694934E-3</c:v>
                </c:pt>
                <c:pt idx="4">
                  <c:v>9.2749997929786332E-3</c:v>
                </c:pt>
                <c:pt idx="5">
                  <c:v>1.0204999787674751E-2</c:v>
                </c:pt>
                <c:pt idx="7">
                  <c:v>1.1789999785833061E-2</c:v>
                </c:pt>
                <c:pt idx="8">
                  <c:v>1.1839999788207933E-2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35-464B-8BA2-3DAE0D20E0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4.1999999999999997E-3</c:v>
                  </c:pt>
                  <c:pt idx="7">
                    <c:v>8.0000000000000004E-4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4.1999999999999997E-3</c:v>
                  </c:pt>
                  <c:pt idx="7">
                    <c:v>8.0000000000000004E-4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3204</c:v>
                </c:pt>
                <c:pt idx="2">
                  <c:v>3397</c:v>
                </c:pt>
                <c:pt idx="3">
                  <c:v>3400</c:v>
                </c:pt>
                <c:pt idx="4">
                  <c:v>3446.5</c:v>
                </c:pt>
                <c:pt idx="5">
                  <c:v>3851.5</c:v>
                </c:pt>
                <c:pt idx="6">
                  <c:v>4436.5</c:v>
                </c:pt>
                <c:pt idx="7">
                  <c:v>4409</c:v>
                </c:pt>
                <c:pt idx="8">
                  <c:v>4642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35-464B-8BA2-3DAE0D20E0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4.1999999999999997E-3</c:v>
                  </c:pt>
                  <c:pt idx="7">
                    <c:v>8.0000000000000004E-4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4.1999999999999997E-3</c:v>
                  </c:pt>
                  <c:pt idx="7">
                    <c:v>8.0000000000000004E-4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3204</c:v>
                </c:pt>
                <c:pt idx="2">
                  <c:v>3397</c:v>
                </c:pt>
                <c:pt idx="3">
                  <c:v>3400</c:v>
                </c:pt>
                <c:pt idx="4">
                  <c:v>3446.5</c:v>
                </c:pt>
                <c:pt idx="5">
                  <c:v>3851.5</c:v>
                </c:pt>
                <c:pt idx="6">
                  <c:v>4436.5</c:v>
                </c:pt>
                <c:pt idx="7">
                  <c:v>4409</c:v>
                </c:pt>
                <c:pt idx="8">
                  <c:v>4642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35-464B-8BA2-3DAE0D20E0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4.1999999999999997E-3</c:v>
                  </c:pt>
                  <c:pt idx="7">
                    <c:v>8.0000000000000004E-4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4.1999999999999997E-3</c:v>
                  </c:pt>
                  <c:pt idx="7">
                    <c:v>8.0000000000000004E-4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3204</c:v>
                </c:pt>
                <c:pt idx="2">
                  <c:v>3397</c:v>
                </c:pt>
                <c:pt idx="3">
                  <c:v>3400</c:v>
                </c:pt>
                <c:pt idx="4">
                  <c:v>3446.5</c:v>
                </c:pt>
                <c:pt idx="5">
                  <c:v>3851.5</c:v>
                </c:pt>
                <c:pt idx="6">
                  <c:v>4436.5</c:v>
                </c:pt>
                <c:pt idx="7">
                  <c:v>4409</c:v>
                </c:pt>
                <c:pt idx="8">
                  <c:v>4642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35-464B-8BA2-3DAE0D20E0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3204</c:v>
                </c:pt>
                <c:pt idx="2">
                  <c:v>3397</c:v>
                </c:pt>
                <c:pt idx="3">
                  <c:v>3400</c:v>
                </c:pt>
                <c:pt idx="4">
                  <c:v>3446.5</c:v>
                </c:pt>
                <c:pt idx="5">
                  <c:v>3851.5</c:v>
                </c:pt>
                <c:pt idx="6">
                  <c:v>4436.5</c:v>
                </c:pt>
                <c:pt idx="7">
                  <c:v>4409</c:v>
                </c:pt>
                <c:pt idx="8">
                  <c:v>4642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-1.4006916245520168E-4</c:v>
                </c:pt>
                <c:pt idx="1">
                  <c:v>7.638826422170431E-3</c:v>
                </c:pt>
                <c:pt idx="2">
                  <c:v>8.1074053384727861E-3</c:v>
                </c:pt>
                <c:pt idx="3">
                  <c:v>8.1146889485707516E-3</c:v>
                </c:pt>
                <c:pt idx="4">
                  <c:v>8.2275849050891942E-3</c:v>
                </c:pt>
                <c:pt idx="5">
                  <c:v>9.2108722683143449E-3</c:v>
                </c:pt>
                <c:pt idx="6">
                  <c:v>1.0631176237417338E-2</c:v>
                </c:pt>
                <c:pt idx="7">
                  <c:v>1.0564409811519335E-2</c:v>
                </c:pt>
                <c:pt idx="8">
                  <c:v>1.1130103529127877E-2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35-464B-8BA2-3DAE0D20E0B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3204</c:v>
                </c:pt>
                <c:pt idx="2">
                  <c:v>3397</c:v>
                </c:pt>
                <c:pt idx="3">
                  <c:v>3400</c:v>
                </c:pt>
                <c:pt idx="4">
                  <c:v>3446.5</c:v>
                </c:pt>
                <c:pt idx="5">
                  <c:v>3851.5</c:v>
                </c:pt>
                <c:pt idx="6">
                  <c:v>4436.5</c:v>
                </c:pt>
                <c:pt idx="7">
                  <c:v>4409</c:v>
                </c:pt>
                <c:pt idx="8">
                  <c:v>4642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35-464B-8BA2-3DAE0D20E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348160"/>
        <c:axId val="1"/>
      </c:scatterChart>
      <c:valAx>
        <c:axId val="518348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2934631432545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8348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39360222531292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57150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7196F75-FF4D-3CBA-8DB4-01BB1BA50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44</v>
      </c>
    </row>
    <row r="2" spans="1:6">
      <c r="A2" t="s">
        <v>28</v>
      </c>
      <c r="B2" t="s">
        <v>45</v>
      </c>
      <c r="C2" s="3"/>
      <c r="D2" s="3"/>
      <c r="E2" s="10" t="s">
        <v>43</v>
      </c>
      <c r="F2" t="s">
        <v>53</v>
      </c>
    </row>
    <row r="3" spans="1:6" ht="13.5" thickBot="1"/>
    <row r="4" spans="1:6" ht="14.25" thickTop="1" thickBot="1">
      <c r="A4" s="5" t="s">
        <v>5</v>
      </c>
      <c r="C4" s="27" t="s">
        <v>42</v>
      </c>
      <c r="D4" s="28" t="s">
        <v>42</v>
      </c>
    </row>
    <row r="5" spans="1:6" ht="13.5" thickTop="1">
      <c r="A5" s="9" t="s">
        <v>33</v>
      </c>
      <c r="B5" s="10"/>
      <c r="C5" s="11">
        <v>-9.5</v>
      </c>
      <c r="D5" s="10" t="s">
        <v>34</v>
      </c>
    </row>
    <row r="6" spans="1:6">
      <c r="A6" s="5" t="s">
        <v>6</v>
      </c>
    </row>
    <row r="7" spans="1:6">
      <c r="A7" t="s">
        <v>7</v>
      </c>
      <c r="C7" s="43">
        <v>51473.578000000212</v>
      </c>
      <c r="D7" s="29" t="s">
        <v>46</v>
      </c>
    </row>
    <row r="8" spans="1:6">
      <c r="A8" t="s">
        <v>8</v>
      </c>
      <c r="C8" s="43">
        <v>1.35263</v>
      </c>
      <c r="D8" s="29" t="s">
        <v>46</v>
      </c>
    </row>
    <row r="9" spans="1:6">
      <c r="A9" s="24" t="s">
        <v>37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>
      <c r="A10" s="10"/>
      <c r="B10" s="10"/>
      <c r="C10" s="4" t="s">
        <v>24</v>
      </c>
      <c r="D10" s="4" t="s">
        <v>25</v>
      </c>
      <c r="E10" s="10"/>
    </row>
    <row r="11" spans="1:6">
      <c r="A11" s="10" t="s">
        <v>20</v>
      </c>
      <c r="B11" s="10"/>
      <c r="C11" s="21">
        <f ca="1">INTERCEPT(INDIRECT($D$9):G992,INDIRECT($C$9):F992)</f>
        <v>-1.4006916245520168E-4</v>
      </c>
      <c r="D11" s="3"/>
      <c r="E11" s="10"/>
    </row>
    <row r="12" spans="1:6">
      <c r="A12" s="10" t="s">
        <v>21</v>
      </c>
      <c r="B12" s="10"/>
      <c r="C12" s="21">
        <f ca="1">SLOPE(INDIRECT($D$9):G992,INDIRECT($C$9):F992)</f>
        <v>2.4278700326546919E-6</v>
      </c>
      <c r="D12" s="3"/>
      <c r="E12" s="10"/>
    </row>
    <row r="13" spans="1:6">
      <c r="A13" s="10" t="s">
        <v>23</v>
      </c>
      <c r="B13" s="10"/>
      <c r="C13" s="3" t="s">
        <v>18</v>
      </c>
    </row>
    <row r="14" spans="1:6">
      <c r="A14" s="10"/>
      <c r="B14" s="10"/>
      <c r="C14" s="10"/>
    </row>
    <row r="15" spans="1:6">
      <c r="A15" s="12" t="s">
        <v>22</v>
      </c>
      <c r="B15" s="10"/>
      <c r="C15" s="13">
        <f ca="1">(C7+C11)+(C8+C12)*INT(MAX(F21:F3533))</f>
        <v>57752.49759010374</v>
      </c>
      <c r="E15" s="14" t="s">
        <v>39</v>
      </c>
      <c r="F15" s="11">
        <v>1</v>
      </c>
    </row>
    <row r="16" spans="1:6">
      <c r="A16" s="16" t="s">
        <v>9</v>
      </c>
      <c r="B16" s="10"/>
      <c r="C16" s="17">
        <f ca="1">+C8+C12</f>
        <v>1.3526324278700326</v>
      </c>
      <c r="E16" s="14" t="s">
        <v>35</v>
      </c>
      <c r="F16" s="15">
        <f ca="1">NOW()+15018.5+$C$5/24</f>
        <v>60332.747849074069</v>
      </c>
    </row>
    <row r="17" spans="1:21" ht="13.5" thickBot="1">
      <c r="A17" s="14" t="s">
        <v>32</v>
      </c>
      <c r="B17" s="10"/>
      <c r="C17" s="10">
        <f>COUNT(C21:C2191)</f>
        <v>9</v>
      </c>
      <c r="E17" s="14" t="s">
        <v>40</v>
      </c>
      <c r="F17" s="15">
        <f ca="1">ROUND(2*(F16-$C$7)/$C$8,0)/2+F15</f>
        <v>6550.5</v>
      </c>
    </row>
    <row r="18" spans="1:21" ht="14.25" thickTop="1" thickBot="1">
      <c r="A18" s="16" t="s">
        <v>10</v>
      </c>
      <c r="B18" s="10"/>
      <c r="C18" s="19">
        <f ca="1">+C15</f>
        <v>57752.49759010374</v>
      </c>
      <c r="D18" s="20">
        <f ca="1">+C16</f>
        <v>1.3526324278700326</v>
      </c>
      <c r="E18" s="14" t="s">
        <v>41</v>
      </c>
      <c r="F18" s="23">
        <f ca="1">ROUND(2*(F16-$C$15)/$C$16,0)/2+F15</f>
        <v>1908.5</v>
      </c>
    </row>
    <row r="19" spans="1:21" ht="13.5" thickTop="1">
      <c r="E19" s="14" t="s">
        <v>36</v>
      </c>
      <c r="F19" s="18">
        <f ca="1">+$C$15+$C$16*F18-15018.5-$C$5/24</f>
        <v>45315.892412027031</v>
      </c>
    </row>
    <row r="20" spans="1:21" ht="13.5" thickBot="1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51</v>
      </c>
      <c r="J20" s="7" t="s">
        <v>1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38</v>
      </c>
    </row>
    <row r="21" spans="1:21">
      <c r="A21" t="str">
        <f>D7</f>
        <v>OEJV 0083</v>
      </c>
      <c r="B21" s="3"/>
      <c r="C21" s="8">
        <f>C$7</f>
        <v>51473.578000000212</v>
      </c>
      <c r="D21" s="8" t="s">
        <v>18</v>
      </c>
      <c r="E21">
        <f t="shared" ref="E21:E26" si="0">+(C21-C$7)/C$8</f>
        <v>0</v>
      </c>
      <c r="F21">
        <f t="shared" ref="F21:F29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-1.4006916245520168E-4</v>
      </c>
      <c r="Q21" s="2">
        <f t="shared" ref="Q21:Q26" si="4">+C21-15018.5</f>
        <v>36455.078000000212</v>
      </c>
    </row>
    <row r="22" spans="1:21">
      <c r="A22" s="30" t="s">
        <v>47</v>
      </c>
      <c r="B22" s="31" t="s">
        <v>48</v>
      </c>
      <c r="C22" s="32">
        <v>55807.411849999997</v>
      </c>
      <c r="D22" s="32">
        <v>2.9999999999999997E-4</v>
      </c>
      <c r="E22">
        <f t="shared" si="0"/>
        <v>3204.0054190723145</v>
      </c>
      <c r="F22">
        <f t="shared" si="1"/>
        <v>3204</v>
      </c>
      <c r="G22">
        <f t="shared" si="2"/>
        <v>7.3299997820868157E-3</v>
      </c>
      <c r="K22">
        <f>+G22</f>
        <v>7.3299997820868157E-3</v>
      </c>
      <c r="O22">
        <f t="shared" ca="1" si="3"/>
        <v>7.638826422170431E-3</v>
      </c>
      <c r="Q22" s="2">
        <f t="shared" si="4"/>
        <v>40788.911849999997</v>
      </c>
    </row>
    <row r="23" spans="1:21">
      <c r="A23" s="30" t="s">
        <v>47</v>
      </c>
      <c r="B23" s="31" t="s">
        <v>48</v>
      </c>
      <c r="C23" s="32">
        <v>56068.469010000001</v>
      </c>
      <c r="D23" s="32">
        <v>2.9999999999999997E-4</v>
      </c>
      <c r="E23">
        <f t="shared" si="0"/>
        <v>3397.0051011731134</v>
      </c>
      <c r="F23">
        <f t="shared" si="1"/>
        <v>3397</v>
      </c>
      <c r="G23">
        <f t="shared" si="2"/>
        <v>6.8999997893115506E-3</v>
      </c>
      <c r="K23">
        <f>+G23</f>
        <v>6.8999997893115506E-3</v>
      </c>
      <c r="O23">
        <f t="shared" ca="1" si="3"/>
        <v>8.1074053384727861E-3</v>
      </c>
      <c r="Q23" s="2">
        <f t="shared" si="4"/>
        <v>41049.969010000001</v>
      </c>
    </row>
    <row r="24" spans="1:21">
      <c r="A24" s="30" t="s">
        <v>47</v>
      </c>
      <c r="B24" s="31" t="s">
        <v>48</v>
      </c>
      <c r="C24" s="32">
        <v>56072.52764</v>
      </c>
      <c r="D24" s="32">
        <v>5.0000000000000001E-4</v>
      </c>
      <c r="E24">
        <f t="shared" si="0"/>
        <v>3400.0056482554637</v>
      </c>
      <c r="F24">
        <f t="shared" si="1"/>
        <v>3400</v>
      </c>
      <c r="G24">
        <f t="shared" si="2"/>
        <v>7.6399997851694934E-3</v>
      </c>
      <c r="K24">
        <f>+G24</f>
        <v>7.6399997851694934E-3</v>
      </c>
      <c r="O24">
        <f t="shared" ca="1" si="3"/>
        <v>8.1146889485707516E-3</v>
      </c>
      <c r="Q24" s="2">
        <f t="shared" si="4"/>
        <v>41054.02764</v>
      </c>
    </row>
    <row r="25" spans="1:21">
      <c r="A25" s="30" t="s">
        <v>47</v>
      </c>
      <c r="B25" s="31" t="s">
        <v>49</v>
      </c>
      <c r="C25" s="32">
        <v>56135.426570000003</v>
      </c>
      <c r="D25" s="32">
        <v>2.9999999999999997E-4</v>
      </c>
      <c r="E25">
        <f t="shared" si="0"/>
        <v>3446.506857011741</v>
      </c>
      <c r="F25">
        <f t="shared" si="1"/>
        <v>3446.5</v>
      </c>
      <c r="G25">
        <f t="shared" si="2"/>
        <v>9.2749997929786332E-3</v>
      </c>
      <c r="K25">
        <f>+G25</f>
        <v>9.2749997929786332E-3</v>
      </c>
      <c r="O25">
        <f t="shared" ca="1" si="3"/>
        <v>8.2275849050891942E-3</v>
      </c>
      <c r="Q25" s="2">
        <f t="shared" si="4"/>
        <v>41116.926570000003</v>
      </c>
    </row>
    <row r="26" spans="1:21">
      <c r="A26" s="32" t="s">
        <v>50</v>
      </c>
      <c r="B26" s="31" t="s">
        <v>49</v>
      </c>
      <c r="C26" s="33">
        <v>56683.24265</v>
      </c>
      <c r="D26" s="32">
        <v>2.0000000000000001E-4</v>
      </c>
      <c r="E26">
        <f t="shared" si="0"/>
        <v>3851.5075445611792</v>
      </c>
      <c r="F26">
        <f t="shared" si="1"/>
        <v>3851.5</v>
      </c>
      <c r="G26">
        <f t="shared" si="2"/>
        <v>1.0204999787674751E-2</v>
      </c>
      <c r="K26">
        <f>+G26</f>
        <v>1.0204999787674751E-2</v>
      </c>
      <c r="O26">
        <f t="shared" ca="1" si="3"/>
        <v>9.2108722683143449E-3</v>
      </c>
      <c r="Q26" s="2">
        <f t="shared" si="4"/>
        <v>41664.74265</v>
      </c>
    </row>
    <row r="27" spans="1:21">
      <c r="A27" s="35" t="s">
        <v>2</v>
      </c>
      <c r="B27" s="36" t="s">
        <v>48</v>
      </c>
      <c r="C27" s="37">
        <v>57474.529499999997</v>
      </c>
      <c r="D27" s="37">
        <v>4.1999999999999997E-3</v>
      </c>
      <c r="E27">
        <f>+(C27-C$7)/C$8</f>
        <v>4436.5062877503715</v>
      </c>
      <c r="F27">
        <f t="shared" si="1"/>
        <v>4436.5</v>
      </c>
      <c r="G27">
        <f>+C27-(C$7+F27*C$8)</f>
        <v>8.5049997869646177E-3</v>
      </c>
      <c r="I27">
        <f>+G27</f>
        <v>8.5049997869646177E-3</v>
      </c>
      <c r="O27">
        <f ca="1">+C$11+C$12*$F27</f>
        <v>1.0631176237417338E-2</v>
      </c>
      <c r="Q27" s="2">
        <f>+C27-15018.5</f>
        <v>42456.029499999997</v>
      </c>
    </row>
    <row r="28" spans="1:21">
      <c r="A28" s="38" t="s">
        <v>52</v>
      </c>
      <c r="B28" s="39" t="s">
        <v>48</v>
      </c>
      <c r="C28" s="40">
        <v>57437.335460000002</v>
      </c>
      <c r="D28" s="40">
        <v>8.0000000000000004E-4</v>
      </c>
      <c r="E28">
        <f>+(C28-C$7)/C$8</f>
        <v>4409.0087163524313</v>
      </c>
      <c r="F28">
        <f t="shared" si="1"/>
        <v>4409</v>
      </c>
      <c r="G28">
        <f>+C28-(C$7+F28*C$8)</f>
        <v>1.1789999785833061E-2</v>
      </c>
      <c r="K28">
        <f>+G28</f>
        <v>1.1789999785833061E-2</v>
      </c>
      <c r="O28">
        <f ca="1">+C$11+C$12*$F28</f>
        <v>1.0564409811519335E-2</v>
      </c>
      <c r="Q28" s="2">
        <f>+C28-15018.5</f>
        <v>42418.835460000002</v>
      </c>
    </row>
    <row r="29" spans="1:21">
      <c r="A29" s="34" t="s">
        <v>0</v>
      </c>
      <c r="B29" s="42" t="s">
        <v>48</v>
      </c>
      <c r="C29" s="41">
        <v>57752.498299999999</v>
      </c>
      <c r="D29" s="41">
        <v>2.9999999999999997E-4</v>
      </c>
      <c r="E29">
        <f>+(C29-C$7)/C$8</f>
        <v>4642.0087533174537</v>
      </c>
      <c r="F29">
        <f t="shared" si="1"/>
        <v>4642</v>
      </c>
      <c r="G29">
        <f>+C29-(C$7+F29*C$8)</f>
        <v>1.1839999788207933E-2</v>
      </c>
      <c r="K29">
        <f>+G29</f>
        <v>1.1839999788207933E-2</v>
      </c>
      <c r="O29">
        <f ca="1">+C$11+C$12*$F29</f>
        <v>1.1130103529127877E-2</v>
      </c>
      <c r="Q29" s="2">
        <f>+C29-15018.5</f>
        <v>42733.998299999999</v>
      </c>
    </row>
    <row r="30" spans="1:21">
      <c r="B30" s="3"/>
      <c r="C30" s="8"/>
      <c r="D30" s="8"/>
      <c r="Q30" s="2"/>
    </row>
    <row r="31" spans="1:21">
      <c r="B31" s="3"/>
      <c r="C31" s="8"/>
      <c r="D31" s="8"/>
      <c r="Q31" s="2"/>
    </row>
    <row r="32" spans="1:21">
      <c r="B32" s="3"/>
      <c r="C32" s="8"/>
      <c r="D32" s="8"/>
      <c r="Q32" s="2"/>
    </row>
    <row r="33" spans="2:17">
      <c r="B33" s="3"/>
      <c r="C33" s="8"/>
      <c r="D33" s="8"/>
      <c r="Q33" s="2"/>
    </row>
    <row r="34" spans="2:17">
      <c r="B34" s="3"/>
      <c r="C34" s="8"/>
      <c r="D34" s="8"/>
    </row>
    <row r="35" spans="2:17">
      <c r="B35" s="3"/>
      <c r="C35" s="8"/>
      <c r="D35" s="8"/>
    </row>
    <row r="36" spans="2:17">
      <c r="B36" s="3"/>
      <c r="C36" s="8"/>
      <c r="D36" s="8"/>
    </row>
    <row r="37" spans="2:17">
      <c r="B37" s="3"/>
      <c r="C37" s="8"/>
      <c r="D37" s="8"/>
    </row>
    <row r="38" spans="2:17">
      <c r="B38" s="3"/>
      <c r="C38" s="8"/>
      <c r="D38" s="8"/>
    </row>
    <row r="39" spans="2:17">
      <c r="B39" s="3"/>
      <c r="C39" s="8"/>
      <c r="D39" s="8"/>
    </row>
    <row r="40" spans="2:17">
      <c r="C40" s="8"/>
      <c r="D40" s="8"/>
    </row>
    <row r="41" spans="2:17">
      <c r="C41" s="8"/>
      <c r="D41" s="8"/>
    </row>
    <row r="42" spans="2:17">
      <c r="C42" s="8"/>
      <c r="D42" s="8"/>
    </row>
    <row r="43" spans="2:17">
      <c r="C43" s="8"/>
      <c r="D43" s="8"/>
    </row>
    <row r="44" spans="2:17">
      <c r="C44" s="8"/>
      <c r="D44" s="8"/>
    </row>
    <row r="45" spans="2:17">
      <c r="C45" s="8"/>
      <c r="D45" s="8"/>
    </row>
    <row r="46" spans="2:17">
      <c r="C46" s="8"/>
      <c r="D46" s="8"/>
    </row>
    <row r="47" spans="2:17">
      <c r="C47" s="8"/>
      <c r="D47" s="8"/>
    </row>
    <row r="48" spans="2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8" type="noConversion"/>
  <hyperlinks>
    <hyperlink ref="H1872" r:id="rId1" display="http://vsolj.cetus-net.org/bulletin.html"/>
    <hyperlink ref="H64908" r:id="rId2" display="http://vsolj.cetus-net.org/bulletin.html"/>
    <hyperlink ref="H64901" r:id="rId3" display="https://www.aavso.org/ejaavso"/>
    <hyperlink ref="AP1052" r:id="rId4" display="http://cdsbib.u-strasbg.fr/cgi-bin/cdsbib?1990RMxAA..21..381G"/>
    <hyperlink ref="AP1056" r:id="rId5" display="http://cdsbib.u-strasbg.fr/cgi-bin/cdsbib?1990RMxAA..21..381G"/>
    <hyperlink ref="AP1055" r:id="rId6" display="http://cdsbib.u-strasbg.fr/cgi-bin/cdsbib?1990RMxAA..21..381G"/>
    <hyperlink ref="AP1036" r:id="rId7" display="http://cdsbib.u-strasbg.fr/cgi-bin/cdsbib?1990RMxAA..21..381G"/>
    <hyperlink ref="I64908" r:id="rId8" display="http://vsolj.cetus-net.org/bulletin.html"/>
    <hyperlink ref="AQ1192" r:id="rId9" display="http://cdsbib.u-strasbg.fr/cgi-bin/cdsbib?1990RMxAA..21..381G"/>
    <hyperlink ref="AQ55958" r:id="rId10" display="http://cdsbib.u-strasbg.fr/cgi-bin/cdsbib?1990RMxAA..21..381G"/>
    <hyperlink ref="AQ1193" r:id="rId11" display="http://cdsbib.u-strasbg.fr/cgi-bin/cdsbib?1990RMxAA..21..381G"/>
    <hyperlink ref="H64905" r:id="rId12" display="https://www.aavso.org/ejaavso"/>
    <hyperlink ref="H2078" r:id="rId13" display="http://vsolj.cetus-net.org/bulletin.html"/>
    <hyperlink ref="AP3322" r:id="rId14" display="http://cdsbib.u-strasbg.fr/cgi-bin/cdsbib?1990RMxAA..21..381G"/>
    <hyperlink ref="AP3325" r:id="rId15" display="http://cdsbib.u-strasbg.fr/cgi-bin/cdsbib?1990RMxAA..21..381G"/>
    <hyperlink ref="AP3323" r:id="rId16" display="http://cdsbib.u-strasbg.fr/cgi-bin/cdsbib?1990RMxAA..21..381G"/>
    <hyperlink ref="AP3307" r:id="rId17" display="http://cdsbib.u-strasbg.fr/cgi-bin/cdsbib?1990RMxAA..21..381G"/>
    <hyperlink ref="I2078" r:id="rId18" display="http://vsolj.cetus-net.org/bulletin.html"/>
    <hyperlink ref="AQ3536" r:id="rId19" display="http://cdsbib.u-strasbg.fr/cgi-bin/cdsbib?1990RMxAA..21..381G"/>
    <hyperlink ref="AQ237" r:id="rId20" display="http://cdsbib.u-strasbg.fr/cgi-bin/cdsbib?1990RMxAA..21..381G"/>
    <hyperlink ref="AQ3540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2024-01-23T04:56:54Z</dcterms:modified>
</cp:coreProperties>
</file>