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C46CB66-8C21-40D4-A2AD-66EEB1D75B8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/>
  <c r="G34" i="1"/>
  <c r="K34" i="1"/>
  <c r="D9" i="1"/>
  <c r="C9" i="1"/>
  <c r="Q34" i="1"/>
  <c r="E32" i="1"/>
  <c r="F32" i="1"/>
  <c r="G32" i="1"/>
  <c r="K32" i="1"/>
  <c r="E33" i="1"/>
  <c r="F33" i="1"/>
  <c r="G33" i="1"/>
  <c r="K33" i="1"/>
  <c r="Q32" i="1"/>
  <c r="Q33" i="1"/>
  <c r="E31" i="1"/>
  <c r="F31" i="1"/>
  <c r="G31" i="1"/>
  <c r="J31" i="1"/>
  <c r="C21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Q31" i="1"/>
  <c r="Q22" i="1"/>
  <c r="Q23" i="1"/>
  <c r="Q24" i="1"/>
  <c r="Q25" i="1"/>
  <c r="Q26" i="1"/>
  <c r="Q27" i="1"/>
  <c r="Q28" i="1"/>
  <c r="Q29" i="1"/>
  <c r="Q30" i="1"/>
  <c r="A21" i="1"/>
  <c r="F16" i="1"/>
  <c r="C17" i="1"/>
  <c r="Q21" i="1"/>
  <c r="C11" i="1"/>
  <c r="C12" i="1"/>
  <c r="C16" i="1" l="1"/>
  <c r="D18" i="1" s="1"/>
  <c r="O34" i="1"/>
  <c r="C15" i="1"/>
  <c r="O26" i="1"/>
  <c r="O24" i="1"/>
  <c r="O21" i="1"/>
  <c r="O27" i="1"/>
  <c r="O29" i="1"/>
  <c r="O30" i="1"/>
  <c r="O22" i="1"/>
  <c r="O28" i="1"/>
  <c r="O33" i="1"/>
  <c r="O32" i="1"/>
  <c r="O25" i="1"/>
  <c r="O31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<sst xmlns="http://schemas.openxmlformats.org/spreadsheetml/2006/main" count="76" uniqueCount="53">
  <si>
    <t>G4621-0575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</si>
  <si>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</si>
  <si>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</si>
  <si>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</si>
  <si>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</si>
  <si>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</si>
  <si>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</si>
  <si>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</si>
  <si>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</si>
  <si>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</si>
  <si>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</si>
  <si>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</si>
  <si>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</si>
  <si>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</si>
  <si>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</si>
  <si>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</si>
  <si>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</si>
  <si>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</si>
  <si>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</si>
  <si>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</si>
  <si>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</si>
  <si>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</si>
  <si>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</si>
  <si>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</si>
  <si>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</si>
  <si>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</si>
  <si>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</si>
  <si>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</si>
  <si>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</si>
  <si>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</si>
  <si>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</si>
  <si>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</si>
  <si>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</si>
  <si>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</si>
  <si>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</si>
  <si>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</si>
  <si>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</si>
  <si>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</si>
  <si>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</si>
  <si>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</si>
  <si>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</si>
  <si>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</si>
  <si>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</si>
  <si>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V0808 Cep</t>
  </si>
  <si>
    <t>EB</t>
  </si>
  <si>
    <t>OEJV 0083</t>
  </si>
  <si>
    <t>OEJV 0160</t>
  </si>
  <si>
    <t>I</t>
  </si>
  <si>
    <t>IBVS 6118</t>
  </si>
  <si>
    <t>vis</t>
  </si>
  <si>
    <t>OEJV 0179</t>
  </si>
  <si>
    <t>OEJV 0211</t>
  </si>
  <si>
    <t>V0808 Cep / GSC 4621-0575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</si>
</sst>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4" fillId="0" borderId="0" xfId="41" applyFont="1" applyAlignment="1">
      <alignment wrapText="1"/>
    </xf>
    <xf numFmtId="0" fontId="4" fillId="0" borderId="0" xfId="41" applyFont="1" applyAlignment="1">
      <alignment horizontal="center" wrapText="1"/>
    </xf>
    <xf numFmtId="0" fontId="4" fillId="0" borderId="0" xfId="41" applyFont="1" applyAlignment="1">
      <alignment horizontal="left" wrapText="1"/>
    </xf>
    <xf numFmtId="0" fontId="4" fillId="0" borderId="0" xfId="42" applyFont="1"/>
    <xf numFmtId="0" fontId="4" fillId="0" borderId="0" xfId="42" applyFont="1" applyAlignment="1">
      <alignment horizontal="center"/>
    </xf>
    <xf numFmtId="0" fontId="4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/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V0808 Cep - O-C Diagr.</a:t>
            </a:r>
          </a:p>
        </c:rich>
      </c:tx>
      <c:layout>
        <c:manualLayout>
          <c:xMode val="edge"/>
          <c:yMode val="edge"/>
          <c:x val="0.3824756606397774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14-44F8-913B-1D79AD00EC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14-44F8-913B-1D79AD00EC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0">
                  <c:v>1.1133999905723613E-2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14-44F8-913B-1D79AD00EC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2.0999991102144122E-4</c:v>
                </c:pt>
                <c:pt idx="2">
                  <c:v>1.9079999110545032E-3</c:v>
                </c:pt>
                <c:pt idx="3">
                  <c:v>2.1079999060020782E-3</c:v>
                </c:pt>
                <c:pt idx="4">
                  <c:v>3.0079999123699963E-3</c:v>
                </c:pt>
                <c:pt idx="5">
                  <c:v>2.2499999031424522E-3</c:v>
                </c:pt>
                <c:pt idx="6">
                  <c:v>3.549999906681478E-3</c:v>
                </c:pt>
                <c:pt idx="7">
                  <c:v>4.8499999029445462E-3</c:v>
                </c:pt>
                <c:pt idx="8">
                  <c:v>2.2859999080537818E-3</c:v>
                </c:pt>
                <c:pt idx="9">
                  <c:v>1.6939999113674276E-3</c:v>
                </c:pt>
                <c:pt idx="11">
                  <c:v>6.7559999006334692E-3</c:v>
                </c:pt>
                <c:pt idx="12">
                  <c:v>3.1259999086614698E-3</c:v>
                </c:pt>
                <c:pt idx="13">
                  <c:v>1.4639998626080342E-3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14-44F8-913B-1D79AD00EC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14-44F8-913B-1D79AD00EC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14-44F8-913B-1D79AD00EC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1E-4</c:v>
                  </c:pt>
                  <c:pt idx="9">
                    <c:v>4.0000000000000001E-3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14-44F8-913B-1D79AD00EC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5.3572858313367562E-2</c:v>
                </c:pt>
                <c:pt idx="1">
                  <c:v>1.5679780535015418E-2</c:v>
                </c:pt>
                <c:pt idx="2">
                  <c:v>1.5509519057014462E-2</c:v>
                </c:pt>
                <c:pt idx="3">
                  <c:v>1.5509519057014462E-2</c:v>
                </c:pt>
                <c:pt idx="4">
                  <c:v>1.5509519057014462E-2</c:v>
                </c:pt>
                <c:pt idx="5">
                  <c:v>1.4333526988031121E-2</c:v>
                </c:pt>
                <c:pt idx="6">
                  <c:v>1.4333526988031121E-2</c:v>
                </c:pt>
                <c:pt idx="7">
                  <c:v>1.4333526988031121E-2</c:v>
                </c:pt>
                <c:pt idx="8">
                  <c:v>1.4210780341100196E-2</c:v>
                </c:pt>
                <c:pt idx="9">
                  <c:v>1.1268820384013924E-2</c:v>
                </c:pt>
                <c:pt idx="10">
                  <c:v>1.0981751612965801E-2</c:v>
                </c:pt>
                <c:pt idx="11">
                  <c:v>6.7667901401281955E-3</c:v>
                </c:pt>
                <c:pt idx="12">
                  <c:v>3.6783261205759823E-3</c:v>
                </c:pt>
                <c:pt idx="13">
                  <c:v>1.0531317039566071E-3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14-44F8-913B-1D79AD00EC2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9570</c:v>
                </c:pt>
                <c:pt idx="2">
                  <c:v>9613</c:v>
                </c:pt>
                <c:pt idx="3">
                  <c:v>9613</c:v>
                </c:pt>
                <c:pt idx="4">
                  <c:v>9613</c:v>
                </c:pt>
                <c:pt idx="5">
                  <c:v>9910</c:v>
                </c:pt>
                <c:pt idx="6">
                  <c:v>9910</c:v>
                </c:pt>
                <c:pt idx="7">
                  <c:v>9910</c:v>
                </c:pt>
                <c:pt idx="8">
                  <c:v>9941</c:v>
                </c:pt>
                <c:pt idx="9">
                  <c:v>10684</c:v>
                </c:pt>
                <c:pt idx="10">
                  <c:v>10756.5</c:v>
                </c:pt>
                <c:pt idx="11">
                  <c:v>11821</c:v>
                </c:pt>
                <c:pt idx="12">
                  <c:v>12601</c:v>
                </c:pt>
                <c:pt idx="13">
                  <c:v>13264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14-44F8-913B-1D79AD00E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275984"/>
        <c:axId val="1"/>
      </c:scatterChart>
      <c:valAx>
        <c:axId val="91327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275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E118EC-71E2-46EF-C5A0-5D09DF672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45" t="s">
        <v>52</v>
      </c>
    </row>
    <row r="2" spans="1:6" x14ac:dyDescent="0.2">
      <c r="A2" t="s">
        <v>28</v>
      </c>
      <c r="B2" t="s">
        <v>44</v>
      </c>
      <c r="C2" s="2"/>
      <c r="D2" s="2"/>
      <c r="E2" s="9" t="s">
        <v>43</v>
      </c>
      <c r="F2" t="s">
        <v>0</v>
      </c>
    </row>
    <row r="3" spans="1:6" ht="13.5" thickBot="1" x14ac:dyDescent="0.25"/>
    <row r="4" spans="1:6" ht="14.25" thickTop="1" thickBot="1" x14ac:dyDescent="0.25">
      <c r="A4" s="4" t="s">
        <v>5</v>
      </c>
      <c r="C4" s="26" t="s">
        <v>42</v>
      </c>
      <c r="D4" s="27" t="s">
        <v>42</v>
      </c>
    </row>
    <row r="5" spans="1:6" ht="13.5" thickTop="1" x14ac:dyDescent="0.2">
      <c r="A5" s="8" t="s">
        <v>33</v>
      </c>
      <c r="B5" s="9"/>
      <c r="C5" s="10">
        <v>-9.5</v>
      </c>
      <c r="D5" s="9" t="s">
        <v>34</v>
      </c>
    </row>
    <row r="6" spans="1:6" x14ac:dyDescent="0.2">
      <c r="A6" s="4" t="s">
        <v>6</v>
      </c>
    </row>
    <row r="7" spans="1:6" x14ac:dyDescent="0.2">
      <c r="A7" t="s">
        <v>7</v>
      </c>
      <c r="C7" s="46">
        <v>51352.350000000093</v>
      </c>
      <c r="D7" s="28" t="s">
        <v>45</v>
      </c>
    </row>
    <row r="8" spans="1:6" x14ac:dyDescent="0.2">
      <c r="A8" t="s">
        <v>8</v>
      </c>
      <c r="C8" s="46">
        <v>0.48456399999999999</v>
      </c>
      <c r="D8" s="28" t="s">
        <v>45</v>
      </c>
    </row>
    <row r="9" spans="1:6" x14ac:dyDescent="0.2">
      <c r="A9" s="23" t="s">
        <v>37</v>
      </c>
      <c r="B9" s="24">
        <v>31</v>
      </c>
      <c r="C9" s="21" t="str">
        <f>"F"&amp;B9</f>
        <v>F31</v>
      </c>
      <c r="D9" s="22" t="str">
        <f>"G"&amp;B9</f>
        <v>G31</v>
      </c>
    </row>
    <row r="10" spans="1:6" ht="13.5" thickBot="1" x14ac:dyDescent="0.25">
      <c r="A10" s="9"/>
      <c r="B10" s="9"/>
      <c r="C10" s="3" t="s">
        <v>24</v>
      </c>
      <c r="D10" s="3" t="s">
        <v>25</v>
      </c>
      <c r="E10" s="9"/>
    </row>
    <row r="11" spans="1:6" x14ac:dyDescent="0.2">
      <c r="A11" s="9" t="s">
        <v>20</v>
      </c>
      <c r="B11" s="9"/>
      <c r="C11" s="20">
        <f ca="1">INTERCEPT(INDIRECT($D$9):G992,INDIRECT($C$9):F992)</f>
        <v>5.3572858313367562E-2</v>
      </c>
      <c r="D11" s="2"/>
      <c r="E11" s="9"/>
    </row>
    <row r="12" spans="1:6" x14ac:dyDescent="0.2">
      <c r="A12" s="9" t="s">
        <v>21</v>
      </c>
      <c r="B12" s="9"/>
      <c r="C12" s="20">
        <f ca="1">SLOPE(INDIRECT($D$9):G992,INDIRECT($C$9):F992)</f>
        <v>-3.9595692558361699E-6</v>
      </c>
      <c r="D12" s="2"/>
      <c r="E12" s="9"/>
    </row>
    <row r="13" spans="1:6" x14ac:dyDescent="0.2">
      <c r="A13" s="9" t="s">
        <v>23</v>
      </c>
      <c r="B13" s="9"/>
      <c r="C13" s="2" t="s">
        <v>18</v>
      </c>
    </row>
    <row r="14" spans="1:6" x14ac:dyDescent="0.2">
      <c r="A14" s="9"/>
      <c r="B14" s="9"/>
      <c r="C14" s="9"/>
    </row>
    <row r="15" spans="1:6" x14ac:dyDescent="0.2">
      <c r="A15" s="11" t="s">
        <v>22</v>
      </c>
      <c r="B15" s="9"/>
      <c r="C15" s="12">
        <f ca="1">(C7+C11)+(C8+C12)*INT(MAX(F21:F3533))</f>
        <v>57779.607949131794</v>
      </c>
      <c r="E15" s="13" t="s">
        <v>39</v>
      </c>
      <c r="F15" s="10">
        <v>1</v>
      </c>
    </row>
    <row r="16" spans="1:6" x14ac:dyDescent="0.2">
      <c r="A16" s="15" t="s">
        <v>9</v>
      </c>
      <c r="B16" s="9"/>
      <c r="C16" s="16">
        <f ca="1">+C8+C12</f>
        <v>0.48456004043074413</v>
      </c>
      <c r="E16" s="13" t="s">
        <v>35</v>
      </c>
      <c r="F16" s="14">
        <f ca="1">NOW()+15018.5+$C$5/24</f>
        <v>60332.748461689815</v>
      </c>
    </row>
    <row r="17" spans="1:21" ht="13.5" thickBot="1" x14ac:dyDescent="0.25">
      <c r="A17" s="13" t="s">
        <v>32</v>
      </c>
      <c r="B17" s="9"/>
      <c r="C17" s="9">
        <f>COUNT(C21:C2191)</f>
        <v>14</v>
      </c>
      <c r="E17" s="13" t="s">
        <v>40</v>
      </c>
      <c r="F17" s="14">
        <f ca="1">ROUND(2*(F16-$C$7)/$C$8,0)/2+F15</f>
        <v>18534</v>
      </c>
    </row>
    <row r="18" spans="1:21" ht="14.25" thickTop="1" thickBot="1" x14ac:dyDescent="0.25">
      <c r="A18" s="15" t="s">
        <v>10</v>
      </c>
      <c r="B18" s="9"/>
      <c r="C18" s="18">
        <f ca="1">+C15</f>
        <v>57779.607949131794</v>
      </c>
      <c r="D18" s="19">
        <f ca="1">+C16</f>
        <v>0.48456004043074413</v>
      </c>
      <c r="E18" s="13" t="s">
        <v>41</v>
      </c>
      <c r="F18" s="22">
        <f ca="1">ROUND(2*(F16-$C$15)/$C$16,0)/2+F15</f>
        <v>5270</v>
      </c>
    </row>
    <row r="19" spans="1:21" ht="13.5" thickTop="1" x14ac:dyDescent="0.2">
      <c r="E19" s="13" t="s">
        <v>36</v>
      </c>
      <c r="F19" s="17">
        <f ca="1">+$C$15+$C$16*F18-15018.5-$C$5/24</f>
        <v>45315.135195535149</v>
      </c>
    </row>
    <row r="20" spans="1:21" ht="13.5" thickBot="1" x14ac:dyDescent="0.25">
      <c r="A20" s="3" t="s">
        <v>11</v>
      </c>
      <c r="B20" s="3" t="s">
        <v>12</v>
      </c>
      <c r="C20" s="3" t="s">
        <v>13</v>
      </c>
      <c r="D20" s="3" t="s">
        <v>17</v>
      </c>
      <c r="E20" s="3" t="s">
        <v>14</v>
      </c>
      <c r="F20" s="3" t="s">
        <v>15</v>
      </c>
      <c r="G20" s="3" t="s">
        <v>16</v>
      </c>
      <c r="H20" s="6" t="s">
        <v>4</v>
      </c>
      <c r="I20" s="6" t="s">
        <v>49</v>
      </c>
      <c r="J20" s="6" t="s">
        <v>1</v>
      </c>
      <c r="K20" s="6" t="s">
        <v>3</v>
      </c>
      <c r="L20" s="6" t="s">
        <v>29</v>
      </c>
      <c r="M20" s="6" t="s">
        <v>30</v>
      </c>
      <c r="N20" s="6" t="s">
        <v>31</v>
      </c>
      <c r="O20" s="6" t="s">
        <v>27</v>
      </c>
      <c r="P20" s="5" t="s">
        <v>26</v>
      </c>
      <c r="Q20" s="3" t="s">
        <v>19</v>
      </c>
      <c r="U20" s="25" t="s">
        <v>38</v>
      </c>
    </row>
    <row r="21" spans="1:21" x14ac:dyDescent="0.2">
      <c r="A21" t="str">
        <f>D7</f>
        <v>OEJV 0083</v>
      </c>
      <c r="C21" s="7">
        <f>C$7</f>
        <v>51352.350000000093</v>
      </c>
      <c r="D21" s="7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5.3572858313367562E-2</v>
      </c>
      <c r="Q21" s="1">
        <f>+C21-15018.5</f>
        <v>36333.850000000093</v>
      </c>
    </row>
    <row r="22" spans="1:21" x14ac:dyDescent="0.2">
      <c r="A22" s="29" t="s">
        <v>46</v>
      </c>
      <c r="B22" s="30" t="s">
        <v>47</v>
      </c>
      <c r="C22" s="31">
        <v>55989.627690000001</v>
      </c>
      <c r="D22" s="31">
        <v>8.0000000000000004E-4</v>
      </c>
      <c r="E22">
        <f t="shared" ref="E22:E30" si="0">+(C22-C$7)/C$8</f>
        <v>9570.0004333790948</v>
      </c>
      <c r="F22">
        <f t="shared" ref="F22:F34" si="1">ROUND(2*E22,0)/2</f>
        <v>9570</v>
      </c>
      <c r="G22">
        <f t="shared" ref="G22:G30" si="2">+C22-(C$7+F22*C$8)</f>
        <v>2.0999991102144122E-4</v>
      </c>
      <c r="K22">
        <f t="shared" ref="K22:K30" si="3">+G22</f>
        <v>2.0999991102144122E-4</v>
      </c>
      <c r="O22">
        <f t="shared" ref="O22:O30" ca="1" si="4">+C$11+C$12*$F22</f>
        <v>1.5679780535015418E-2</v>
      </c>
      <c r="Q22" s="1">
        <f t="shared" ref="Q22:Q30" si="5">+C22-15018.5</f>
        <v>40971.127690000001</v>
      </c>
    </row>
    <row r="23" spans="1:21" x14ac:dyDescent="0.2">
      <c r="A23" s="29" t="s">
        <v>46</v>
      </c>
      <c r="B23" s="30" t="s">
        <v>47</v>
      </c>
      <c r="C23" s="31">
        <v>56010.465640000002</v>
      </c>
      <c r="D23" s="31">
        <v>2.9999999999999997E-4</v>
      </c>
      <c r="E23">
        <f t="shared" si="0"/>
        <v>9613.0039375601755</v>
      </c>
      <c r="F23">
        <f t="shared" si="1"/>
        <v>9613</v>
      </c>
      <c r="G23">
        <f t="shared" si="2"/>
        <v>1.9079999110545032E-3</v>
      </c>
      <c r="K23">
        <f t="shared" si="3"/>
        <v>1.9079999110545032E-3</v>
      </c>
      <c r="O23">
        <f t="shared" ca="1" si="4"/>
        <v>1.5509519057014462E-2</v>
      </c>
      <c r="Q23" s="1">
        <f t="shared" si="5"/>
        <v>40991.965640000002</v>
      </c>
    </row>
    <row r="24" spans="1:21" x14ac:dyDescent="0.2">
      <c r="A24" s="29" t="s">
        <v>46</v>
      </c>
      <c r="B24" s="30" t="s">
        <v>47</v>
      </c>
      <c r="C24" s="31">
        <v>56010.465839999997</v>
      </c>
      <c r="D24" s="31">
        <v>4.0000000000000002E-4</v>
      </c>
      <c r="E24">
        <f t="shared" si="0"/>
        <v>9613.0043503023426</v>
      </c>
      <c r="F24">
        <f t="shared" si="1"/>
        <v>9613</v>
      </c>
      <c r="G24">
        <f t="shared" si="2"/>
        <v>2.1079999060020782E-3</v>
      </c>
      <c r="K24">
        <f t="shared" si="3"/>
        <v>2.1079999060020782E-3</v>
      </c>
      <c r="O24">
        <f t="shared" ca="1" si="4"/>
        <v>1.5509519057014462E-2</v>
      </c>
      <c r="Q24" s="1">
        <f t="shared" si="5"/>
        <v>40991.965839999997</v>
      </c>
    </row>
    <row r="25" spans="1:21" x14ac:dyDescent="0.2">
      <c r="A25" s="29" t="s">
        <v>46</v>
      </c>
      <c r="B25" s="30" t="s">
        <v>47</v>
      </c>
      <c r="C25" s="31">
        <v>56010.466740000003</v>
      </c>
      <c r="D25" s="31">
        <v>2.9999999999999997E-4</v>
      </c>
      <c r="E25">
        <f t="shared" si="0"/>
        <v>9613.0062076421491</v>
      </c>
      <c r="F25">
        <f t="shared" si="1"/>
        <v>9613</v>
      </c>
      <c r="G25">
        <f t="shared" si="2"/>
        <v>3.0079999123699963E-3</v>
      </c>
      <c r="K25">
        <f t="shared" si="3"/>
        <v>3.0079999123699963E-3</v>
      </c>
      <c r="O25">
        <f t="shared" ca="1" si="4"/>
        <v>1.5509519057014462E-2</v>
      </c>
      <c r="Q25" s="1">
        <f t="shared" si="5"/>
        <v>40991.966740000003</v>
      </c>
    </row>
    <row r="26" spans="1:21" x14ac:dyDescent="0.2">
      <c r="A26" s="29" t="s">
        <v>46</v>
      </c>
      <c r="B26" s="30" t="s">
        <v>47</v>
      </c>
      <c r="C26" s="31">
        <v>56154.38149</v>
      </c>
      <c r="D26" s="31">
        <v>5.9999999999999995E-4</v>
      </c>
      <c r="E26">
        <f t="shared" si="0"/>
        <v>9910.0046433492935</v>
      </c>
      <c r="F26">
        <f t="shared" si="1"/>
        <v>9910</v>
      </c>
      <c r="G26">
        <f t="shared" si="2"/>
        <v>2.2499999031424522E-3</v>
      </c>
      <c r="K26">
        <f t="shared" si="3"/>
        <v>2.2499999031424522E-3</v>
      </c>
      <c r="O26">
        <f t="shared" ca="1" si="4"/>
        <v>1.4333526988031121E-2</v>
      </c>
      <c r="Q26" s="1">
        <f t="shared" si="5"/>
        <v>41135.88149</v>
      </c>
    </row>
    <row r="27" spans="1:21" x14ac:dyDescent="0.2">
      <c r="A27" s="29" t="s">
        <v>46</v>
      </c>
      <c r="B27" s="30" t="s">
        <v>47</v>
      </c>
      <c r="C27" s="31">
        <v>56154.382790000003</v>
      </c>
      <c r="D27" s="31">
        <v>6.9999999999999999E-4</v>
      </c>
      <c r="E27">
        <f t="shared" si="0"/>
        <v>9910.0073261734469</v>
      </c>
      <c r="F27">
        <f t="shared" si="1"/>
        <v>9910</v>
      </c>
      <c r="G27">
        <f t="shared" si="2"/>
        <v>3.549999906681478E-3</v>
      </c>
      <c r="K27">
        <f t="shared" si="3"/>
        <v>3.549999906681478E-3</v>
      </c>
      <c r="O27">
        <f t="shared" ca="1" si="4"/>
        <v>1.4333526988031121E-2</v>
      </c>
      <c r="Q27" s="1">
        <f t="shared" si="5"/>
        <v>41135.882790000003</v>
      </c>
    </row>
    <row r="28" spans="1:21" x14ac:dyDescent="0.2">
      <c r="A28" s="29" t="s">
        <v>46</v>
      </c>
      <c r="B28" s="30" t="s">
        <v>47</v>
      </c>
      <c r="C28" s="31">
        <v>56154.38409</v>
      </c>
      <c r="D28" s="31">
        <v>6.9999999999999999E-4</v>
      </c>
      <c r="E28">
        <f t="shared" si="0"/>
        <v>9910.0100089975858</v>
      </c>
      <c r="F28">
        <f t="shared" si="1"/>
        <v>9910</v>
      </c>
      <c r="G28">
        <f t="shared" si="2"/>
        <v>4.8499999029445462E-3</v>
      </c>
      <c r="K28">
        <f t="shared" si="3"/>
        <v>4.8499999029445462E-3</v>
      </c>
      <c r="O28">
        <f t="shared" ca="1" si="4"/>
        <v>1.4333526988031121E-2</v>
      </c>
      <c r="Q28" s="1">
        <f t="shared" si="5"/>
        <v>41135.88409</v>
      </c>
    </row>
    <row r="29" spans="1:21" x14ac:dyDescent="0.2">
      <c r="A29" s="29" t="s">
        <v>46</v>
      </c>
      <c r="B29" s="30" t="s">
        <v>47</v>
      </c>
      <c r="C29" s="31">
        <v>56169.403010000002</v>
      </c>
      <c r="D29" s="31">
        <v>1E-4</v>
      </c>
      <c r="E29">
        <f t="shared" si="0"/>
        <v>9941.0047176428889</v>
      </c>
      <c r="F29">
        <f t="shared" si="1"/>
        <v>9941</v>
      </c>
      <c r="G29">
        <f t="shared" si="2"/>
        <v>2.2859999080537818E-3</v>
      </c>
      <c r="K29">
        <f t="shared" si="3"/>
        <v>2.2859999080537818E-3</v>
      </c>
      <c r="O29">
        <f t="shared" ca="1" si="4"/>
        <v>1.4210780341100196E-2</v>
      </c>
      <c r="Q29" s="1">
        <f t="shared" si="5"/>
        <v>41150.903010000002</v>
      </c>
    </row>
    <row r="30" spans="1:21" x14ac:dyDescent="0.2">
      <c r="A30" s="29" t="s">
        <v>46</v>
      </c>
      <c r="B30" s="30" t="s">
        <v>47</v>
      </c>
      <c r="C30" s="31">
        <v>56529.433470000004</v>
      </c>
      <c r="D30" s="31">
        <v>4.0000000000000001E-3</v>
      </c>
      <c r="E30">
        <f t="shared" si="0"/>
        <v>10684.00349592605</v>
      </c>
      <c r="F30">
        <f t="shared" si="1"/>
        <v>10684</v>
      </c>
      <c r="G30">
        <f t="shared" si="2"/>
        <v>1.6939999113674276E-3</v>
      </c>
      <c r="K30">
        <f t="shared" si="3"/>
        <v>1.6939999113674276E-3</v>
      </c>
      <c r="O30">
        <f t="shared" ca="1" si="4"/>
        <v>1.1268820384013924E-2</v>
      </c>
      <c r="Q30" s="1">
        <f t="shared" si="5"/>
        <v>41510.933470000004</v>
      </c>
    </row>
    <row r="31" spans="1:21" x14ac:dyDescent="0.2">
      <c r="A31" s="32" t="s">
        <v>48</v>
      </c>
      <c r="B31" s="33" t="s">
        <v>47</v>
      </c>
      <c r="C31" s="34">
        <v>56564.573799999998</v>
      </c>
      <c r="D31" s="35">
        <v>2.9999999999999997E-4</v>
      </c>
      <c r="E31">
        <f>+(C31-C$7)/C$8</f>
        <v>10756.522977356768</v>
      </c>
      <c r="F31">
        <f t="shared" si="1"/>
        <v>10756.5</v>
      </c>
      <c r="G31">
        <f>+C31-(C$7+F31*C$8)</f>
        <v>1.1133999905723613E-2</v>
      </c>
      <c r="J31">
        <f>+G31</f>
        <v>1.1133999905723613E-2</v>
      </c>
      <c r="O31">
        <f ca="1">+C$11+C$12*$F31</f>
        <v>1.0981751612965801E-2</v>
      </c>
      <c r="Q31" s="1">
        <f>+C31-15018.5</f>
        <v>41546.073799999998</v>
      </c>
    </row>
    <row r="32" spans="1:21" x14ac:dyDescent="0.2">
      <c r="A32" s="36" t="s">
        <v>2</v>
      </c>
      <c r="B32" s="37" t="s">
        <v>47</v>
      </c>
      <c r="C32" s="38">
        <v>57080.387799999997</v>
      </c>
      <c r="D32" s="38">
        <v>2.9999999999999997E-4</v>
      </c>
      <c r="E32">
        <f>+(C32-C$7)/C$8</f>
        <v>11821.013942430522</v>
      </c>
      <c r="F32">
        <f t="shared" si="1"/>
        <v>11821</v>
      </c>
      <c r="G32">
        <f>+C32-(C$7+F32*C$8)</f>
        <v>6.7559999006334692E-3</v>
      </c>
      <c r="K32">
        <f>+G32</f>
        <v>6.7559999006334692E-3</v>
      </c>
      <c r="O32">
        <f ca="1">+C$11+C$12*$F32</f>
        <v>6.7667901401281955E-3</v>
      </c>
      <c r="Q32" s="1">
        <f>+C32-15018.5</f>
        <v>42061.887799999997</v>
      </c>
    </row>
    <row r="33" spans="1:17" x14ac:dyDescent="0.2">
      <c r="A33" s="39" t="s">
        <v>50</v>
      </c>
      <c r="B33" s="40" t="s">
        <v>47</v>
      </c>
      <c r="C33" s="41">
        <v>57458.344089999999</v>
      </c>
      <c r="D33" s="41">
        <v>6.9999999999999999E-4</v>
      </c>
      <c r="E33">
        <f>+(C33-C$7)/C$8</f>
        <v>12601.006451160023</v>
      </c>
      <c r="F33">
        <f t="shared" si="1"/>
        <v>12601</v>
      </c>
      <c r="G33">
        <f>+C33-(C$7+F33*C$8)</f>
        <v>3.1259999086614698E-3</v>
      </c>
      <c r="K33">
        <f>+G33</f>
        <v>3.1259999086614698E-3</v>
      </c>
      <c r="O33">
        <f ca="1">+C$11+C$12*$F33</f>
        <v>3.6783261205759823E-3</v>
      </c>
      <c r="Q33" s="1">
        <f>+C33-15018.5</f>
        <v>42439.844089999999</v>
      </c>
    </row>
    <row r="34" spans="1:17" x14ac:dyDescent="0.2">
      <c r="A34" s="42" t="s">
        <v>51</v>
      </c>
      <c r="B34" s="43" t="s">
        <v>47</v>
      </c>
      <c r="C34" s="44">
        <v>57779.608359999955</v>
      </c>
      <c r="D34" s="44">
        <v>2.9999999999999997E-4</v>
      </c>
      <c r="E34">
        <f>+(C34-C$7)/C$8</f>
        <v>13264.003021272447</v>
      </c>
      <c r="F34">
        <f t="shared" si="1"/>
        <v>13264</v>
      </c>
      <c r="G34">
        <f>+C34-(C$7+F34*C$8)</f>
        <v>1.4639998626080342E-3</v>
      </c>
      <c r="K34">
        <f>+G34</f>
        <v>1.4639998626080342E-3</v>
      </c>
      <c r="O34">
        <f ca="1">+C$11+C$12*$F34</f>
        <v>1.0531317039566071E-3</v>
      </c>
      <c r="Q34" s="1">
        <f>+C34-15018.5</f>
        <v>42761.108359999955</v>
      </c>
    </row>
    <row r="35" spans="1:17" x14ac:dyDescent="0.2">
      <c r="C35" s="7"/>
      <c r="D35" s="7"/>
    </row>
    <row r="36" spans="1:17" x14ac:dyDescent="0.2">
      <c r="C36" s="7"/>
      <c r="D36" s="7"/>
    </row>
    <row r="37" spans="1:17" x14ac:dyDescent="0.2">
      <c r="C37" s="7"/>
      <c r="D37" s="7"/>
    </row>
    <row r="38" spans="1:17" x14ac:dyDescent="0.2">
      <c r="C38" s="7"/>
      <c r="D38" s="7"/>
    </row>
    <row r="39" spans="1:17" x14ac:dyDescent="0.2">
      <c r="C39" s="7"/>
      <c r="D39" s="7"/>
    </row>
    <row r="40" spans="1:17" x14ac:dyDescent="0.2">
      <c r="C40" s="7"/>
      <c r="D40" s="7"/>
    </row>
    <row r="41" spans="1:17" x14ac:dyDescent="0.2">
      <c r="C41" s="7"/>
      <c r="D41" s="7"/>
    </row>
    <row r="42" spans="1:17" x14ac:dyDescent="0.2">
      <c r="C42" s="7"/>
      <c r="D42" s="7"/>
    </row>
    <row r="43" spans="1:17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rotectedRanges>
    <protectedRange sqref="A34:D34" name="Range1"/>
  </protectedRanges>
  <phoneticPr fontId="7" type="noConversion"/>
  <hyperlinks>
    <hyperlink ref="H1875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2024-01-23T04:57:47Z</dcterms:modified>
</cp:coreProperties>
</file>