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DE8E6A6-8FB8-4A5C-A590-848CC0BAC25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A21" i="1"/>
  <c r="H20" i="1"/>
  <c r="C21" i="1"/>
  <c r="G11" i="1"/>
  <c r="F11" i="1"/>
  <c r="E21" i="1"/>
  <c r="F21" i="1"/>
  <c r="G21" i="1"/>
  <c r="H21" i="1"/>
  <c r="E14" i="1"/>
  <c r="E15" i="1" s="1"/>
  <c r="C17" i="1"/>
  <c r="Q21" i="1"/>
  <c r="C11" i="1"/>
  <c r="C12" i="1" l="1"/>
  <c r="C16" i="1" l="1"/>
  <c r="D18" i="1" s="1"/>
  <c r="O21" i="1"/>
  <c r="O22" i="1"/>
  <c r="C15" i="1"/>
  <c r="C18" i="1" l="1"/>
  <c r="E16" i="1"/>
  <c r="E17" i="1" s="1"/>
</calcChain>
</file>

<file path=xl/sharedStrings.xml><?xml version="1.0" encoding="utf-8"?>
<sst xmlns="http://schemas.openxmlformats.org/spreadsheetml/2006/main" count="52" uniqueCount="49">
  <si>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</si>
  <si>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</si>
  <si>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</si>
  <si>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</si>
  <si>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</si>
  <si>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</si>
  <si>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</si>
  <si>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</si>
  <si>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</si>
  <si>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</si>
  <si>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</si>
  <si>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</si>
  <si>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</si>
  <si>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</si>
  <si>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</si>
  <si>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</si>
  <si>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</si>
  <si>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</si>
  <si>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</si>
  <si>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</si>
  <si>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</si>
  <si>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</si>
  <si>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</si>
  <si>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</si>
  <si>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</si>
  <si>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</si>
  <si>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</si>
  <si>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</si>
  <si>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</si>
  <si>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</si>
  <si>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</si>
  <si>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</si>
  <si>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</si>
  <si>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</si>
  <si>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</si>
  <si>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</si>
  <si>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</si>
  <si>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</si>
  <si>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</si>
  <si>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</si>
  <si>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</si>
  <si>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V0834 Cep</t>
  </si>
  <si>
    <t>V0834 Cep / GSC 3956-1048</t>
  </si>
  <si>
    <t>EB</t>
  </si>
  <si>
    <t>VSX</t>
  </si>
  <si>
    <t>IBVS 6070</t>
  </si>
  <si>
    <t>I</t>
  </si>
  <si>
    <t>G3956-1048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</si>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</sst>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2" borderId="1" xfId="0" applyFont="1" applyFill="1" applyBorder="1" applyAlignment="1">
      <alignment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V0834 Cep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1.0699999999999999E-2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1.0699999999999999E-2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4304.5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45-4CA2-AF70-93318000801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1.0699999999999999E-2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1.0699999999999999E-2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4304.5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-0.11330000000452856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45-4CA2-AF70-93318000801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1.0699999999999999E-2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1.0699999999999999E-2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4304.5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45-4CA2-AF70-93318000801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1.0699999999999999E-2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1.0699999999999999E-2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4304.5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45-4CA2-AF70-93318000801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1.0699999999999999E-2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1.0699999999999999E-2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4304.5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245-4CA2-AF70-93318000801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1.0699999999999999E-2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1.0699999999999999E-2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4304.5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245-4CA2-AF70-93318000801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1.0699999999999999E-2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1.0699999999999999E-2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4304.5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245-4CA2-AF70-93318000801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4304.5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-0.11330000000452856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245-4CA2-AF70-93318000801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4304.5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245-4CA2-AF70-933180008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894072"/>
        <c:axId val="1"/>
      </c:scatterChart>
      <c:valAx>
        <c:axId val="914894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894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19051</xdr:rowOff>
    </xdr:from>
    <xdr:to>
      <xdr:col>18</xdr:col>
      <xdr:colOff>76200</xdr:colOff>
      <xdr:row>18</xdr:row>
      <xdr:rowOff>142876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EB3C82D-3CA8-9214-5FCE-EEAD933A21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23</v>
      </c>
      <c r="B2" t="s">
        <v>43</v>
      </c>
      <c r="C2" s="3"/>
      <c r="D2" s="3"/>
      <c r="E2" s="31" t="s">
        <v>41</v>
      </c>
      <c r="F2" t="s">
        <v>47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5">
        <v>51323.843000000001</v>
      </c>
      <c r="D7" s="30" t="s">
        <v>44</v>
      </c>
    </row>
    <row r="8" spans="1:7" x14ac:dyDescent="0.2">
      <c r="A8" t="s">
        <v>3</v>
      </c>
      <c r="C8" s="35">
        <v>1.1232</v>
      </c>
      <c r="D8" s="30" t="s">
        <v>44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-2.6321291672558614E-5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60332.752648032409</v>
      </c>
    </row>
    <row r="15" spans="1:7" x14ac:dyDescent="0.2">
      <c r="A15" s="12" t="s">
        <v>17</v>
      </c>
      <c r="B15" s="10"/>
      <c r="C15" s="13">
        <f ca="1">(C7+C11)+(C8+C12)*INT(MAX(F21:F3533))</f>
        <v>56157.982513160641</v>
      </c>
      <c r="D15" s="14" t="s">
        <v>38</v>
      </c>
      <c r="E15" s="15">
        <f ca="1">ROUND(2*(E14-$C$7)/$C$8,0)/2+E13</f>
        <v>8022</v>
      </c>
    </row>
    <row r="16" spans="1:7" x14ac:dyDescent="0.2">
      <c r="A16" s="16" t="s">
        <v>4</v>
      </c>
      <c r="B16" s="10"/>
      <c r="C16" s="17">
        <f ca="1">+C8+C12</f>
        <v>1.1231736787083275</v>
      </c>
      <c r="D16" s="14" t="s">
        <v>39</v>
      </c>
      <c r="E16" s="24">
        <f ca="1">ROUND(2*(E14-$C$15)/$C$16,0)/2+E13</f>
        <v>3718</v>
      </c>
    </row>
    <row r="17" spans="1:18" ht="13.5" thickBot="1" x14ac:dyDescent="0.25">
      <c r="A17" s="14" t="s">
        <v>29</v>
      </c>
      <c r="B17" s="10"/>
      <c r="C17" s="10">
        <f>COUNT(C21:C2191)</f>
        <v>2</v>
      </c>
      <c r="D17" s="14" t="s">
        <v>33</v>
      </c>
      <c r="E17" s="18">
        <f ca="1">+$C$15+$C$16*E16-15018.5-$C$9/24</f>
        <v>45315.838083931536</v>
      </c>
    </row>
    <row r="18" spans="1:18" ht="14.25" thickTop="1" thickBot="1" x14ac:dyDescent="0.25">
      <c r="A18" s="16" t="s">
        <v>5</v>
      </c>
      <c r="B18" s="10"/>
      <c r="C18" s="19">
        <f ca="1">+C15</f>
        <v>56157.982513160641</v>
      </c>
      <c r="D18" s="20">
        <f ca="1">+C16</f>
        <v>1.1231736787083275</v>
      </c>
      <c r="E18" s="21" t="s">
        <v>34</v>
      </c>
    </row>
    <row r="19" spans="1:18" ht="13.5" thickTop="1" x14ac:dyDescent="0.2">
      <c r="A19" s="25" t="s">
        <v>35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28</v>
      </c>
      <c r="J20" s="7" t="s">
        <v>48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8" x14ac:dyDescent="0.2">
      <c r="A21" t="str">
        <f>D7</f>
        <v>VSX</v>
      </c>
      <c r="C21" s="8">
        <f>C$7</f>
        <v>51323.843000000001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36305.343000000001</v>
      </c>
    </row>
    <row r="22" spans="1:18" x14ac:dyDescent="0.2">
      <c r="A22" s="32" t="s">
        <v>45</v>
      </c>
      <c r="B22" s="33" t="s">
        <v>46</v>
      </c>
      <c r="C22" s="34">
        <v>56158.544099999999</v>
      </c>
      <c r="D22" s="34">
        <v>1.0699999999999999E-2</v>
      </c>
      <c r="E22">
        <f>+(C22-C$7)/C$8</f>
        <v>4304.3991274928758</v>
      </c>
      <c r="F22">
        <f>ROUND(2*E22,0)/2</f>
        <v>4304.5</v>
      </c>
      <c r="G22">
        <f>+C22-(C$7+F22*C$8)</f>
        <v>-0.11330000000452856</v>
      </c>
      <c r="I22">
        <f>+G22</f>
        <v>-0.11330000000452856</v>
      </c>
      <c r="O22">
        <f ca="1">+C$11+C$12*$F22</f>
        <v>-0.11330000000452856</v>
      </c>
      <c r="Q22" s="2">
        <f>+C22-15018.5</f>
        <v>41140.044099999999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2024-01-23T05:03:48Z</dcterms:modified>
</cp:coreProperties>
</file>