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8F96208-8DF6-4094-91DE-2093DE1E362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Q23" i="1"/>
  <c r="Q22" i="1"/>
  <c r="C8" i="1"/>
  <c r="C7" i="1"/>
  <c r="E23" i="1"/>
  <c r="F23" i="1"/>
  <c r="D8" i="1"/>
  <c r="F16" i="1"/>
  <c r="C17" i="1"/>
  <c r="Q21" i="1"/>
  <c r="E21" i="1"/>
  <c r="F21" i="1"/>
  <c r="G21" i="1"/>
  <c r="H21" i="1"/>
  <c r="E22" i="1"/>
  <c r="F22" i="1"/>
  <c r="G22" i="1"/>
  <c r="G23" i="1"/>
  <c r="K23" i="1"/>
  <c r="H22" i="1"/>
  <c r="C12" i="1"/>
  <c r="C11" i="1"/>
  <c r="O23" i="1" l="1"/>
  <c r="C15" i="1"/>
  <c r="F18" i="1" s="1"/>
  <c r="O21" i="1"/>
  <c r="O22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<sst xmlns="http://schemas.openxmlformats.org/spreadsheetml/2006/main" count="53" uniqueCount="50">
  <si>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</si>
  <si>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</si>
  <si>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</si>
  <si>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</si>
  <si>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</si>
  <si>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</si>
  <si>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</si>
  <si>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</si>
  <si>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</si>
  <si>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</si>
  <si>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</si>
  <si>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</si>
  <si>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</si>
  <si>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</si>
  <si>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</si>
  <si>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</si>
  <si>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</si>
  <si>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</si>
  <si>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</si>
  <si>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</si>
  <si>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</si>
  <si>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</si>
  <si>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</si>
  <si>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</si>
  <si>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</si>
  <si>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</si>
  <si>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</si>
  <si>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</si>
  <si>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</si>
  <si>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</si>
  <si>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</si>
  <si>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</si>
  <si>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</si>
  <si>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</si>
  <si>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</si>
  <si>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</si>
  <si>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</si>
  <si>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</si>
  <si>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</si>
  <si>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</si>
  <si>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</si>
  <si>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V0839 Cep</t>
  </si>
  <si>
    <t>G3964-0741</t>
  </si>
  <si>
    <t xml:space="preserve"> V0839 Cep </t>
  </si>
  <si>
    <t>EA</t>
  </si>
  <si>
    <t>V0839 Cep / GSC 3964-0741</t>
  </si>
  <si>
    <t>GCVS</t>
  </si>
  <si>
    <t>IBVS 6152</t>
  </si>
  <si>
    <t>OEJV 0205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</si>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</sst>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19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6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4" fillId="3" borderId="1" xfId="0" applyFont="1" applyFill="1" applyBorder="1">
      <alignment vertical="top"/>
    </xf>
    <xf numFmtId="0" fontId="17" fillId="0" borderId="1" xfId="0" applyFont="1" applyBorder="1" applyAlignment="1">
      <alignment horizontal="center" vertical="center"/>
    </xf>
    <xf numFmtId="0" fontId="11" fillId="3" borderId="1" xfId="0" applyFont="1" applyFill="1" applyBorder="1">
      <alignment vertical="top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7" fillId="0" borderId="0" xfId="7" applyFont="1"/>
    <xf numFmtId="0" fontId="17" fillId="0" borderId="0" xfId="7" applyFont="1" applyAlignment="1">
      <alignment horizontal="center"/>
    </xf>
    <xf numFmtId="0" fontId="17" fillId="0" borderId="0" xfId="7" applyFont="1" applyAlignment="1">
      <alignment horizontal="left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V839 Cep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75939849624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3.7000000000000002E-3</c:v>
                  </c:pt>
                  <c:pt idx="2">
                    <c:v>3.5E-4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3.7000000000000002E-3</c:v>
                  </c:pt>
                  <c:pt idx="2">
                    <c:v>3.5E-4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550</c:v>
                </c:pt>
                <c:pt idx="2">
                  <c:v>723.5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-2.1600000000034925E-2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B5-435B-A046-3AA3A9A3747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3.5E-4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3.5E-4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550</c:v>
                </c:pt>
                <c:pt idx="2">
                  <c:v>723.5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B5-435B-A046-3AA3A9A3747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3.5E-4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3.5E-4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550</c:v>
                </c:pt>
                <c:pt idx="2">
                  <c:v>723.5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B5-435B-A046-3AA3A9A3747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3.5E-4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3.5E-4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550</c:v>
                </c:pt>
                <c:pt idx="2">
                  <c:v>723.5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9.1110000001208391E-2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B5-435B-A046-3AA3A9A3747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3.5E-4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3.5E-4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550</c:v>
                </c:pt>
                <c:pt idx="2">
                  <c:v>723.5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B5-435B-A046-3AA3A9A3747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3.5E-4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3.5E-4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550</c:v>
                </c:pt>
                <c:pt idx="2">
                  <c:v>723.5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2B5-435B-A046-3AA3A9A3747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3.5E-4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3.5E-4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550</c:v>
                </c:pt>
                <c:pt idx="2">
                  <c:v>723.5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2B5-435B-A046-3AA3A9A3747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550</c:v>
                </c:pt>
                <c:pt idx="2">
                  <c:v>723.5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-0.37889394813077742</c:v>
                </c:pt>
                <c:pt idx="1">
                  <c:v>-2.1600000000034925E-2</c:v>
                </c:pt>
                <c:pt idx="2">
                  <c:v>9.1110000001208391E-2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2B5-435B-A046-3AA3A9A3747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550</c:v>
                </c:pt>
                <c:pt idx="2">
                  <c:v>723.5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2B5-435B-A046-3AA3A9A37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56272"/>
        <c:axId val="1"/>
      </c:scatterChart>
      <c:valAx>
        <c:axId val="914856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56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AD22166-F317-D2CD-CE46-FA7D29FD4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45</v>
      </c>
      <c r="F1" s="38" t="s">
        <v>41</v>
      </c>
      <c r="G1" s="31">
        <v>2010</v>
      </c>
      <c r="H1" s="39"/>
      <c r="I1" s="32" t="s">
        <v>42</v>
      </c>
      <c r="J1" s="40" t="s">
        <v>43</v>
      </c>
      <c r="K1" s="33">
        <v>21.033170999999999</v>
      </c>
      <c r="L1" s="34">
        <v>59.255042000000003</v>
      </c>
      <c r="M1" s="35">
        <v>51448.644999999997</v>
      </c>
      <c r="N1" s="35">
        <v>9.9634</v>
      </c>
      <c r="O1" s="32" t="s">
        <v>44</v>
      </c>
    </row>
    <row r="2" spans="1:15" x14ac:dyDescent="0.2">
      <c r="A2" t="s">
        <v>23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51448.644999999997</v>
      </c>
      <c r="D4" s="28">
        <v>9.9634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6">
        <f>M1</f>
        <v>51448.644999999997</v>
      </c>
      <c r="D7" s="29" t="s">
        <v>46</v>
      </c>
    </row>
    <row r="8" spans="1:15" x14ac:dyDescent="0.2">
      <c r="A8" t="s">
        <v>3</v>
      </c>
      <c r="C8" s="46">
        <f>N1</f>
        <v>9.9634</v>
      </c>
      <c r="D8" s="29" t="str">
        <f>D7</f>
        <v>GCVS</v>
      </c>
    </row>
    <row r="9" spans="1:15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-0.37889394813077742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6.496253602377136E-4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58652.273985187319</v>
      </c>
      <c r="E15" s="14" t="s">
        <v>34</v>
      </c>
      <c r="F15" s="36">
        <v>1</v>
      </c>
    </row>
    <row r="16" spans="1:15" x14ac:dyDescent="0.2">
      <c r="A16" s="16" t="s">
        <v>4</v>
      </c>
      <c r="B16" s="10"/>
      <c r="C16" s="17">
        <f ca="1">+C8+C12</f>
        <v>9.9640496253602375</v>
      </c>
      <c r="E16" s="14" t="s">
        <v>30</v>
      </c>
      <c r="F16" s="37">
        <f ca="1">NOW()+15018.5+$C$5/24</f>
        <v>60332.756385995366</v>
      </c>
    </row>
    <row r="17" spans="1:18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892.5</v>
      </c>
    </row>
    <row r="18" spans="1:18" ht="14.25" thickTop="1" thickBot="1" x14ac:dyDescent="0.25">
      <c r="A18" s="16" t="s">
        <v>5</v>
      </c>
      <c r="B18" s="10"/>
      <c r="C18" s="19">
        <f ca="1">+C15</f>
        <v>58652.273985187319</v>
      </c>
      <c r="D18" s="20">
        <f ca="1">+C16</f>
        <v>9.9640496253602375</v>
      </c>
      <c r="E18" s="14" t="s">
        <v>36</v>
      </c>
      <c r="F18" s="23">
        <f ca="1">ROUND(2*(F16-$C$15)/$C$16,0)/2+F15</f>
        <v>169.5</v>
      </c>
    </row>
    <row r="19" spans="1:18" ht="13.5" thickTop="1" x14ac:dyDescent="0.2">
      <c r="E19" s="14" t="s">
        <v>31</v>
      </c>
      <c r="F19" s="18">
        <f ca="1">+$C$15+$C$16*F18-15018.5-$C$5/24</f>
        <v>45323.076230019215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46</v>
      </c>
      <c r="C21" s="8">
        <v>51448.644999999997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-0.37889394813077742</v>
      </c>
      <c r="Q21" s="2">
        <f>+C21-15018.5</f>
        <v>36430.144999999997</v>
      </c>
    </row>
    <row r="22" spans="1:18" x14ac:dyDescent="0.2">
      <c r="A22" s="41" t="s">
        <v>47</v>
      </c>
      <c r="B22" s="42"/>
      <c r="C22" s="41">
        <v>56928.493399999999</v>
      </c>
      <c r="D22" s="41">
        <v>3.7000000000000002E-3</v>
      </c>
      <c r="E22">
        <f>+(C22-C$7)/C$8</f>
        <v>549.99783206535949</v>
      </c>
      <c r="F22">
        <f>ROUND(2*E22,0)/2</f>
        <v>550</v>
      </c>
      <c r="G22">
        <f>+C22-(C$7+F22*C$8)</f>
        <v>-2.1600000000034925E-2</v>
      </c>
      <c r="H22">
        <f>+G22</f>
        <v>-2.1600000000034925E-2</v>
      </c>
      <c r="O22">
        <f ca="1">+C$11+C$12*$F22</f>
        <v>-2.1600000000034925E-2</v>
      </c>
      <c r="Q22" s="2">
        <f>+C22-15018.5</f>
        <v>41909.993399999999</v>
      </c>
    </row>
    <row r="23" spans="1:18" x14ac:dyDescent="0.2">
      <c r="A23" s="43" t="s">
        <v>48</v>
      </c>
      <c r="B23" s="44" t="s">
        <v>49</v>
      </c>
      <c r="C23" s="45">
        <v>58657.256009999997</v>
      </c>
      <c r="D23" s="45">
        <v>3.5E-4</v>
      </c>
      <c r="E23">
        <f>+(C23-C$7)/C$8</f>
        <v>723.50914446875572</v>
      </c>
      <c r="F23">
        <f>ROUND(2*E23,0)/2</f>
        <v>723.5</v>
      </c>
      <c r="G23">
        <f>+C23-(C$7+F23*C$8)</f>
        <v>9.1110000001208391E-2</v>
      </c>
      <c r="K23">
        <f>+G23</f>
        <v>9.1110000001208391E-2</v>
      </c>
      <c r="O23">
        <f ca="1">+C$11+C$12*$F23</f>
        <v>9.1110000001208391E-2</v>
      </c>
      <c r="Q23" s="2">
        <f>+C23-15018.5</f>
        <v>43638.756009999997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3:D23" name="Range1"/>
  </protectedRanges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2024-01-23T05:09:11Z</dcterms:modified>
</cp:coreProperties>
</file>