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03504A-EF2D-4D68-9038-20BC79B40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/>
  <c r="G26" i="1"/>
  <c r="K26" i="1"/>
  <c r="Q26" i="1"/>
  <c r="E25" i="1"/>
  <c r="F25" i="1"/>
  <c r="G25" i="1"/>
  <c r="K25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4" i="1"/>
  <c r="Q23" i="1"/>
  <c r="Q22" i="1"/>
  <c r="F16" i="1"/>
  <c r="C17" i="1"/>
  <c r="Q21" i="1"/>
  <c r="G21" i="1"/>
  <c r="I21" i="1"/>
  <c r="C12" i="1"/>
  <c r="C11" i="1"/>
  <c r="O27" i="1" l="1"/>
  <c r="C16" i="1"/>
  <c r="D18" i="1" s="1"/>
  <c r="O22" i="1"/>
  <c r="O23" i="1"/>
  <c r="O26" i="1"/>
  <c r="O25" i="1"/>
  <c r="O21" i="1"/>
  <c r="O24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<sst xmlns="http://schemas.openxmlformats.org/spreadsheetml/2006/main" count="61" uniqueCount="54">
  <si>
    <t>IBVS 6244</t>
  </si>
  <si>
    <t>EA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</si>
  <si>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</si>
  <si>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</si>
  <si>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</si>
  <si>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</si>
  <si>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</si>
  <si>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</si>
  <si>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</si>
  <si>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</si>
  <si>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</si>
  <si>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</si>
  <si>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</si>
  <si>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</si>
  <si>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</si>
  <si>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</si>
  <si>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</si>
  <si>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</si>
  <si>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</si>
  <si>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</si>
  <si>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</si>
  <si>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</si>
  <si>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</si>
  <si>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</si>
  <si>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</si>
  <si>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</si>
  <si>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</si>
  <si>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</si>
  <si>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</si>
  <si>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</si>
  <si>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</si>
  <si>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</si>
  <si>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</si>
  <si>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</si>
  <si>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</si>
  <si>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</si>
  <si>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</si>
  <si>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</si>
  <si>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</si>
  <si>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</si>
  <si>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</si>
  <si>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</si>
  <si>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</si>
  <si>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</si>
  <si>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</si>
  <si>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Cep</t>
  </si>
  <si>
    <t>OEJV 0137</t>
  </si>
  <si>
    <t>I</t>
  </si>
  <si>
    <t>IBVS 5958</t>
  </si>
  <si>
    <t>II</t>
  </si>
  <si>
    <t>V0849 Cep / GSC 4465-1210</t>
  </si>
  <si>
    <t>IBVS 6154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</si>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</sst>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/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7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4-4096-95A9-252F6F52E23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4-4096-95A9-252F6F52E23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4-4096-95A9-252F6F52E23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0.11948999999731313</c:v>
                </c:pt>
                <c:pt idx="2">
                  <c:v>0.12808999999833759</c:v>
                </c:pt>
                <c:pt idx="3">
                  <c:v>0.19354000000021188</c:v>
                </c:pt>
                <c:pt idx="4">
                  <c:v>0.19367000000056578</c:v>
                </c:pt>
                <c:pt idx="5">
                  <c:v>0.21384999999281717</c:v>
                </c:pt>
                <c:pt idx="6">
                  <c:v>0.2610899999999674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4-4096-95A9-252F6F52E23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4-4096-95A9-252F6F52E23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84-4096-95A9-252F6F52E23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84-4096-95A9-252F6F52E23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-5.6130374961774199E-4</c:v>
                </c:pt>
                <c:pt idx="1">
                  <c:v>0.11890521609985959</c:v>
                </c:pt>
                <c:pt idx="2">
                  <c:v>0.12993187292221892</c:v>
                </c:pt>
                <c:pt idx="3">
                  <c:v>0.19320229836376862</c:v>
                </c:pt>
                <c:pt idx="4">
                  <c:v>0.19296980861148996</c:v>
                </c:pt>
                <c:pt idx="5">
                  <c:v>0.21515597354322497</c:v>
                </c:pt>
                <c:pt idx="6">
                  <c:v>0.26012613419826869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84-4096-95A9-252F6F52E23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84-4096-95A9-252F6F52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1488"/>
        <c:axId val="1"/>
      </c:scatterChart>
      <c:valAx>
        <c:axId val="5784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3F598F-9B4D-B8A6-9FA0-31D69211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50</v>
      </c>
    </row>
    <row r="2" spans="1:6" x14ac:dyDescent="0.2">
      <c r="A2" t="s">
        <v>29</v>
      </c>
      <c r="B2" t="s">
        <v>1</v>
      </c>
      <c r="C2" s="3"/>
      <c r="D2" s="3" t="s">
        <v>45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43">
        <v>51414.125</v>
      </c>
      <c r="D7" s="29" t="s">
        <v>44</v>
      </c>
    </row>
    <row r="8" spans="1:6" x14ac:dyDescent="0.2">
      <c r="A8" t="s">
        <v>9</v>
      </c>
      <c r="C8" s="43">
        <v>2.0295800000000002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-5.6130374961774199E-4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6.6425643508188673E-5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59378.457012921375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2.0296464256435085</v>
      </c>
      <c r="E16" s="14" t="s">
        <v>36</v>
      </c>
      <c r="F16" s="15">
        <f ca="1">NOW()+15018.5+$C$5/24</f>
        <v>60332.759381018514</v>
      </c>
    </row>
    <row r="17" spans="1:21" ht="13.5" thickBot="1" x14ac:dyDescent="0.25">
      <c r="A17" s="14" t="s">
        <v>33</v>
      </c>
      <c r="B17" s="10"/>
      <c r="C17" s="10">
        <f>COUNT(C21:C2191)</f>
        <v>7</v>
      </c>
      <c r="E17" s="14" t="s">
        <v>41</v>
      </c>
      <c r="F17" s="15">
        <f ca="1">ROUND(2*(F16-$C$7)/$C$8,0)/2+F15</f>
        <v>4395.5</v>
      </c>
    </row>
    <row r="18" spans="1:21" ht="14.25" thickTop="1" thickBot="1" x14ac:dyDescent="0.25">
      <c r="A18" s="16" t="s">
        <v>11</v>
      </c>
      <c r="B18" s="10"/>
      <c r="C18" s="19">
        <f ca="1">+C15</f>
        <v>59378.457012921375</v>
      </c>
      <c r="D18" s="20">
        <f ca="1">+C16</f>
        <v>2.0296464256435085</v>
      </c>
      <c r="E18" s="14" t="s">
        <v>42</v>
      </c>
      <c r="F18" s="23">
        <f ca="1">ROUND(2*(F16-$C$15)/$C$16,0)/2+F15</f>
        <v>471</v>
      </c>
    </row>
    <row r="19" spans="1:21" ht="13.5" thickTop="1" x14ac:dyDescent="0.2">
      <c r="E19" s="14" t="s">
        <v>37</v>
      </c>
      <c r="F19" s="18">
        <f ca="1">+$C$15+$C$16*F18-15018.5-$C$5/24</f>
        <v>45316.316312732801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B21" s="3"/>
      <c r="C21" s="8">
        <f>C7</f>
        <v>51414.125</v>
      </c>
      <c r="D21" s="8" t="s">
        <v>19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-5.6130374961774199E-4</v>
      </c>
      <c r="Q21" s="2">
        <f t="shared" ref="Q21:Q26" si="4">+C21-15018.5</f>
        <v>36395.625</v>
      </c>
    </row>
    <row r="22" spans="1:21" x14ac:dyDescent="0.2">
      <c r="A22" s="30" t="s">
        <v>46</v>
      </c>
      <c r="B22" s="31" t="s">
        <v>47</v>
      </c>
      <c r="C22" s="30">
        <v>55064.44412</v>
      </c>
      <c r="D22" s="30">
        <v>8.0000000000000004E-4</v>
      </c>
      <c r="E22">
        <f t="shared" si="0"/>
        <v>1798.5588742498446</v>
      </c>
      <c r="F22">
        <f t="shared" si="1"/>
        <v>1798.5</v>
      </c>
      <c r="G22">
        <f t="shared" si="2"/>
        <v>0.11948999999731313</v>
      </c>
      <c r="K22">
        <f t="shared" ref="K22:K27" si="5">+G22</f>
        <v>0.11948999999731313</v>
      </c>
      <c r="O22">
        <f t="shared" ca="1" si="3"/>
        <v>0.11890521609985959</v>
      </c>
      <c r="Q22" s="2">
        <f t="shared" si="4"/>
        <v>40045.94412</v>
      </c>
    </row>
    <row r="23" spans="1:21" x14ac:dyDescent="0.2">
      <c r="A23" s="32" t="s">
        <v>48</v>
      </c>
      <c r="B23" s="33" t="s">
        <v>49</v>
      </c>
      <c r="C23" s="32">
        <v>55401.362999999998</v>
      </c>
      <c r="D23" s="32">
        <v>8.9999999999999998E-4</v>
      </c>
      <c r="E23">
        <f t="shared" si="0"/>
        <v>1964.5631115797344</v>
      </c>
      <c r="F23">
        <f t="shared" si="1"/>
        <v>1964.5</v>
      </c>
      <c r="G23">
        <f t="shared" si="2"/>
        <v>0.12808999999833759</v>
      </c>
      <c r="K23">
        <f t="shared" si="5"/>
        <v>0.12808999999833759</v>
      </c>
      <c r="O23">
        <f t="shared" ca="1" si="3"/>
        <v>0.12993187292221892</v>
      </c>
      <c r="Q23" s="2">
        <f t="shared" si="4"/>
        <v>40382.862999999998</v>
      </c>
    </row>
    <row r="24" spans="1:21" x14ac:dyDescent="0.2">
      <c r="A24" s="34" t="s">
        <v>51</v>
      </c>
      <c r="B24" s="46"/>
      <c r="C24" s="35">
        <v>57334.6034</v>
      </c>
      <c r="D24" s="35">
        <v>2.0000000000000001E-4</v>
      </c>
      <c r="E24">
        <f t="shared" si="0"/>
        <v>2917.0953596310565</v>
      </c>
      <c r="F24">
        <f t="shared" si="1"/>
        <v>2917</v>
      </c>
      <c r="G24">
        <f t="shared" si="2"/>
        <v>0.19354000000021188</v>
      </c>
      <c r="K24">
        <f t="shared" si="5"/>
        <v>0.19354000000021188</v>
      </c>
      <c r="O24">
        <f t="shared" ca="1" si="3"/>
        <v>0.19320229836376862</v>
      </c>
      <c r="Q24" s="2">
        <f t="shared" si="4"/>
        <v>42316.1034</v>
      </c>
    </row>
    <row r="25" spans="1:21" x14ac:dyDescent="0.2">
      <c r="A25" s="36" t="s">
        <v>3</v>
      </c>
      <c r="B25" s="37" t="s">
        <v>47</v>
      </c>
      <c r="C25" s="38">
        <v>57327.5</v>
      </c>
      <c r="D25" s="38">
        <v>1.6000000000000001E-3</v>
      </c>
      <c r="E25">
        <f t="shared" si="0"/>
        <v>2913.5954236837174</v>
      </c>
      <c r="F25">
        <f t="shared" si="1"/>
        <v>2913.5</v>
      </c>
      <c r="G25">
        <f t="shared" si="2"/>
        <v>0.19367000000056578</v>
      </c>
      <c r="K25">
        <f t="shared" si="5"/>
        <v>0.19367000000056578</v>
      </c>
      <c r="O25">
        <f t="shared" ca="1" si="3"/>
        <v>0.19296980861148996</v>
      </c>
      <c r="Q25" s="2">
        <f t="shared" si="4"/>
        <v>42309</v>
      </c>
    </row>
    <row r="26" spans="1:21" x14ac:dyDescent="0.2">
      <c r="A26" s="39" t="s">
        <v>0</v>
      </c>
      <c r="B26" s="47" t="s">
        <v>47</v>
      </c>
      <c r="C26" s="40">
        <v>58005.399899999997</v>
      </c>
      <c r="D26" s="40">
        <v>1.2999999999999999E-3</v>
      </c>
      <c r="E26">
        <f t="shared" si="0"/>
        <v>3247.6053666275761</v>
      </c>
      <c r="F26">
        <f t="shared" si="1"/>
        <v>3247.5</v>
      </c>
      <c r="G26">
        <f t="shared" si="2"/>
        <v>0.21384999999281717</v>
      </c>
      <c r="K26">
        <f t="shared" si="5"/>
        <v>0.21384999999281717</v>
      </c>
      <c r="O26">
        <f t="shared" ca="1" si="3"/>
        <v>0.21515597354322497</v>
      </c>
      <c r="Q26" s="2">
        <f t="shared" si="4"/>
        <v>42986.899899999997</v>
      </c>
    </row>
    <row r="27" spans="1:21" x14ac:dyDescent="0.2">
      <c r="A27" s="41" t="s">
        <v>53</v>
      </c>
      <c r="B27" s="42" t="s">
        <v>47</v>
      </c>
      <c r="C27" s="44">
        <v>59379.472800000003</v>
      </c>
      <c r="D27" s="45">
        <v>6.9999999999999999E-4</v>
      </c>
      <c r="E27">
        <f t="shared" ref="E27" si="6">+(C27-C$7)/C$8</f>
        <v>3924.6286423792126</v>
      </c>
      <c r="F27">
        <f t="shared" ref="F27" si="7">ROUND(2*E27,0)/2</f>
        <v>3924.5</v>
      </c>
      <c r="G27">
        <f t="shared" ref="G27" si="8">+C27-(C$7+F27*C$8)</f>
        <v>0.2610899999999674</v>
      </c>
      <c r="K27">
        <f t="shared" si="5"/>
        <v>0.2610899999999674</v>
      </c>
      <c r="O27">
        <f t="shared" ref="O27" ca="1" si="9">+C$11+C$12*$F27</f>
        <v>0.26012613419826869</v>
      </c>
      <c r="Q27" s="2">
        <f t="shared" ref="Q27" si="10">+C27-15018.5</f>
        <v>44360.972800000003</v>
      </c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C218" s="8"/>
      <c r="D218" s="8"/>
    </row>
    <row r="219" spans="2:4" x14ac:dyDescent="0.2">
      <c r="C219" s="8"/>
      <c r="D219" s="8"/>
    </row>
    <row r="220" spans="2:4" x14ac:dyDescent="0.2">
      <c r="C220" s="8"/>
      <c r="D220" s="8"/>
    </row>
    <row r="221" spans="2:4" x14ac:dyDescent="0.2">
      <c r="C221" s="8"/>
      <c r="D221" s="8"/>
    </row>
    <row r="222" spans="2:4" x14ac:dyDescent="0.2">
      <c r="C222" s="8"/>
      <c r="D222" s="8"/>
    </row>
    <row r="223" spans="2:4" x14ac:dyDescent="0.2">
      <c r="C223" s="8"/>
      <c r="D223" s="8"/>
    </row>
    <row r="224" spans="2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862" r:id="rId1" display="http://vsolj.cetus-net.org/bulletin.html" xr:uid="{00000000-0004-0000-0000-000000000000}"/>
    <hyperlink ref="H64903" r:id="rId2" display="http://vsolj.cetus-net.org/bulletin.html" xr:uid="{00000000-0004-0000-0000-000001000000}"/>
    <hyperlink ref="H64896" r:id="rId3" display="https://www.aavso.org/ejaavso" xr:uid="{00000000-0004-0000-0000-000002000000}"/>
    <hyperlink ref="AP1047" r:id="rId4" display="http://cdsbib.u-strasbg.fr/cgi-bin/cdsbib?1990RMxAA..21..381G" xr:uid="{00000000-0004-0000-0000-000003000000}"/>
    <hyperlink ref="AP1051" r:id="rId5" display="http://cdsbib.u-strasbg.fr/cgi-bin/cdsbib?1990RMxAA..21..381G" xr:uid="{00000000-0004-0000-0000-000004000000}"/>
    <hyperlink ref="AP1050" r:id="rId6" display="http://cdsbib.u-strasbg.fr/cgi-bin/cdsbib?1990RMxAA..21..381G" xr:uid="{00000000-0004-0000-0000-000005000000}"/>
    <hyperlink ref="AP1031" r:id="rId7" display="http://cdsbib.u-strasbg.fr/cgi-bin/cdsbib?1990RMxAA..21..381G" xr:uid="{00000000-0004-0000-0000-000006000000}"/>
    <hyperlink ref="I64903" r:id="rId8" display="http://vsolj.cetus-net.org/bulletin.html" xr:uid="{00000000-0004-0000-0000-000007000000}"/>
    <hyperlink ref="AQ1187" r:id="rId9" display="http://cdsbib.u-strasbg.fr/cgi-bin/cdsbib?1990RMxAA..21..381G" xr:uid="{00000000-0004-0000-0000-000008000000}"/>
    <hyperlink ref="AQ55953" r:id="rId10" display="http://cdsbib.u-strasbg.fr/cgi-bin/cdsbib?1990RMxAA..21..381G" xr:uid="{00000000-0004-0000-0000-000009000000}"/>
    <hyperlink ref="AQ1188" r:id="rId11" display="http://cdsbib.u-strasbg.fr/cgi-bin/cdsbib?1990RMxAA..21..381G" xr:uid="{00000000-0004-0000-0000-00000A000000}"/>
    <hyperlink ref="H64900" r:id="rId12" display="https://www.aavso.org/ejaavso" xr:uid="{00000000-0004-0000-0000-00000B000000}"/>
    <hyperlink ref="H2073" r:id="rId13" display="http://vsolj.cetus-net.org/bulletin.html" xr:uid="{00000000-0004-0000-0000-00000C000000}"/>
    <hyperlink ref="AP3317" r:id="rId14" display="http://cdsbib.u-strasbg.fr/cgi-bin/cdsbib?1990RMxAA..21..381G" xr:uid="{00000000-0004-0000-0000-00000D000000}"/>
    <hyperlink ref="AP3320" r:id="rId15" display="http://cdsbib.u-strasbg.fr/cgi-bin/cdsbib?1990RMxAA..21..381G" xr:uid="{00000000-0004-0000-0000-00000E000000}"/>
    <hyperlink ref="AP3318" r:id="rId16" display="http://cdsbib.u-strasbg.fr/cgi-bin/cdsbib?1990RMxAA..21..381G" xr:uid="{00000000-0004-0000-0000-00000F000000}"/>
    <hyperlink ref="AP3302" r:id="rId17" display="http://cdsbib.u-strasbg.fr/cgi-bin/cdsbib?1990RMxAA..21..381G" xr:uid="{00000000-0004-0000-0000-000010000000}"/>
    <hyperlink ref="I2073" r:id="rId18" display="http://vsolj.cetus-net.org/bulletin.html" xr:uid="{00000000-0004-0000-0000-000011000000}"/>
    <hyperlink ref="AQ3531" r:id="rId19" display="http://cdsbib.u-strasbg.fr/cgi-bin/cdsbib?1990RMxAA..21..381G" xr:uid="{00000000-0004-0000-0000-000012000000}"/>
    <hyperlink ref="AQ232" r:id="rId20" display="http://cdsbib.u-strasbg.fr/cgi-bin/cdsbib?1990RMxAA..21..381G" xr:uid="{00000000-0004-0000-0000-000013000000}"/>
    <hyperlink ref="AQ353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2024-01-23T05:13:30Z</dcterms:modified>
</cp:coreProperties>
</file>