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A9ED7C3-316A-45F3-B835-CD5D97AE70B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E21" i="1"/>
  <c r="F21" i="1"/>
  <c r="C8" i="1"/>
  <c r="E24" i="1"/>
  <c r="F24" i="1"/>
  <c r="E9" i="1"/>
  <c r="D9" i="1"/>
  <c r="Q24" i="1"/>
  <c r="Q23" i="1"/>
  <c r="Q22" i="1"/>
  <c r="D8" i="1"/>
  <c r="F16" i="1"/>
  <c r="F17" i="1" s="1"/>
  <c r="C17" i="1"/>
  <c r="Q21" i="1"/>
  <c r="E22" i="1"/>
  <c r="F22" i="1"/>
  <c r="G22" i="1"/>
  <c r="K22" i="1"/>
  <c r="E23" i="1"/>
  <c r="F23" i="1"/>
  <c r="G23" i="1"/>
  <c r="K23" i="1"/>
  <c r="G21" i="1"/>
  <c r="G24" i="1"/>
  <c r="K24" i="1"/>
  <c r="K21" i="1"/>
  <c r="C12" i="1"/>
  <c r="C11" i="1"/>
  <c r="O24" i="1" l="1"/>
  <c r="O21" i="1"/>
  <c r="C15" i="1"/>
  <c r="O23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<sst xmlns="http://schemas.openxmlformats.org/spreadsheetml/2006/main" count="58" uniqueCount="51">
  <si>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</si>
  <si>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</si>
  <si>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</si>
  <si>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</si>
  <si>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</si>
  <si>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</si>
  <si>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</si>
  <si>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</si>
  <si>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</si>
  <si>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</si>
  <si>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</si>
  <si>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</si>
  <si>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</si>
  <si>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</si>
  <si>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</si>
  <si>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</si>
  <si>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</si>
  <si>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</si>
  <si>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</si>
  <si>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</si>
  <si>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</si>
  <si>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</si>
  <si>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</si>
  <si>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</si>
  <si>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</si>
  <si>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</si>
  <si>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</si>
  <si>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</si>
  <si>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</si>
  <si>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</si>
  <si>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</si>
  <si>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</si>
  <si>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</si>
  <si>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</si>
  <si>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</si>
  <si>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</si>
  <si>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</si>
  <si>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</si>
  <si>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</si>
  <si>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</si>
  <si>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</si>
  <si>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</si>
  <si>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</si>
  <si>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</si>
  <si>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V0868 Cep</t>
  </si>
  <si>
    <t>2015L</t>
  </si>
  <si>
    <t>G3977-1772</t>
  </si>
  <si>
    <t>EA</t>
  </si>
  <si>
    <t>V0868 Cep / GSC 3977-1772</t>
  </si>
  <si>
    <t>GCVS</t>
  </si>
  <si>
    <t>IBVS 6152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</si>
</sst>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16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left"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5" xfId="0" applyFont="1" applyBorder="1">
      <alignment vertical="top"/>
    </xf>
    <xf numFmtId="0" fontId="1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V0868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2911.5</c:v>
                </c:pt>
                <c:pt idx="2">
                  <c:v>3074</c:v>
                </c:pt>
                <c:pt idx="3">
                  <c:v>3258.5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A4-4779-8836-42E396C827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2911.5</c:v>
                </c:pt>
                <c:pt idx="2">
                  <c:v>3074</c:v>
                </c:pt>
                <c:pt idx="3">
                  <c:v>3258.5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A4-4779-8836-42E396C827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2911.5</c:v>
                </c:pt>
                <c:pt idx="2">
                  <c:v>3074</c:v>
                </c:pt>
                <c:pt idx="3">
                  <c:v>3258.5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A4-4779-8836-42E396C827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2911.5</c:v>
                </c:pt>
                <c:pt idx="2">
                  <c:v>3074</c:v>
                </c:pt>
                <c:pt idx="3">
                  <c:v>3258.5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7.8249999998661224E-2</c:v>
                </c:pt>
                <c:pt idx="2">
                  <c:v>8.1599999997706618E-2</c:v>
                </c:pt>
                <c:pt idx="3">
                  <c:v>8.8250000000698492E-2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A4-4779-8836-42E396C827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2911.5</c:v>
                </c:pt>
                <c:pt idx="2">
                  <c:v>3074</c:v>
                </c:pt>
                <c:pt idx="3">
                  <c:v>3258.5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A4-4779-8836-42E396C827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2911.5</c:v>
                </c:pt>
                <c:pt idx="2">
                  <c:v>3074</c:v>
                </c:pt>
                <c:pt idx="3">
                  <c:v>3258.5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A4-4779-8836-42E396C827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1.5E-3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2911.5</c:v>
                </c:pt>
                <c:pt idx="2">
                  <c:v>3074</c:v>
                </c:pt>
                <c:pt idx="3">
                  <c:v>3258.5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A4-4779-8836-42E396C827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2911.5</c:v>
                </c:pt>
                <c:pt idx="2">
                  <c:v>3074</c:v>
                </c:pt>
                <c:pt idx="3">
                  <c:v>3258.5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-4.1547193567928464E-5</c:v>
                </c:pt>
                <c:pt idx="1">
                  <c:v>7.8152633746257985E-2</c:v>
                </c:pt>
                <c:pt idx="2">
                  <c:v>8.2516897666134917E-2</c:v>
                </c:pt>
                <c:pt idx="3">
                  <c:v>8.747201577824136E-2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A4-4779-8836-42E396C8276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2911.5</c:v>
                </c:pt>
                <c:pt idx="2">
                  <c:v>3074</c:v>
                </c:pt>
                <c:pt idx="3">
                  <c:v>3258.5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A4-4779-8836-42E396C82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466768"/>
        <c:axId val="1"/>
      </c:scatterChart>
      <c:valAx>
        <c:axId val="915466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466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D3226E-BBC8-4CBB-5930-B59EC2E24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48</v>
      </c>
      <c r="F1" s="37" t="s">
        <v>44</v>
      </c>
      <c r="G1" s="31" t="s">
        <v>45</v>
      </c>
      <c r="H1" s="38"/>
      <c r="I1" s="39" t="s">
        <v>46</v>
      </c>
      <c r="J1" s="37" t="s">
        <v>44</v>
      </c>
      <c r="K1" s="32">
        <v>22.02028</v>
      </c>
      <c r="L1" s="33">
        <v>56.444299999999998</v>
      </c>
      <c r="M1" s="34">
        <v>53687.071400000001</v>
      </c>
      <c r="N1" s="34">
        <v>1.1205000000000001</v>
      </c>
      <c r="O1" s="40" t="s">
        <v>47</v>
      </c>
    </row>
    <row r="2" spans="1:15" x14ac:dyDescent="0.2">
      <c r="A2" t="s">
        <v>25</v>
      </c>
      <c r="B2" t="s">
        <v>47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2</v>
      </c>
      <c r="C4" s="27" t="s">
        <v>39</v>
      </c>
      <c r="D4" s="28" t="s">
        <v>39</v>
      </c>
    </row>
    <row r="5" spans="1:15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5" x14ac:dyDescent="0.2">
      <c r="A6" s="5" t="s">
        <v>3</v>
      </c>
    </row>
    <row r="7" spans="1:15" x14ac:dyDescent="0.2">
      <c r="A7" t="s">
        <v>4</v>
      </c>
      <c r="C7" s="46">
        <f>M1</f>
        <v>53687.071400000001</v>
      </c>
      <c r="D7" s="29" t="s">
        <v>49</v>
      </c>
    </row>
    <row r="8" spans="1:15" x14ac:dyDescent="0.2">
      <c r="A8" t="s">
        <v>5</v>
      </c>
      <c r="C8" s="46">
        <f>N1</f>
        <v>1.1205000000000001</v>
      </c>
      <c r="D8" s="29" t="str">
        <f>D7</f>
        <v>GCVS</v>
      </c>
    </row>
    <row r="9" spans="1:15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5" x14ac:dyDescent="0.2">
      <c r="A11" s="10" t="s">
        <v>17</v>
      </c>
      <c r="B11" s="10"/>
      <c r="C11" s="21">
        <f ca="1">INTERCEPT(INDIRECT($E$9):G992,INDIRECT($D$9):F992)</f>
        <v>-4.1547193567928464E-5</v>
      </c>
      <c r="D11" s="3"/>
      <c r="E11" s="10"/>
    </row>
    <row r="12" spans="1:15" x14ac:dyDescent="0.2">
      <c r="A12" s="10" t="s">
        <v>18</v>
      </c>
      <c r="B12" s="10"/>
      <c r="C12" s="21">
        <f ca="1">SLOPE(INDIRECT($E$9):G992,INDIRECT($D$9):F992)</f>
        <v>2.6857008737704246E-5</v>
      </c>
      <c r="D12" s="3"/>
      <c r="E12" s="10"/>
    </row>
    <row r="13" spans="1:15" x14ac:dyDescent="0.2">
      <c r="A13" s="10" t="s">
        <v>20</v>
      </c>
      <c r="B13" s="10"/>
      <c r="C13" s="3" t="s">
        <v>15</v>
      </c>
    </row>
    <row r="14" spans="1:15" x14ac:dyDescent="0.2">
      <c r="A14" s="10"/>
      <c r="B14" s="10"/>
      <c r="C14" s="10"/>
    </row>
    <row r="15" spans="1:15" x14ac:dyDescent="0.2">
      <c r="A15" s="12" t="s">
        <v>19</v>
      </c>
      <c r="B15" s="10"/>
      <c r="C15" s="13">
        <f ca="1">(C7+C11)+(C8+C12)*INT(MAX(F21:F3533))</f>
        <v>57337.747858587274</v>
      </c>
      <c r="E15" s="14" t="s">
        <v>36</v>
      </c>
      <c r="F15" s="35">
        <v>1</v>
      </c>
    </row>
    <row r="16" spans="1:15" x14ac:dyDescent="0.2">
      <c r="A16" s="16" t="s">
        <v>6</v>
      </c>
      <c r="B16" s="10"/>
      <c r="C16" s="17">
        <f ca="1">+C8+C12</f>
        <v>1.1205268570087377</v>
      </c>
      <c r="E16" s="14" t="s">
        <v>32</v>
      </c>
      <c r="F16" s="36">
        <f ca="1">NOW()+15018.5+$C$5/24</f>
        <v>60332.762234490736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5932</v>
      </c>
    </row>
    <row r="18" spans="1:21" ht="14.25" thickTop="1" thickBot="1" x14ac:dyDescent="0.25">
      <c r="A18" s="16" t="s">
        <v>7</v>
      </c>
      <c r="B18" s="10"/>
      <c r="C18" s="19">
        <f ca="1">+C15</f>
        <v>57337.747858587274</v>
      </c>
      <c r="D18" s="20">
        <f ca="1">+C16</f>
        <v>1.1205268570087377</v>
      </c>
      <c r="E18" s="14" t="s">
        <v>38</v>
      </c>
      <c r="F18" s="23">
        <f ca="1">ROUND(2*(F16-$C$15)/$C$16,0)/2+F15</f>
        <v>2674</v>
      </c>
    </row>
    <row r="19" spans="1:21" ht="13.5" thickTop="1" x14ac:dyDescent="0.2">
      <c r="E19" s="14" t="s">
        <v>33</v>
      </c>
      <c r="F19" s="18">
        <f ca="1">+$C$15+$C$16*F18-15018.5-$C$5/24</f>
        <v>45315.932507561978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40</v>
      </c>
      <c r="I20" s="7" t="s">
        <v>41</v>
      </c>
      <c r="J20" s="7" t="s">
        <v>42</v>
      </c>
      <c r="K20" s="7" t="s">
        <v>43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49</v>
      </c>
      <c r="C21" s="8">
        <v>53687.071400000001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-4.1547193567928464E-5</v>
      </c>
      <c r="Q21" s="2">
        <f>+C21-15018.5</f>
        <v>38668.571400000001</v>
      </c>
    </row>
    <row r="22" spans="1:21" x14ac:dyDescent="0.2">
      <c r="A22" s="41" t="s">
        <v>50</v>
      </c>
      <c r="B22" s="42"/>
      <c r="C22" s="41">
        <v>56949.485399999998</v>
      </c>
      <c r="D22" s="41">
        <v>4.0000000000000002E-4</v>
      </c>
      <c r="E22">
        <f>+(C22-C$7)/C$8</f>
        <v>2911.5698348951332</v>
      </c>
      <c r="F22">
        <f>ROUND(2*E22,0)/2</f>
        <v>2911.5</v>
      </c>
      <c r="G22">
        <f>+C22-(C$7+F22*C$8)</f>
        <v>7.8249999998661224E-2</v>
      </c>
      <c r="K22">
        <f>+G22</f>
        <v>7.8249999998661224E-2</v>
      </c>
      <c r="O22">
        <f ca="1">+C$11+C$12*$F22</f>
        <v>7.8152633746257985E-2</v>
      </c>
      <c r="Q22" s="2">
        <f>+C22-15018.5</f>
        <v>41930.985399999998</v>
      </c>
    </row>
    <row r="23" spans="1:21" x14ac:dyDescent="0.2">
      <c r="A23" s="43" t="s">
        <v>0</v>
      </c>
      <c r="B23" s="44" t="s">
        <v>1</v>
      </c>
      <c r="C23" s="45">
        <v>57131.57</v>
      </c>
      <c r="D23" s="45">
        <v>1.5E-3</v>
      </c>
      <c r="E23">
        <f>+(C23-C$7)/C$8</f>
        <v>3074.0728246318599</v>
      </c>
      <c r="F23">
        <f>ROUND(2*E23,0)/2</f>
        <v>3074</v>
      </c>
      <c r="G23">
        <f>+C23-(C$7+F23*C$8)</f>
        <v>8.1599999997706618E-2</v>
      </c>
      <c r="K23">
        <f>+G23</f>
        <v>8.1599999997706618E-2</v>
      </c>
      <c r="O23">
        <f ca="1">+C$11+C$12*$F23</f>
        <v>8.2516897666134917E-2</v>
      </c>
      <c r="Q23" s="2">
        <f>+C23-15018.5</f>
        <v>42113.07</v>
      </c>
    </row>
    <row r="24" spans="1:21" x14ac:dyDescent="0.2">
      <c r="A24" s="43" t="s">
        <v>0</v>
      </c>
      <c r="B24" s="44" t="s">
        <v>1</v>
      </c>
      <c r="C24" s="45">
        <v>57338.308900000004</v>
      </c>
      <c r="D24" s="45">
        <v>8.0000000000000004E-4</v>
      </c>
      <c r="E24">
        <f>+(C24-C$7)/C$8</f>
        <v>3258.5787594823764</v>
      </c>
      <c r="F24">
        <f>ROUND(2*E24,0)/2</f>
        <v>3258.5</v>
      </c>
      <c r="G24">
        <f>+C24-(C$7+F24*C$8)</f>
        <v>8.8250000000698492E-2</v>
      </c>
      <c r="K24">
        <f>+G24</f>
        <v>8.8250000000698492E-2</v>
      </c>
      <c r="O24">
        <f ca="1">+C$11+C$12*$F24</f>
        <v>8.747201577824136E-2</v>
      </c>
      <c r="Q24" s="2">
        <f>+C24-15018.5</f>
        <v>42319.808900000004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858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2024-01-23T05:17:37Z</dcterms:modified>
</cp:coreProperties>
</file>