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12FD77C-FCA1-4707-8A3E-172E76B2FC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2" i="1"/>
  <c r="C11" i="1"/>
  <c r="O22" i="1" l="1"/>
  <c r="C15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<sst xmlns="http://schemas.openxmlformats.org/spreadsheetml/2006/main" count="62" uniqueCount="58">
  <si>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</si>
  <si>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</si>
  <si>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</si>
  <si>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</si>
  <si>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</si>
  <si>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</si>
  <si>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</si>
  <si>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</si>
  <si>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</si>
  <si>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</si>
  <si>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</si>
  <si>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</si>
  <si>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</si>
  <si>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</si>
  <si>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</si>
  <si>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</si>
  <si>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</si>
  <si>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</si>
  <si>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</si>
  <si>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</si>
  <si>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</si>
  <si>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</si>
  <si>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</si>
  <si>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</si>
  <si>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</si>
  <si>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</si>
  <si>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</si>
  <si>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</si>
  <si>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</si>
  <si>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</si>
  <si>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</si>
  <si>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</si>
  <si>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</si>
  <si>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</si>
  <si>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</si>
  <si>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</si>
  <si>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</si>
  <si>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</si>
  <si>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</si>
  <si>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</si>
  <si>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</si>
  <si>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V0881 Cep</t>
  </si>
  <si>
    <t>G4480-1261</t>
  </si>
  <si>
    <t xml:space="preserve"> V0881 Cep </t>
  </si>
  <si>
    <t>EA</t>
  </si>
  <si>
    <t>pr_6</t>
  </si>
  <si>
    <t>V0881 Cep / GSC 4480-1261</t>
  </si>
  <si>
    <t>GCVS</t>
  </si>
  <si>
    <t>IBVS 6230</t>
  </si>
  <si>
    <t>I</t>
  </si>
  <si>
    <t>Compatibility Report for Cep_V0881.xls</t>
  </si>
  <si>
    <t>Run on 11/11/2022 14:27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</si>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</sst>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9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3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3" borderId="1" xfId="0" applyFont="1" applyFill="1" applyBorder="1" applyAlignment="1">
      <alignment horizontal="left"/>
    </xf>
    <xf numFmtId="0" fontId="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20" fillId="0" borderId="0" xfId="7" applyFont="1" applyAlignment="1">
      <alignment horizontal="left" vertical="center" wrapText="1"/>
    </xf>
    <xf numFmtId="0" fontId="20" fillId="0" borderId="0" xfId="7" applyFont="1" applyAlignment="1">
      <alignment horizontal="center" vertical="center" wrapText="1"/>
    </xf>
    <xf numFmtId="0" fontId="20" fillId="0" borderId="0" xfId="7" applyFont="1" applyAlignment="1">
      <alignment horizontal="left" wrapText="1"/>
    </xf>
    <xf numFmtId="0" fontId="4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4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V0881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12-40DC-A6BD-3FCB8A3FB62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12-40DC-A6BD-3FCB8A3FB62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12-40DC-A6BD-3FCB8A3FB62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1.9899999992048834E-2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12-40DC-A6BD-3FCB8A3FB62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12-40DC-A6BD-3FCB8A3FB6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12-40DC-A6BD-3FCB8A3FB6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12-40DC-A6BD-3FCB8A3FB6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1.9899999992048834E-2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12-40DC-A6BD-3FCB8A3FB62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12-40DC-A6BD-3FCB8A3FB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101016"/>
        <c:axId val="1"/>
      </c:scatterChart>
      <c:valAx>
        <c:axId val="503101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101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854E7D18-AB14-E2BF-0FFD-F5EC072C8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8" ht="20.25" x14ac:dyDescent="0.3">
      <c r="A1" s="1" t="s">
        <v>46</v>
      </c>
      <c r="F1" s="37" t="s">
        <v>41</v>
      </c>
      <c r="G1" s="30">
        <v>2010</v>
      </c>
      <c r="H1" s="38"/>
      <c r="I1" s="39" t="s">
        <v>42</v>
      </c>
      <c r="J1" s="40" t="s">
        <v>43</v>
      </c>
      <c r="K1" s="41">
        <v>22.251591000000001</v>
      </c>
      <c r="L1" s="32">
        <v>70.1434</v>
      </c>
      <c r="M1" s="33">
        <v>51466.747000000003</v>
      </c>
      <c r="N1" s="33">
        <v>2.3336999999999999</v>
      </c>
      <c r="O1" s="31" t="s">
        <v>44</v>
      </c>
      <c r="P1" s="42">
        <v>11.64</v>
      </c>
      <c r="Q1" s="42">
        <v>11.96</v>
      </c>
      <c r="R1" s="43" t="s">
        <v>45</v>
      </c>
    </row>
    <row r="2" spans="1:18" x14ac:dyDescent="0.2">
      <c r="A2" t="s">
        <v>23</v>
      </c>
      <c r="B2" t="s">
        <v>44</v>
      </c>
      <c r="C2" s="29"/>
      <c r="D2" s="3"/>
    </row>
    <row r="3" spans="1:18" ht="13.5" thickBot="1" x14ac:dyDescent="0.25"/>
    <row r="4" spans="1:18" ht="14.25" thickTop="1" thickBot="1" x14ac:dyDescent="0.25">
      <c r="A4" s="5" t="s">
        <v>0</v>
      </c>
      <c r="C4" s="26">
        <v>51466.747000000003</v>
      </c>
      <c r="D4" s="27">
        <v>2.3336999999999999</v>
      </c>
    </row>
    <row r="5" spans="1:18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8" x14ac:dyDescent="0.2">
      <c r="A6" s="5" t="s">
        <v>1</v>
      </c>
    </row>
    <row r="7" spans="1:18" x14ac:dyDescent="0.2">
      <c r="A7" t="s">
        <v>2</v>
      </c>
      <c r="C7" s="55">
        <v>51466.747000000003</v>
      </c>
      <c r="D7" s="28" t="s">
        <v>47</v>
      </c>
    </row>
    <row r="8" spans="1:18" x14ac:dyDescent="0.2">
      <c r="A8" t="s">
        <v>3</v>
      </c>
      <c r="C8" s="55">
        <v>2.3336999999999999</v>
      </c>
      <c r="D8" s="28" t="s">
        <v>47</v>
      </c>
    </row>
    <row r="9" spans="1:18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8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8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8" x14ac:dyDescent="0.2">
      <c r="A12" s="10" t="s">
        <v>16</v>
      </c>
      <c r="B12" s="10"/>
      <c r="C12" s="21">
        <f ca="1">SLOPE(INDIRECT($D$9):G992,INDIRECT($C$9):F992)</f>
        <v>1.2445278293964249E-5</v>
      </c>
      <c r="D12" s="3"/>
      <c r="E12" s="10"/>
    </row>
    <row r="13" spans="1:18" x14ac:dyDescent="0.2">
      <c r="A13" s="10" t="s">
        <v>18</v>
      </c>
      <c r="B13" s="10"/>
      <c r="C13" s="3" t="s">
        <v>13</v>
      </c>
    </row>
    <row r="14" spans="1:18" x14ac:dyDescent="0.2">
      <c r="A14" s="10"/>
      <c r="B14" s="10"/>
      <c r="C14" s="10"/>
    </row>
    <row r="15" spans="1:18" x14ac:dyDescent="0.2">
      <c r="A15" s="12" t="s">
        <v>17</v>
      </c>
      <c r="B15" s="10"/>
      <c r="C15" s="13">
        <f ca="1">(C7+C11)+(C8+C12)*INT(MAX(F21:F3533))</f>
        <v>55198.353199999998</v>
      </c>
      <c r="E15" s="14" t="s">
        <v>34</v>
      </c>
      <c r="F15" s="34">
        <v>1</v>
      </c>
    </row>
    <row r="16" spans="1:18" x14ac:dyDescent="0.2">
      <c r="A16" s="16" t="s">
        <v>4</v>
      </c>
      <c r="B16" s="10"/>
      <c r="C16" s="17">
        <f ca="1">+C8+C12</f>
        <v>2.333712445278294</v>
      </c>
      <c r="E16" s="14" t="s">
        <v>30</v>
      </c>
      <c r="F16" s="35">
        <f ca="1">NOW()+15018.5+$C$5/24</f>
        <v>60334.758290740741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3801</v>
      </c>
    </row>
    <row r="18" spans="1:21" ht="14.25" thickTop="1" thickBot="1" x14ac:dyDescent="0.25">
      <c r="A18" s="16" t="s">
        <v>5</v>
      </c>
      <c r="B18" s="10"/>
      <c r="C18" s="19">
        <f ca="1">+C15</f>
        <v>55198.353199999998</v>
      </c>
      <c r="D18" s="20">
        <f ca="1">+C16</f>
        <v>2.333712445278294</v>
      </c>
      <c r="E18" s="14" t="s">
        <v>36</v>
      </c>
      <c r="F18" s="23">
        <f ca="1">ROUND(2*(F16-$C$15)/$C$16,0)/2+F15</f>
        <v>2202</v>
      </c>
    </row>
    <row r="19" spans="1:21" ht="13.5" thickTop="1" x14ac:dyDescent="0.2">
      <c r="E19" s="14" t="s">
        <v>31</v>
      </c>
      <c r="F19" s="18">
        <f ca="1">+$C$15+$C$16*F18-15018.5-$C$5/24</f>
        <v>45319.083837836137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51466.747000000003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36448.247000000003</v>
      </c>
    </row>
    <row r="22" spans="1:21" x14ac:dyDescent="0.2">
      <c r="A22" s="44" t="s">
        <v>48</v>
      </c>
      <c r="B22" s="45" t="s">
        <v>49</v>
      </c>
      <c r="C22" s="46">
        <v>55198.353199999998</v>
      </c>
      <c r="D22" s="46">
        <v>4.1000000000000003E-3</v>
      </c>
      <c r="E22">
        <f>+(C22-C$7)/C$8</f>
        <v>1599.0085272314329</v>
      </c>
      <c r="F22">
        <f>ROUND(2*E22,0)/2</f>
        <v>1599</v>
      </c>
      <c r="G22">
        <f>+C22-(C$7+F22*C$8)</f>
        <v>1.9899999992048834E-2</v>
      </c>
      <c r="K22">
        <f>+G22</f>
        <v>1.9899999992048834E-2</v>
      </c>
      <c r="O22">
        <f ca="1">+C$11+C$12*$F22</f>
        <v>1.9899999992048834E-2</v>
      </c>
      <c r="Q22" s="2">
        <f>+C22-15018.5</f>
        <v>40179.853199999998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47" t="s">
        <v>50</v>
      </c>
      <c r="C1" s="47"/>
      <c r="D1" s="51"/>
      <c r="E1" s="51"/>
      <c r="F1" s="51"/>
    </row>
    <row r="2" spans="2:6" x14ac:dyDescent="0.2">
      <c r="B2" s="47" t="s">
        <v>51</v>
      </c>
      <c r="C2" s="47"/>
      <c r="D2" s="51"/>
      <c r="E2" s="51"/>
      <c r="F2" s="51"/>
    </row>
    <row r="3" spans="2:6" x14ac:dyDescent="0.2">
      <c r="B3" s="48"/>
      <c r="C3" s="48"/>
      <c r="D3" s="52"/>
      <c r="E3" s="52"/>
      <c r="F3" s="52"/>
    </row>
    <row r="4" spans="2:6" ht="25.5" x14ac:dyDescent="0.2">
      <c r="B4" s="48" t="s">
        <v>52</v>
      </c>
      <c r="C4" s="48"/>
      <c r="D4" s="52"/>
      <c r="E4" s="52"/>
      <c r="F4" s="52"/>
    </row>
    <row r="5" spans="2:6" x14ac:dyDescent="0.2">
      <c r="B5" s="48"/>
      <c r="C5" s="48"/>
      <c r="D5" s="52"/>
      <c r="E5" s="52"/>
      <c r="F5" s="52"/>
    </row>
    <row r="6" spans="2:6" x14ac:dyDescent="0.2">
      <c r="B6" s="47" t="s">
        <v>53</v>
      </c>
      <c r="C6" s="47"/>
      <c r="D6" s="51"/>
      <c r="E6" s="51" t="s">
        <v>54</v>
      </c>
      <c r="F6" s="51" t="s">
        <v>55</v>
      </c>
    </row>
    <row r="7" spans="2:6" ht="13.5" thickBot="1" x14ac:dyDescent="0.25">
      <c r="B7" s="48"/>
      <c r="C7" s="48"/>
      <c r="D7" s="52"/>
      <c r="E7" s="52"/>
      <c r="F7" s="52"/>
    </row>
    <row r="8" spans="2:6" ht="39" thickBot="1" x14ac:dyDescent="0.25">
      <c r="B8" s="49" t="s">
        <v>56</v>
      </c>
      <c r="C8" s="50"/>
      <c r="D8" s="53"/>
      <c r="E8" s="53">
        <v>3</v>
      </c>
      <c r="F8" s="54" t="s">
        <v>57</v>
      </c>
    </row>
    <row r="9" spans="2:6" x14ac:dyDescent="0.2">
      <c r="B9" s="48"/>
      <c r="C9" s="48"/>
      <c r="D9" s="52"/>
      <c r="E9" s="52"/>
      <c r="F9" s="52"/>
    </row>
    <row r="10" spans="2:6" x14ac:dyDescent="0.2">
      <c r="B10" s="48"/>
      <c r="C10" s="48"/>
      <c r="D10" s="52"/>
      <c r="E10" s="52"/>
      <c r="F10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2024-01-25T05:11:56Z</dcterms:modified>
</cp:coreProperties>
</file>