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2A37E9B2-B8C2-4480-B527-E14B06B9A7F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H23" i="1"/>
  <c r="D9" i="1"/>
  <c r="C9" i="1"/>
  <c r="Q23" i="1"/>
  <c r="E22" i="1"/>
  <c r="F22" i="1"/>
  <c r="G22" i="1"/>
  <c r="I22" i="1"/>
  <c r="Q22" i="1"/>
  <c r="E21" i="1"/>
  <c r="F21" i="1"/>
  <c r="G21" i="1"/>
  <c r="H21" i="1"/>
  <c r="F16" i="1"/>
  <c r="F17" i="1" s="1"/>
  <c r="C17" i="1"/>
  <c r="R22" i="1"/>
  <c r="Q21" i="1"/>
  <c r="C12" i="1"/>
  <c r="C11" i="1"/>
  <c r="O22" i="1" l="1"/>
  <c r="C15" i="1"/>
  <c r="F18" i="1" s="1"/>
  <c r="O21" i="1"/>
  <c r="O23" i="1"/>
  <c r="C16" i="1"/>
  <c r="D18" i="1" s="1"/>
  <c r="C18" i="1" l="1"/>
  <c r="F19" i="1"/>
</calcChain>
</file>

<file path=xl/sharedStrings.xml><?xml version="1.0" encoding="utf-8"?>
<sst xmlns="http://schemas.openxmlformats.org/spreadsheetml/2006/main" count="51" uniqueCount="47">
  <si>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</si>
  <si>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</si>
  <si>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</si>
  <si>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</si>
  <si>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</si>
  <si>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</si>
  <si>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</si>
  <si>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</si>
  <si>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</si>
  <si>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</si>
  <si>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</si>
  <si>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</si>
  <si>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</si>
  <si>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</si>
  <si>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</si>
  <si>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</si>
  <si>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</si>
  <si>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</si>
  <si>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</si>
  <si>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</si>
  <si>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</si>
  <si>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</si>
  <si>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</si>
  <si>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</si>
  <si>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</si>
  <si>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</si>
  <si>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</si>
  <si>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</si>
  <si>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</si>
  <si>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</si>
  <si>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</si>
  <si>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</si>
  <si>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</si>
  <si>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</si>
  <si>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</si>
  <si>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</si>
  <si>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</si>
  <si>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</si>
  <si>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</si>
  <si>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OEJV 0083</t>
  </si>
  <si>
    <t>Nelson</t>
  </si>
  <si>
    <t>EA</t>
  </si>
  <si>
    <t>Cep</t>
  </si>
  <si>
    <t>IBVS 6157</t>
  </si>
  <si>
    <t>IBVS 6018</t>
  </si>
  <si>
    <t>V0888 Cep / GSC 4484-1192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</si>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</sst>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V0888 Cep - O-C Diagr.</a:t>
            </a:r>
          </a:p>
        </c:rich>
      </c:tx>
      <c:layout>
        <c:manualLayout>
          <c:xMode val="edge"/>
          <c:yMode val="edge"/>
          <c:x val="0.34536340852130326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35127795846455"/>
          <c:w val="0.8060150375939849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1482.5</c:v>
                </c:pt>
                <c:pt idx="2">
                  <c:v>1851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2">
                  <c:v>-1.5299998776754364E-3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57-47D5-A7B5-C34C6539F73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1482.5</c:v>
                </c:pt>
                <c:pt idx="2">
                  <c:v>1851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-2.924999876995571E-3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57-47D5-A7B5-C34C6539F73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1482.5</c:v>
                </c:pt>
                <c:pt idx="2">
                  <c:v>1851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A57-47D5-A7B5-C34C6539F73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1482.5</c:v>
                </c:pt>
                <c:pt idx="2">
                  <c:v>1851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A57-47D5-A7B5-C34C6539F73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1482.5</c:v>
                </c:pt>
                <c:pt idx="2">
                  <c:v>1851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A57-47D5-A7B5-C34C6539F73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1482.5</c:v>
                </c:pt>
                <c:pt idx="2">
                  <c:v>1851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A57-47D5-A7B5-C34C6539F73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1482.5</c:v>
                </c:pt>
                <c:pt idx="2">
                  <c:v>1851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A57-47D5-A7B5-C34C6539F73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1482.5</c:v>
                </c:pt>
                <c:pt idx="2">
                  <c:v>1851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-2.0127133903281532E-4</c:v>
                </c:pt>
                <c:pt idx="1">
                  <c:v>-1.9140005593571954E-3</c:v>
                </c:pt>
                <c:pt idx="2">
                  <c:v>-2.3397278562809955E-3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A57-47D5-A7B5-C34C6539F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5130624"/>
        <c:axId val="1"/>
      </c:scatterChart>
      <c:valAx>
        <c:axId val="585130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33834586466167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51306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661654135338346"/>
          <c:y val="0.92397937099967764"/>
          <c:w val="0.6646616541353385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27C611B-1B35-4E9A-C794-DF9FFB2747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0: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45</v>
      </c>
    </row>
    <row r="2" spans="1:6" x14ac:dyDescent="0.2">
      <c r="A2" t="s">
        <v>23</v>
      </c>
      <c r="B2" t="s">
        <v>41</v>
      </c>
      <c r="D2" s="3"/>
      <c r="E2" t="s">
        <v>42</v>
      </c>
    </row>
    <row r="3" spans="1:6" ht="13.5" thickBot="1" x14ac:dyDescent="0.25"/>
    <row r="4" spans="1:6" ht="14.25" thickTop="1" thickBot="1" x14ac:dyDescent="0.25">
      <c r="A4" s="5" t="s">
        <v>0</v>
      </c>
      <c r="C4" s="8" t="s">
        <v>38</v>
      </c>
      <c r="D4" s="9" t="s">
        <v>38</v>
      </c>
    </row>
    <row r="5" spans="1:6" ht="13.5" thickTop="1" x14ac:dyDescent="0.2">
      <c r="A5" s="11" t="s">
        <v>30</v>
      </c>
      <c r="B5" s="12"/>
      <c r="C5" s="13">
        <v>-9.5</v>
      </c>
      <c r="D5" s="12" t="s">
        <v>31</v>
      </c>
    </row>
    <row r="6" spans="1:6" x14ac:dyDescent="0.2">
      <c r="A6" s="5" t="s">
        <v>1</v>
      </c>
    </row>
    <row r="7" spans="1:6" x14ac:dyDescent="0.2">
      <c r="A7" t="s">
        <v>2</v>
      </c>
      <c r="C7" s="32">
        <v>51503.788999999873</v>
      </c>
      <c r="D7" s="29" t="s">
        <v>39</v>
      </c>
    </row>
    <row r="8" spans="1:6" x14ac:dyDescent="0.2">
      <c r="A8" t="s">
        <v>3</v>
      </c>
      <c r="C8" s="32">
        <v>2.9247299999999998</v>
      </c>
      <c r="D8" s="29" t="s">
        <v>39</v>
      </c>
    </row>
    <row r="9" spans="1:6" x14ac:dyDescent="0.2">
      <c r="A9" s="26" t="s">
        <v>34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6" x14ac:dyDescent="0.2">
      <c r="A11" s="12" t="s">
        <v>15</v>
      </c>
      <c r="B11" s="12"/>
      <c r="C11" s="23">
        <f ca="1">INTERCEPT(INDIRECT($D$9):G992,INDIRECT($C$9):F992)</f>
        <v>-2.0127133903281532E-4</v>
      </c>
      <c r="D11" s="3"/>
      <c r="E11" s="12"/>
    </row>
    <row r="12" spans="1:6" x14ac:dyDescent="0.2">
      <c r="A12" s="12" t="s">
        <v>16</v>
      </c>
      <c r="B12" s="12"/>
      <c r="C12" s="23">
        <f ca="1">SLOPE(INDIRECT($D$9):G992,INDIRECT($C$9):F992)</f>
        <v>-1.1552979563739496E-6</v>
      </c>
      <c r="D12" s="3"/>
      <c r="E12" s="12"/>
    </row>
    <row r="13" spans="1:6" x14ac:dyDescent="0.2">
      <c r="A13" s="12" t="s">
        <v>18</v>
      </c>
      <c r="B13" s="12"/>
      <c r="C13" s="3" t="s">
        <v>13</v>
      </c>
    </row>
    <row r="14" spans="1:6" x14ac:dyDescent="0.2">
      <c r="A14" s="12"/>
      <c r="B14" s="12"/>
      <c r="C14" s="12"/>
    </row>
    <row r="15" spans="1:6" x14ac:dyDescent="0.2">
      <c r="A15" s="14" t="s">
        <v>17</v>
      </c>
      <c r="B15" s="12"/>
      <c r="C15" s="15">
        <f ca="1">(C7+C11)+(C8+C12)*INT(MAX(F21:F3533))</f>
        <v>56917.461890272018</v>
      </c>
      <c r="E15" s="16" t="s">
        <v>35</v>
      </c>
      <c r="F15" s="13">
        <v>1</v>
      </c>
    </row>
    <row r="16" spans="1:6" x14ac:dyDescent="0.2">
      <c r="A16" s="18" t="s">
        <v>4</v>
      </c>
      <c r="B16" s="12"/>
      <c r="C16" s="19">
        <f ca="1">+C8+C12</f>
        <v>2.9247288447020434</v>
      </c>
      <c r="E16" s="16" t="s">
        <v>32</v>
      </c>
      <c r="F16" s="17">
        <f ca="1">NOW()+15018.5+$C$5/24</f>
        <v>60334.761329629626</v>
      </c>
    </row>
    <row r="17" spans="1:18" ht="13.5" thickBot="1" x14ac:dyDescent="0.25">
      <c r="A17" s="16" t="s">
        <v>29</v>
      </c>
      <c r="B17" s="12"/>
      <c r="C17" s="12">
        <f>COUNT(C21:C2191)</f>
        <v>3</v>
      </c>
      <c r="E17" s="16" t="s">
        <v>36</v>
      </c>
      <c r="F17" s="17">
        <f ca="1">ROUND(2*(F16-$C$7)/$C$8,0)/2+F15</f>
        <v>3020.5</v>
      </c>
    </row>
    <row r="18" spans="1:18" ht="14.25" thickTop="1" thickBot="1" x14ac:dyDescent="0.25">
      <c r="A18" s="18" t="s">
        <v>5</v>
      </c>
      <c r="B18" s="12"/>
      <c r="C18" s="21">
        <f ca="1">+C15</f>
        <v>56917.461890272018</v>
      </c>
      <c r="D18" s="22">
        <f ca="1">+C16</f>
        <v>2.9247288447020434</v>
      </c>
      <c r="E18" s="16" t="s">
        <v>37</v>
      </c>
      <c r="F18" s="25">
        <f ca="1">ROUND(2*(F16-$C$15)/$C$16,0)/2+F15</f>
        <v>1169.5</v>
      </c>
    </row>
    <row r="19" spans="1:18" ht="13.5" thickTop="1" x14ac:dyDescent="0.2">
      <c r="E19" s="16" t="s">
        <v>33</v>
      </c>
      <c r="F19" s="20">
        <f ca="1">+$C$15+$C$16*F18-15018.5-$C$5/24</f>
        <v>45319.828107484391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28</v>
      </c>
      <c r="I20" s="7" t="s">
        <v>40</v>
      </c>
      <c r="J20" s="7" t="s">
        <v>46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</row>
    <row r="21" spans="1:18" x14ac:dyDescent="0.2">
      <c r="A21" s="28" t="s">
        <v>39</v>
      </c>
      <c r="C21" s="10">
        <v>51503.788999999873</v>
      </c>
      <c r="D21" s="10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-2.0127133903281532E-4</v>
      </c>
      <c r="Q21" s="2">
        <f>+C21-15018.5</f>
        <v>36485.288999999873</v>
      </c>
    </row>
    <row r="22" spans="1:18" x14ac:dyDescent="0.2">
      <c r="A22" s="5" t="s">
        <v>44</v>
      </c>
      <c r="C22" s="10">
        <v>55839.698299999996</v>
      </c>
      <c r="D22" s="10">
        <v>2.0000000000000001E-4</v>
      </c>
      <c r="E22">
        <f>+(C22-C$7)/C$8</f>
        <v>1482.4989999077259</v>
      </c>
      <c r="F22">
        <f>ROUND(2*E22,0)/2</f>
        <v>1482.5</v>
      </c>
      <c r="G22">
        <f>+C22-(C$7+F22*C$8)</f>
        <v>-2.924999876995571E-3</v>
      </c>
      <c r="I22">
        <f>+G22</f>
        <v>-2.924999876995571E-3</v>
      </c>
      <c r="O22">
        <f ca="1">+C$11+C$12*$F22</f>
        <v>-1.9140005593571954E-3</v>
      </c>
      <c r="Q22" s="2">
        <f>+C22-15018.5</f>
        <v>40821.198299999996</v>
      </c>
      <c r="R22" t="str">
        <f>IF(ABS(C22-C21)&lt;0.00001,1,"")</f>
        <v/>
      </c>
    </row>
    <row r="23" spans="1:18" x14ac:dyDescent="0.2">
      <c r="A23" s="30" t="s">
        <v>43</v>
      </c>
      <c r="B23" s="31"/>
      <c r="C23" s="30">
        <v>56917.462699999996</v>
      </c>
      <c r="D23" s="30">
        <v>5.0000000000000001E-4</v>
      </c>
      <c r="E23">
        <f>+(C23-C$7)/C$8</f>
        <v>1850.9994768748306</v>
      </c>
      <c r="F23">
        <f>ROUND(2*E23,0)/2</f>
        <v>1851</v>
      </c>
      <c r="G23">
        <f>+C23-(C$7+F23*C$8)</f>
        <v>-1.5299998776754364E-3</v>
      </c>
      <c r="H23">
        <f>+G23</f>
        <v>-1.5299998776754364E-3</v>
      </c>
      <c r="O23">
        <f ca="1">+C$11+C$12*$F23</f>
        <v>-2.3397278562809955E-3</v>
      </c>
      <c r="Q23" s="2">
        <f>+C23-15018.5</f>
        <v>41898.962699999996</v>
      </c>
    </row>
    <row r="24" spans="1:18" x14ac:dyDescent="0.2">
      <c r="C24" s="10"/>
      <c r="D24" s="10"/>
      <c r="Q24" s="2"/>
    </row>
    <row r="25" spans="1:18" x14ac:dyDescent="0.2">
      <c r="C25" s="10"/>
      <c r="D25" s="10"/>
      <c r="Q25" s="2"/>
    </row>
    <row r="26" spans="1:18" x14ac:dyDescent="0.2">
      <c r="C26" s="10"/>
      <c r="D26" s="10"/>
      <c r="Q26" s="2"/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2024-01-25T05:16:18Z</dcterms:modified>
</cp:coreProperties>
</file>