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8A1A1CE-109C-4C1D-8573-893310393ED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9" i="1"/>
  <c r="D9" i="1"/>
  <c r="Q21" i="1"/>
  <c r="Q22" i="1"/>
  <c r="F16" i="1"/>
  <c r="F17" i="1" s="1"/>
  <c r="C17" i="1"/>
  <c r="C12" i="1"/>
  <c r="C11" i="1"/>
  <c r="O21" i="1" l="1"/>
  <c r="C15" i="1"/>
  <c r="F18" i="1" s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<sst xmlns="http://schemas.openxmlformats.org/spreadsheetml/2006/main" count="56" uniqueCount="52">
  <si>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</si>
  <si>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</si>
  <si>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</si>
  <si>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</si>
  <si>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</si>
  <si>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</si>
  <si>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</si>
  <si>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</si>
  <si>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</si>
  <si>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</si>
  <si>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</si>
  <si>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</si>
  <si>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</si>
  <si>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</si>
  <si>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</si>
  <si>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</si>
  <si>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</si>
  <si>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</si>
  <si>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</si>
  <si>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</si>
  <si>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</si>
  <si>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</si>
  <si>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</si>
  <si>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</si>
  <si>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</si>
  <si>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</si>
  <si>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</si>
  <si>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</si>
  <si>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</si>
  <si>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</si>
  <si>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</si>
  <si>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</si>
  <si>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</si>
  <si>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</si>
  <si>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</si>
  <si>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</si>
  <si>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</si>
  <si>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</si>
  <si>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</si>
  <si>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</si>
  <si>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</si>
  <si>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V0967 Cep</t>
  </si>
  <si>
    <t>2019G</t>
  </si>
  <si>
    <t>G4497-0283</t>
  </si>
  <si>
    <t>EB</t>
  </si>
  <si>
    <t>pr_4</t>
  </si>
  <si>
    <t>V0967 Cep / GSC 4497-0283</t>
  </si>
  <si>
    <t>2019-07-12</t>
  </si>
  <si>
    <t>VSX</t>
  </si>
  <si>
    <t>I</t>
  </si>
  <si>
    <t>IBVS 6070</t>
  </si>
  <si>
    <t>IBVS 5984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</si>
</sst>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18" fillId="0" borderId="0" xfId="0" quotePrefix="1" applyFont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V0967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8-4189-9528-7714DC0169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-7.6575999992201105E-4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8-4189-9528-7714DC0169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8-4189-9528-7714DC0169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8-4189-9528-7714DC0169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8-4189-9528-7714DC0169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8-4189-9528-7714DC0169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6.4999999999999997E-3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8-4189-9528-7714DC0169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</c:v>
                </c:pt>
                <c:pt idx="1">
                  <c:v>-7.6575999992201105E-4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8-4189-9528-7714DC0169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2088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48-4189-9528-7714DC016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89704"/>
        <c:axId val="1"/>
      </c:scatterChart>
      <c:valAx>
        <c:axId val="403189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189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F5646B-DC89-4D4B-085F-795D9622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5" t="s">
        <v>41</v>
      </c>
      <c r="G1" s="31" t="s">
        <v>42</v>
      </c>
      <c r="H1" s="32"/>
      <c r="I1" s="36" t="s">
        <v>43</v>
      </c>
      <c r="J1" s="37" t="s">
        <v>41</v>
      </c>
      <c r="K1" s="38">
        <v>0.49440000000000001</v>
      </c>
      <c r="L1" s="38">
        <v>77.533500000000004</v>
      </c>
      <c r="M1" s="39">
        <v>55391.551299999999</v>
      </c>
      <c r="N1" s="39">
        <v>0.37162302000000003</v>
      </c>
      <c r="O1" s="40" t="s">
        <v>44</v>
      </c>
      <c r="P1" s="40">
        <v>12.14</v>
      </c>
      <c r="Q1" s="40">
        <v>12.66</v>
      </c>
      <c r="R1" s="41" t="s">
        <v>45</v>
      </c>
      <c r="S1" s="42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56167.499000000003</v>
      </c>
      <c r="D4" s="28">
        <v>0.37162200000000001</v>
      </c>
      <c r="E4" s="43" t="s">
        <v>47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55391.551299999999</v>
      </c>
      <c r="D7" s="29" t="s">
        <v>48</v>
      </c>
    </row>
    <row r="8" spans="1:19" x14ac:dyDescent="0.2">
      <c r="A8" t="s">
        <v>3</v>
      </c>
      <c r="C8" s="47">
        <v>0.37162302000000003</v>
      </c>
      <c r="D8" s="29" t="s">
        <v>48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INTERCEPT(INDIRECT($E$9):G990,INDIRECT($D$9):F990)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SLOPE(INDIRECT($E$9):G990,INDIRECT($D$9):F990)</f>
        <v>-3.6674329498180605E-7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(C7+C11)+(C8+C12)*INT(MAX(F21:F3531))</f>
        <v>56167.499400000001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0.37162265325670507</v>
      </c>
      <c r="E16" s="14" t="s">
        <v>30</v>
      </c>
      <c r="F16" s="34">
        <f ca="1">NOW()+15018.5+$C$5/24</f>
        <v>60334.792003356481</v>
      </c>
    </row>
    <row r="17" spans="1:21" ht="13.5" thickBot="1" x14ac:dyDescent="0.25">
      <c r="A17" s="14" t="s">
        <v>27</v>
      </c>
      <c r="B17" s="10"/>
      <c r="C17" s="10">
        <f>COUNT(C21:C2189)</f>
        <v>2</v>
      </c>
      <c r="E17" s="14" t="s">
        <v>35</v>
      </c>
      <c r="F17" s="15">
        <f ca="1">ROUND(2*(F16-$C$7)/$C$8,0)/2+F15</f>
        <v>13303</v>
      </c>
    </row>
    <row r="18" spans="1:21" ht="14.25" thickTop="1" thickBot="1" x14ac:dyDescent="0.25">
      <c r="A18" s="16" t="s">
        <v>5</v>
      </c>
      <c r="B18" s="10"/>
      <c r="C18" s="19">
        <f ca="1">+C15</f>
        <v>56167.499400000001</v>
      </c>
      <c r="D18" s="20">
        <f ca="1">+C16</f>
        <v>0.37162265325670507</v>
      </c>
      <c r="E18" s="14" t="s">
        <v>36</v>
      </c>
      <c r="F18" s="23">
        <f ca="1">ROUND(2*(F16-$C$15)/$C$16,0)/2+F15</f>
        <v>11215</v>
      </c>
    </row>
    <row r="19" spans="1:21" ht="13.5" thickTop="1" x14ac:dyDescent="0.2">
      <c r="E19" s="14" t="s">
        <v>31</v>
      </c>
      <c r="F19" s="18">
        <f ca="1">+$C$15+$C$16*F18-15018.5-$C$5/24</f>
        <v>45317.143289607287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51</v>
      </c>
      <c r="B21" s="45"/>
      <c r="C21" s="44">
        <v>55391.551299999999</v>
      </c>
      <c r="D21" s="44">
        <v>1.5E-3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40373.051299999999</v>
      </c>
    </row>
    <row r="22" spans="1:21" x14ac:dyDescent="0.2">
      <c r="A22" s="44" t="s">
        <v>50</v>
      </c>
      <c r="B22" s="45" t="s">
        <v>49</v>
      </c>
      <c r="C22" s="46">
        <v>56167.499400000001</v>
      </c>
      <c r="D22" s="46">
        <v>6.4999999999999997E-3</v>
      </c>
      <c r="E22">
        <f>+(C22-C$7)/C$8</f>
        <v>2087.9979394172119</v>
      </c>
      <c r="F22">
        <f>ROUND(2*E22,0)/2</f>
        <v>2088</v>
      </c>
      <c r="G22">
        <f>+C22-(C$7+F22*C$8)</f>
        <v>-7.6575999992201105E-4</v>
      </c>
      <c r="I22">
        <f>+G22</f>
        <v>-7.6575999992201105E-4</v>
      </c>
      <c r="O22">
        <f ca="1">+C$11+C$12*$F22</f>
        <v>-7.6575999992201105E-4</v>
      </c>
      <c r="Q22" s="2">
        <f>+C22-15018.5</f>
        <v>41148.999400000001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2024-01-25T06:00:29Z</dcterms:modified>
</cp:coreProperties>
</file>