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864D3E8E-8D49-45F7-974D-6644383B348B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Q22" i="1" l="1"/>
  <c r="C9" i="1"/>
  <c r="D9" i="1"/>
  <c r="F16" i="1"/>
  <c r="F17" i="1" s="1"/>
  <c r="C17" i="1"/>
  <c r="Q21" i="1"/>
  <c r="E22" i="1"/>
  <c r="F22" i="1" s="1"/>
  <c r="G22" i="1" s="1"/>
  <c r="K22" i="1" s="1"/>
  <c r="E21" i="1"/>
  <c r="F21" i="1"/>
  <c r="G21" i="1" s="1"/>
  <c r="I21" i="1" s="1"/>
  <c r="C11" i="1"/>
  <c r="C12" i="1"/>
  <c r="C16" i="1" l="1"/>
  <c r="D18" i="1" s="1"/>
  <c r="O22" i="1"/>
  <c r="C15" i="1"/>
  <c r="F18" i="1" s="1"/>
  <c r="O21" i="1"/>
  <c r="C18" i="1" l="1"/>
  <c r="F19" i="1"/>
</calcChain>
</file>

<file path=xl/sharedStrings.xml><?xml version="1.0" encoding="utf-8"?>
<sst xmlns="http://schemas.openxmlformats.org/spreadsheetml/2006/main" count="56" uniqueCount="50">
  <si>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</si>
  <si>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</si>
  <si>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</si>
  <si>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</si>
  <si>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</si>
  <si>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</si>
  <si>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</si>
  <si>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</si>
  <si>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</si>
  <si>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</si>
  <si>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</si>
  <si>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</si>
  <si>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</si>
  <si>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</si>
  <si>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</si>
  <si>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</si>
  <si>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</si>
  <si>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</si>
  <si>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</si>
  <si>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</si>
  <si>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</si>
  <si>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</si>
  <si>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</si>
  <si>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</si>
  <si>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</si>
  <si>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</si>
  <si>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</si>
  <si>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</si>
  <si>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</si>
  <si>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</si>
  <si>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</si>
  <si>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</si>
  <si>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</si>
  <si>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</si>
  <si>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</si>
  <si>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</si>
  <si>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</si>
  <si>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</si>
  <si>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</si>
  <si>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</si>
  <si>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</si>
  <si>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 xml:space="preserve">V0972 Cep  </t>
  </si>
  <si>
    <t>2017K</t>
  </si>
  <si>
    <t xml:space="preserve">EW        </t>
  </si>
  <si>
    <t>pr_6</t>
  </si>
  <si>
    <t xml:space="preserve">         </t>
  </si>
  <si>
    <t>GCVS</t>
  </si>
  <si>
    <t>IBVS 6196</t>
  </si>
  <si>
    <t>I</t>
  </si>
  <si>
    <t>V0972 Cep   / GSC 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</si>
</sst>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3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47">
    <xf numFmtId="0" fontId="0" fillId="0" borderId="0">
      <alignment vertical="top"/>
    </xf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20" fillId="20" borderId="1" applyNumberFormat="0" applyAlignment="0" applyProtection="0"/>
    <xf numFmtId="0" fontId="21" fillId="21" borderId="2" applyNumberFormat="0" applyAlignment="0" applyProtection="0"/>
    <xf numFmtId="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22" fillId="0" borderId="0" applyNumberFormat="0" applyFill="0" applyBorder="0" applyAlignment="0" applyProtection="0"/>
    <xf numFmtId="2" fontId="32" fillId="0" borderId="0" applyFont="0" applyFill="0" applyBorder="0" applyAlignment="0" applyProtection="0"/>
    <xf numFmtId="0" fontId="23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1" applyNumberFormat="0" applyAlignment="0" applyProtection="0"/>
    <xf numFmtId="0" fontId="26" fillId="0" borderId="4" applyNumberFormat="0" applyFill="0" applyAlignment="0" applyProtection="0"/>
    <xf numFmtId="0" fontId="27" fillId="22" borderId="0" applyNumberFormat="0" applyBorder="0" applyAlignment="0" applyProtection="0"/>
    <xf numFmtId="0" fontId="17" fillId="0" borderId="0"/>
    <xf numFmtId="0" fontId="17" fillId="23" borderId="5" applyNumberFormat="0" applyFont="0" applyAlignment="0" applyProtection="0"/>
    <xf numFmtId="0" fontId="28" fillId="20" borderId="6" applyNumberFormat="0" applyAlignment="0" applyProtection="0"/>
    <xf numFmtId="0" fontId="29" fillId="0" borderId="0" applyNumberFormat="0" applyFill="0" applyBorder="0" applyAlignment="0" applyProtection="0"/>
    <xf numFmtId="0" fontId="32" fillId="0" borderId="7" applyNumberFormat="0" applyFont="0" applyFill="0" applyAlignment="0" applyProtection="0"/>
    <xf numFmtId="0" fontId="30" fillId="0" borderId="0" applyNumberFormat="0" applyFill="0" applyBorder="0" applyAlignment="0" applyProtection="0"/>
  </cellStyleXfs>
  <cellXfs count="4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4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6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vertical="center"/>
    </xf>
    <xf numFmtId="0" fontId="16" fillId="0" borderId="5" xfId="0" applyNumberFormat="1" applyFont="1" applyBorder="1" applyAlignment="1">
      <alignment horizontal="left" vertical="center"/>
    </xf>
    <xf numFmtId="0" fontId="16" fillId="24" borderId="5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center"/>
    </xf>
    <xf numFmtId="0" fontId="15" fillId="25" borderId="11" xfId="0" applyFont="1" applyFill="1" applyBorder="1" applyAlignment="1">
      <alignment horizontal="left" vertical="center"/>
    </xf>
    <xf numFmtId="0" fontId="15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6" fillId="25" borderId="11" xfId="0" applyFont="1" applyFill="1" applyBorder="1" applyAlignment="1">
      <alignment horizontal="left" vertical="center"/>
    </xf>
    <xf numFmtId="0" fontId="5" fillId="0" borderId="5" xfId="0" applyNumberFormat="1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6" fillId="24" borderId="5" xfId="0" applyFont="1" applyFill="1" applyBorder="1" applyAlignment="1">
      <alignment vertical="center"/>
    </xf>
    <xf numFmtId="0" fontId="31" fillId="0" borderId="0" xfId="41" applyFont="1" applyAlignment="1">
      <alignment wrapText="1"/>
    </xf>
    <xf numFmtId="0" fontId="31" fillId="0" borderId="0" xfId="41" applyFont="1" applyAlignment="1">
      <alignment horizontal="center" wrapText="1"/>
    </xf>
    <xf numFmtId="0" fontId="31" fillId="0" borderId="0" xfId="41" applyFont="1" applyAlignment="1">
      <alignment horizontal="left" wrapText="1"/>
    </xf>
    <xf numFmtId="0" fontId="0" fillId="0" borderId="0" xfId="0" applyAlignment="1">
      <alignment horizontal="right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V0972 Cep - O-C Diagr.</a:t>
            </a:r>
          </a:p>
        </c:rich>
      </c:tx>
      <c:layout>
        <c:manualLayout>
          <c:xMode val="edge"/>
          <c:yMode val="edge"/>
          <c:x val="0.366917293233082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81954887218044"/>
          <c:y val="0.14035127795846455"/>
          <c:w val="0.82556390977443606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10502.5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739-4BD2-9998-657A49FC285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10502.5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739-4BD2-9998-657A49FC285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10502.5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739-4BD2-9998-657A49FC285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10502.5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7.97725000011269E-2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739-4BD2-9998-657A49FC285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10502.5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739-4BD2-9998-657A49FC285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10502.5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739-4BD2-9998-657A49FC285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10502.5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739-4BD2-9998-657A49FC285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10502.5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7.97725000011269E-2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739-4BD2-9998-657A49FC285C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10502.5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739-4BD2-9998-657A49FC28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3788792"/>
        <c:axId val="1"/>
      </c:scatterChart>
      <c:valAx>
        <c:axId val="6937887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30075187969926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37887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052631578947367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0A461494-5DDE-4B14-7082-7C1FF5F9C9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">
        <v>49</v>
      </c>
      <c r="F1" s="37" t="s">
        <v>41</v>
      </c>
      <c r="G1" s="30" t="s">
        <v>42</v>
      </c>
      <c r="H1" s="38"/>
      <c r="I1" s="39" t="s">
        <v>13</v>
      </c>
      <c r="J1" s="40" t="s">
        <v>41</v>
      </c>
      <c r="K1" s="41">
        <v>20.3308</v>
      </c>
      <c r="L1" s="32">
        <v>60.200650000000003</v>
      </c>
      <c r="M1" s="33">
        <v>53817.884700000002</v>
      </c>
      <c r="N1" s="33">
        <v>0.35901100000000002</v>
      </c>
      <c r="O1" s="31" t="s">
        <v>43</v>
      </c>
      <c r="P1" s="42">
        <v>13.95</v>
      </c>
      <c r="Q1" s="42">
        <v>14.49</v>
      </c>
      <c r="R1" s="43" t="s">
        <v>44</v>
      </c>
      <c r="S1" s="31" t="s">
        <v>45</v>
      </c>
    </row>
    <row r="2" spans="1:19" x14ac:dyDescent="0.2">
      <c r="A2" t="s">
        <v>23</v>
      </c>
      <c r="B2" t="s">
        <v>43</v>
      </c>
      <c r="C2" s="29"/>
      <c r="D2" s="3"/>
    </row>
    <row r="3" spans="1:19" ht="13.5" thickBot="1" x14ac:dyDescent="0.25"/>
    <row r="4" spans="1:19" ht="14.25" thickTop="1" thickBot="1" x14ac:dyDescent="0.25">
      <c r="A4" s="5" t="s">
        <v>0</v>
      </c>
      <c r="C4" s="26">
        <v>53817.884700000002</v>
      </c>
      <c r="D4" s="27">
        <v>0.35901100000000002</v>
      </c>
    </row>
    <row r="5" spans="1:19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9" x14ac:dyDescent="0.2">
      <c r="A6" s="5" t="s">
        <v>1</v>
      </c>
    </row>
    <row r="7" spans="1:19" x14ac:dyDescent="0.2">
      <c r="A7" t="s">
        <v>2</v>
      </c>
      <c r="C7" s="47">
        <v>53817.884700000002</v>
      </c>
      <c r="D7" s="28" t="s">
        <v>46</v>
      </c>
    </row>
    <row r="8" spans="1:19" x14ac:dyDescent="0.2">
      <c r="A8" t="s">
        <v>3</v>
      </c>
      <c r="C8" s="47">
        <v>0.35901100000000002</v>
      </c>
      <c r="D8" s="28" t="s">
        <v>46</v>
      </c>
    </row>
    <row r="9" spans="1:19" x14ac:dyDescent="0.2">
      <c r="A9" s="24" t="s">
        <v>32</v>
      </c>
      <c r="B9" s="36">
        <v>21</v>
      </c>
      <c r="C9" s="22" t="str">
        <f>"F"&amp;B9</f>
        <v>F21</v>
      </c>
      <c r="D9" s="23" t="str">
        <f>"G"&amp;B9</f>
        <v>G21</v>
      </c>
    </row>
    <row r="10" spans="1:19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9" x14ac:dyDescent="0.2">
      <c r="A11" s="10" t="s">
        <v>15</v>
      </c>
      <c r="B11" s="10"/>
      <c r="C11" s="21">
        <f ca="1">INTERCEPT(INDIRECT($D$9):G992,INDIRECT($C$9):F992)</f>
        <v>0</v>
      </c>
      <c r="D11" s="3"/>
      <c r="E11" s="10"/>
    </row>
    <row r="12" spans="1:19" x14ac:dyDescent="0.2">
      <c r="A12" s="10" t="s">
        <v>16</v>
      </c>
      <c r="B12" s="10"/>
      <c r="C12" s="21">
        <f ca="1">SLOPE(INDIRECT($D$9):G992,INDIRECT($C$9):F992)</f>
        <v>7.5955724828495026E-6</v>
      </c>
      <c r="D12" s="3"/>
      <c r="E12" s="10"/>
    </row>
    <row r="13" spans="1:19" x14ac:dyDescent="0.2">
      <c r="A13" s="10" t="s">
        <v>18</v>
      </c>
      <c r="B13" s="10"/>
      <c r="C13" s="3" t="s">
        <v>13</v>
      </c>
    </row>
    <row r="14" spans="1:19" x14ac:dyDescent="0.2">
      <c r="A14" s="10"/>
      <c r="B14" s="10"/>
      <c r="C14" s="10"/>
    </row>
    <row r="15" spans="1:19" x14ac:dyDescent="0.2">
      <c r="A15" s="12" t="s">
        <v>17</v>
      </c>
      <c r="B15" s="10"/>
      <c r="C15" s="13">
        <f ca="1">(C7+C11)+(C8+C12)*INT(MAX(F21:F3533))</f>
        <v>57588.297990702216</v>
      </c>
      <c r="E15" s="14" t="s">
        <v>34</v>
      </c>
      <c r="F15" s="34">
        <v>1</v>
      </c>
    </row>
    <row r="16" spans="1:19" x14ac:dyDescent="0.2">
      <c r="A16" s="16" t="s">
        <v>4</v>
      </c>
      <c r="B16" s="10"/>
      <c r="C16" s="17">
        <f ca="1">+C8+C12</f>
        <v>0.35901859557248289</v>
      </c>
      <c r="E16" s="14" t="s">
        <v>30</v>
      </c>
      <c r="F16" s="35">
        <f ca="1">NOW()+15018.5+$C$5/24</f>
        <v>60334.794617708329</v>
      </c>
    </row>
    <row r="17" spans="1:21" ht="13.5" thickBot="1" x14ac:dyDescent="0.25">
      <c r="A17" s="14" t="s">
        <v>27</v>
      </c>
      <c r="B17" s="10"/>
      <c r="C17" s="10">
        <f>COUNT(C21:C2191)</f>
        <v>2</v>
      </c>
      <c r="E17" s="14" t="s">
        <v>35</v>
      </c>
      <c r="F17" s="15">
        <f ca="1">ROUND(2*(F16-$C$7)/$C$8,0)/2+F15</f>
        <v>18153.5</v>
      </c>
    </row>
    <row r="18" spans="1:21" ht="14.25" thickTop="1" thickBot="1" x14ac:dyDescent="0.25">
      <c r="A18" s="16" t="s">
        <v>5</v>
      </c>
      <c r="B18" s="10"/>
      <c r="C18" s="19">
        <f ca="1">+C15</f>
        <v>57588.297990702216</v>
      </c>
      <c r="D18" s="20">
        <f ca="1">+C16</f>
        <v>0.35901859557248289</v>
      </c>
      <c r="E18" s="14" t="s">
        <v>36</v>
      </c>
      <c r="F18" s="23">
        <f ca="1">ROUND(2*(F16-$C$15)/$C$16,0)/2+F15</f>
        <v>7651</v>
      </c>
    </row>
    <row r="19" spans="1:21" ht="13.5" thickTop="1" x14ac:dyDescent="0.2">
      <c r="E19" s="14" t="s">
        <v>31</v>
      </c>
      <c r="F19" s="18">
        <f ca="1">+$C$15+$C$16*F18-15018.5-$C$5/24</f>
        <v>45317.045098760616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37</v>
      </c>
      <c r="I20" s="7" t="s">
        <v>38</v>
      </c>
      <c r="J20" s="7" t="s">
        <v>39</v>
      </c>
      <c r="K20" s="7" t="s">
        <v>40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5" t="s">
        <v>33</v>
      </c>
    </row>
    <row r="21" spans="1:21" x14ac:dyDescent="0.2">
      <c r="A21" t="s">
        <v>46</v>
      </c>
      <c r="C21" s="8">
        <v>53817.884700000002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0</v>
      </c>
      <c r="Q21" s="2">
        <f>+C21-15018.5</f>
        <v>38799.384700000002</v>
      </c>
    </row>
    <row r="22" spans="1:21" x14ac:dyDescent="0.2">
      <c r="A22" s="44" t="s">
        <v>47</v>
      </c>
      <c r="B22" s="45" t="s">
        <v>48</v>
      </c>
      <c r="C22" s="46">
        <v>57588.477500000001</v>
      </c>
      <c r="D22" s="46">
        <v>1E-3</v>
      </c>
      <c r="E22">
        <f>+(C22-C$7)/C$8</f>
        <v>10502.722200712507</v>
      </c>
      <c r="F22">
        <f>ROUND(2*E22,0)/2</f>
        <v>10502.5</v>
      </c>
      <c r="G22">
        <f>+C22-(C$7+F22*C$8)</f>
        <v>7.97725000011269E-2</v>
      </c>
      <c r="K22">
        <f>+G22</f>
        <v>7.97725000011269E-2</v>
      </c>
      <c r="O22">
        <f ca="1">+C$11+C$12*$F22</f>
        <v>7.97725000011269E-2</v>
      </c>
      <c r="Q22" s="2">
        <f>+C22-15018.5</f>
        <v>42569.977500000001</v>
      </c>
    </row>
    <row r="23" spans="1:21" x14ac:dyDescent="0.2">
      <c r="C23" s="8"/>
      <c r="D23" s="8"/>
      <c r="Q23" s="2"/>
    </row>
    <row r="24" spans="1:21" x14ac:dyDescent="0.2">
      <c r="C24" s="8"/>
      <c r="D24" s="8"/>
      <c r="Q24" s="2"/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2024-01-25T06:04:15Z</dcterms:modified>
</cp:coreProperties>
</file>