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208FBA5-D1E8-4BA9-A016-3D2EE2A51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8" i="1" l="1"/>
  <c r="F78" i="1" s="1"/>
  <c r="G78" i="1" s="1"/>
  <c r="K78" i="1" s="1"/>
  <c r="Q78" i="1"/>
  <c r="E76" i="1"/>
  <c r="F76" i="1" s="1"/>
  <c r="G76" i="1" s="1"/>
  <c r="K76" i="1" s="1"/>
  <c r="Q76" i="1"/>
  <c r="E77" i="1"/>
  <c r="F77" i="1" s="1"/>
  <c r="G77" i="1" s="1"/>
  <c r="K77" i="1" s="1"/>
  <c r="Q77" i="1"/>
  <c r="Q75" i="1"/>
  <c r="E26" i="1"/>
  <c r="F26" i="1" s="1"/>
  <c r="G26" i="1" s="1"/>
  <c r="I26" i="1" s="1"/>
  <c r="E32" i="1"/>
  <c r="F32" i="1" s="1"/>
  <c r="G32" i="1" s="1"/>
  <c r="I32" i="1" s="1"/>
  <c r="E35" i="1"/>
  <c r="F35" i="1" s="1"/>
  <c r="G35" i="1" s="1"/>
  <c r="I35" i="1" s="1"/>
  <c r="E40" i="1"/>
  <c r="F40" i="1"/>
  <c r="G40" i="1" s="1"/>
  <c r="I40" i="1" s="1"/>
  <c r="E43" i="1"/>
  <c r="F43" i="1" s="1"/>
  <c r="G43" i="1" s="1"/>
  <c r="J43" i="1" s="1"/>
  <c r="E47" i="1"/>
  <c r="F47" i="1" s="1"/>
  <c r="G47" i="1" s="1"/>
  <c r="J47" i="1" s="1"/>
  <c r="E48" i="1"/>
  <c r="F48" i="1"/>
  <c r="G48" i="1" s="1"/>
  <c r="I48" i="1" s="1"/>
  <c r="E51" i="1"/>
  <c r="F51" i="1" s="1"/>
  <c r="G51" i="1" s="1"/>
  <c r="J51" i="1" s="1"/>
  <c r="Q74" i="1"/>
  <c r="E66" i="1"/>
  <c r="F66" i="1" s="1"/>
  <c r="G66" i="1" s="1"/>
  <c r="K66" i="1" s="1"/>
  <c r="E68" i="1"/>
  <c r="F68" i="1" s="1"/>
  <c r="G68" i="1" s="1"/>
  <c r="K68" i="1" s="1"/>
  <c r="E70" i="1"/>
  <c r="F70" i="1" s="1"/>
  <c r="G70" i="1" s="1"/>
  <c r="K70" i="1" s="1"/>
  <c r="E75" i="1"/>
  <c r="F75" i="1" s="1"/>
  <c r="G75" i="1" s="1"/>
  <c r="K75" i="1" s="1"/>
  <c r="E53" i="1"/>
  <c r="F53" i="1" s="1"/>
  <c r="G53" i="1" s="1"/>
  <c r="I53" i="1" s="1"/>
  <c r="E55" i="1"/>
  <c r="F55" i="1" s="1"/>
  <c r="G55" i="1" s="1"/>
  <c r="I55" i="1" s="1"/>
  <c r="D9" i="1"/>
  <c r="C9" i="1"/>
  <c r="E54" i="1"/>
  <c r="F54" i="1" s="1"/>
  <c r="G54" i="1" s="1"/>
  <c r="K54" i="1" s="1"/>
  <c r="E64" i="1"/>
  <c r="F64" i="1" s="1"/>
  <c r="G64" i="1" s="1"/>
  <c r="J64" i="1" s="1"/>
  <c r="E71" i="1"/>
  <c r="E32" i="2" s="1"/>
  <c r="E72" i="1"/>
  <c r="E33" i="2" s="1"/>
  <c r="F72" i="1"/>
  <c r="G72" i="1" s="1"/>
  <c r="J72" i="1" s="1"/>
  <c r="E73" i="1"/>
  <c r="F73" i="1" s="1"/>
  <c r="G73" i="1" s="1"/>
  <c r="J73" i="1" s="1"/>
  <c r="E59" i="1"/>
  <c r="E24" i="2" s="1"/>
  <c r="E61" i="1"/>
  <c r="F61" i="1"/>
  <c r="G61" i="1" s="1"/>
  <c r="K61" i="1" s="1"/>
  <c r="E62" i="1"/>
  <c r="F62" i="1" s="1"/>
  <c r="G62" i="1" s="1"/>
  <c r="K62" i="1" s="1"/>
  <c r="E63" i="1"/>
  <c r="F63" i="1" s="1"/>
  <c r="G63" i="1" s="1"/>
  <c r="K63" i="1" s="1"/>
  <c r="Q55" i="1"/>
  <c r="Q53" i="1"/>
  <c r="Q52" i="1"/>
  <c r="Q46" i="1"/>
  <c r="Q44" i="1"/>
  <c r="Q43" i="1"/>
  <c r="Q41" i="1"/>
  <c r="Q32" i="1"/>
  <c r="Q30" i="1"/>
  <c r="Q29" i="1"/>
  <c r="Q28" i="1"/>
  <c r="Q27" i="1"/>
  <c r="Q26" i="1"/>
  <c r="Q25" i="1"/>
  <c r="Q24" i="1"/>
  <c r="Q23" i="1"/>
  <c r="Q21" i="1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55" i="2"/>
  <c r="C55" i="2"/>
  <c r="E55" i="2"/>
  <c r="G54" i="2"/>
  <c r="C54" i="2"/>
  <c r="E54" i="2"/>
  <c r="G53" i="2"/>
  <c r="C53" i="2"/>
  <c r="E53" i="2"/>
  <c r="G52" i="2"/>
  <c r="C52" i="2"/>
  <c r="E52" i="2"/>
  <c r="G24" i="2"/>
  <c r="C24" i="2"/>
  <c r="G23" i="2"/>
  <c r="C23" i="2"/>
  <c r="G51" i="2"/>
  <c r="C51" i="2"/>
  <c r="E51" i="2"/>
  <c r="G22" i="2"/>
  <c r="C22" i="2"/>
  <c r="E22" i="2"/>
  <c r="G50" i="2"/>
  <c r="C50" i="2"/>
  <c r="G49" i="2"/>
  <c r="C49" i="2"/>
  <c r="G21" i="2"/>
  <c r="C21" i="2"/>
  <c r="G20" i="2"/>
  <c r="C20" i="2"/>
  <c r="E20" i="2"/>
  <c r="G48" i="2"/>
  <c r="C48" i="2"/>
  <c r="G47" i="2"/>
  <c r="C47" i="2"/>
  <c r="G46" i="2"/>
  <c r="C46" i="2"/>
  <c r="E46" i="2"/>
  <c r="G45" i="2"/>
  <c r="C45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11" i="2"/>
  <c r="C11" i="2"/>
  <c r="G35" i="2"/>
  <c r="C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24" i="2"/>
  <c r="B24" i="2"/>
  <c r="D24" i="2"/>
  <c r="A24" i="2"/>
  <c r="H23" i="2"/>
  <c r="B23" i="2"/>
  <c r="D23" i="2"/>
  <c r="A23" i="2"/>
  <c r="H51" i="2"/>
  <c r="B51" i="2"/>
  <c r="D51" i="2"/>
  <c r="A51" i="2"/>
  <c r="H22" i="2"/>
  <c r="B22" i="2"/>
  <c r="D22" i="2"/>
  <c r="A22" i="2"/>
  <c r="H50" i="2"/>
  <c r="B50" i="2"/>
  <c r="D50" i="2"/>
  <c r="A50" i="2"/>
  <c r="H49" i="2"/>
  <c r="B49" i="2"/>
  <c r="D49" i="2"/>
  <c r="A49" i="2"/>
  <c r="H21" i="2"/>
  <c r="B21" i="2"/>
  <c r="D21" i="2"/>
  <c r="A21" i="2"/>
  <c r="H20" i="2"/>
  <c r="B20" i="2"/>
  <c r="D20" i="2"/>
  <c r="A20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1" i="2"/>
  <c r="B11" i="2"/>
  <c r="D11" i="2"/>
  <c r="A11" i="2"/>
  <c r="H35" i="2"/>
  <c r="B35" i="2"/>
  <c r="D35" i="2"/>
  <c r="A35" i="2"/>
  <c r="Q64" i="1"/>
  <c r="Q73" i="1"/>
  <c r="Q72" i="1"/>
  <c r="Q65" i="1"/>
  <c r="Q66" i="1"/>
  <c r="Q67" i="1"/>
  <c r="Q68" i="1"/>
  <c r="Q69" i="1"/>
  <c r="Q70" i="1"/>
  <c r="Q71" i="1"/>
  <c r="Q60" i="1"/>
  <c r="Q61" i="1"/>
  <c r="Q62" i="1"/>
  <c r="Q63" i="1"/>
  <c r="F16" i="1"/>
  <c r="F17" i="1" s="1"/>
  <c r="C17" i="1"/>
  <c r="Q59" i="1"/>
  <c r="Q54" i="1"/>
  <c r="Q56" i="1"/>
  <c r="Q57" i="1"/>
  <c r="Q58" i="1"/>
  <c r="Q49" i="1"/>
  <c r="Q51" i="1"/>
  <c r="Q33" i="1"/>
  <c r="Q38" i="1"/>
  <c r="Q39" i="1"/>
  <c r="Q45" i="1"/>
  <c r="Q47" i="1"/>
  <c r="Q48" i="1"/>
  <c r="Q50" i="1"/>
  <c r="Q36" i="1"/>
  <c r="Q37" i="1"/>
  <c r="Q40" i="1"/>
  <c r="Q42" i="1"/>
  <c r="Q31" i="1"/>
  <c r="Q34" i="1"/>
  <c r="Q35" i="1"/>
  <c r="Q22" i="1"/>
  <c r="E35" i="2"/>
  <c r="E21" i="2"/>
  <c r="E23" i="1"/>
  <c r="E36" i="2" s="1"/>
  <c r="E60" i="1"/>
  <c r="F60" i="1" s="1"/>
  <c r="G60" i="1" s="1"/>
  <c r="K60" i="1" s="1"/>
  <c r="E69" i="1"/>
  <c r="F69" i="1" s="1"/>
  <c r="G69" i="1" s="1"/>
  <c r="K69" i="1" s="1"/>
  <c r="E65" i="1"/>
  <c r="F65" i="1" s="1"/>
  <c r="G65" i="1" s="1"/>
  <c r="K65" i="1" s="1"/>
  <c r="E57" i="1"/>
  <c r="F57" i="1" s="1"/>
  <c r="G57" i="1" s="1"/>
  <c r="K57" i="1" s="1"/>
  <c r="E31" i="1"/>
  <c r="F31" i="1" s="1"/>
  <c r="E45" i="1"/>
  <c r="F45" i="1"/>
  <c r="G45" i="1" s="1"/>
  <c r="J45" i="1" s="1"/>
  <c r="E37" i="1"/>
  <c r="F37" i="1" s="1"/>
  <c r="G37" i="1" s="1"/>
  <c r="I37" i="1" s="1"/>
  <c r="E28" i="1"/>
  <c r="E41" i="2" s="1"/>
  <c r="E50" i="1"/>
  <c r="F50" i="1" s="1"/>
  <c r="G50" i="1" s="1"/>
  <c r="J50" i="1" s="1"/>
  <c r="E42" i="1"/>
  <c r="F42" i="1" s="1"/>
  <c r="G42" i="1" s="1"/>
  <c r="I42" i="1" s="1"/>
  <c r="E34" i="1"/>
  <c r="E13" i="2" s="1"/>
  <c r="E25" i="1"/>
  <c r="F25" i="1" s="1"/>
  <c r="G25" i="1" s="1"/>
  <c r="I25" i="1" s="1"/>
  <c r="E39" i="1"/>
  <c r="E18" i="2" s="1"/>
  <c r="F39" i="1"/>
  <c r="G39" i="1" s="1"/>
  <c r="I39" i="1" s="1"/>
  <c r="E30" i="1"/>
  <c r="E43" i="2" s="1"/>
  <c r="E22" i="1"/>
  <c r="F22" i="1" s="1"/>
  <c r="G22" i="1" s="1"/>
  <c r="H22" i="1" s="1"/>
  <c r="E52" i="1"/>
  <c r="E49" i="2" s="1"/>
  <c r="F52" i="1"/>
  <c r="G52" i="1" s="1"/>
  <c r="J52" i="1" s="1"/>
  <c r="E44" i="1"/>
  <c r="E47" i="2" s="1"/>
  <c r="F44" i="1"/>
  <c r="G44" i="1"/>
  <c r="J44" i="1" s="1"/>
  <c r="E36" i="1"/>
  <c r="F36" i="1" s="1"/>
  <c r="G36" i="1" s="1"/>
  <c r="I36" i="1" s="1"/>
  <c r="E27" i="1"/>
  <c r="F27" i="1" s="1"/>
  <c r="G27" i="1" s="1"/>
  <c r="H27" i="1" s="1"/>
  <c r="E67" i="1"/>
  <c r="F67" i="1" s="1"/>
  <c r="G67" i="1" s="1"/>
  <c r="K67" i="1" s="1"/>
  <c r="E58" i="1"/>
  <c r="F58" i="1"/>
  <c r="G58" i="1" s="1"/>
  <c r="K58" i="1" s="1"/>
  <c r="E56" i="1"/>
  <c r="F56" i="1"/>
  <c r="G56" i="1"/>
  <c r="K56" i="1" s="1"/>
  <c r="E49" i="1"/>
  <c r="F49" i="1" s="1"/>
  <c r="G49" i="1" s="1"/>
  <c r="J49" i="1" s="1"/>
  <c r="E41" i="1"/>
  <c r="E45" i="2" s="1"/>
  <c r="E33" i="1"/>
  <c r="E12" i="2" s="1"/>
  <c r="E24" i="1"/>
  <c r="E37" i="2" s="1"/>
  <c r="F24" i="1"/>
  <c r="G24" i="1" s="1"/>
  <c r="I24" i="1" s="1"/>
  <c r="E46" i="1"/>
  <c r="E48" i="2" s="1"/>
  <c r="E38" i="1"/>
  <c r="E17" i="2" s="1"/>
  <c r="F38" i="1"/>
  <c r="G38" i="1" s="1"/>
  <c r="I38" i="1" s="1"/>
  <c r="E29" i="1"/>
  <c r="F29" i="1"/>
  <c r="G29" i="1" s="1"/>
  <c r="I29" i="1" s="1"/>
  <c r="E21" i="1"/>
  <c r="F21" i="1"/>
  <c r="G21" i="1" s="1"/>
  <c r="I21" i="1" s="1"/>
  <c r="E74" i="1"/>
  <c r="F74" i="1"/>
  <c r="G74" i="1" s="1"/>
  <c r="K74" i="1" s="1"/>
  <c r="E15" i="2"/>
  <c r="E30" i="2"/>
  <c r="E42" i="2"/>
  <c r="E38" i="2"/>
  <c r="E23" i="2"/>
  <c r="E16" i="2"/>
  <c r="E11" i="2"/>
  <c r="E40" i="2"/>
  <c r="E26" i="2" l="1"/>
  <c r="F28" i="1"/>
  <c r="G28" i="1" s="1"/>
  <c r="H28" i="1" s="1"/>
  <c r="F41" i="1"/>
  <c r="G41" i="1" s="1"/>
  <c r="I41" i="1" s="1"/>
  <c r="F34" i="1"/>
  <c r="G34" i="1" s="1"/>
  <c r="I34" i="1" s="1"/>
  <c r="E50" i="2"/>
  <c r="E14" i="2"/>
  <c r="F46" i="1"/>
  <c r="G46" i="1" s="1"/>
  <c r="J46" i="1" s="1"/>
  <c r="F33" i="1"/>
  <c r="G33" i="1" s="1"/>
  <c r="J33" i="1" s="1"/>
  <c r="F30" i="1"/>
  <c r="G30" i="1" s="1"/>
  <c r="I30" i="1" s="1"/>
  <c r="F23" i="1"/>
  <c r="G23" i="1" s="1"/>
  <c r="F59" i="1"/>
  <c r="G59" i="1" s="1"/>
  <c r="K59" i="1" s="1"/>
  <c r="F71" i="1"/>
  <c r="G71" i="1" s="1"/>
  <c r="J71" i="1" s="1"/>
  <c r="E44" i="2"/>
  <c r="C12" i="1"/>
  <c r="C11" i="1"/>
  <c r="O78" i="1" l="1"/>
  <c r="C16" i="1"/>
  <c r="D18" i="1" s="1"/>
  <c r="O77" i="1"/>
  <c r="O69" i="1"/>
  <c r="O42" i="1"/>
  <c r="O58" i="1"/>
  <c r="O32" i="1"/>
  <c r="O23" i="1"/>
  <c r="O52" i="1"/>
  <c r="O65" i="1"/>
  <c r="O64" i="1"/>
  <c r="O39" i="1"/>
  <c r="O57" i="1"/>
  <c r="O27" i="1"/>
  <c r="O40" i="1"/>
  <c r="O63" i="1"/>
  <c r="O24" i="1"/>
  <c r="O56" i="1"/>
  <c r="C15" i="1"/>
  <c r="C18" i="1" s="1"/>
  <c r="O36" i="1"/>
  <c r="O71" i="1"/>
  <c r="O21" i="1"/>
  <c r="O26" i="1"/>
  <c r="O34" i="1"/>
  <c r="O38" i="1"/>
  <c r="O61" i="1"/>
  <c r="O43" i="1"/>
  <c r="O60" i="1"/>
  <c r="O73" i="1"/>
  <c r="O45" i="1"/>
  <c r="O68" i="1"/>
  <c r="O25" i="1"/>
  <c r="O70" i="1"/>
  <c r="O75" i="1"/>
  <c r="O44" i="1"/>
  <c r="O22" i="1"/>
  <c r="O53" i="1"/>
  <c r="O46" i="1"/>
  <c r="O51" i="1"/>
  <c r="O67" i="1"/>
  <c r="O48" i="1"/>
  <c r="O66" i="1"/>
  <c r="O33" i="1"/>
  <c r="O54" i="1"/>
  <c r="O74" i="1"/>
  <c r="O35" i="1"/>
  <c r="O30" i="1"/>
  <c r="O47" i="1"/>
  <c r="O49" i="1"/>
  <c r="O62" i="1"/>
  <c r="O28" i="1"/>
  <c r="O50" i="1"/>
  <c r="O41" i="1"/>
  <c r="O37" i="1"/>
  <c r="O55" i="1"/>
  <c r="O29" i="1"/>
  <c r="O76" i="1"/>
  <c r="O59" i="1"/>
  <c r="O72" i="1"/>
  <c r="O31" i="1"/>
  <c r="I23" i="1"/>
  <c r="F18" i="1" l="1"/>
  <c r="F19" i="1" s="1"/>
</calcChain>
</file>

<file path=xl/sharedStrings.xml><?xml version="1.0" encoding="utf-8"?>
<sst xmlns="http://schemas.openxmlformats.org/spreadsheetml/2006/main" count="549" uniqueCount="266">
  <si>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</si>
  <si>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</si>
  <si>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</si>
  <si>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</si>
  <si>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</si>
  <si>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</si>
  <si>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</si>
  <si>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</si>
  <si>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</si>
  <si>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</si>
  <si>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</si>
  <si>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</si>
  <si>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</si>
  <si>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</si>
  <si>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</si>
  <si>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</si>
  <si>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</si>
  <si>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</si>
  <si>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</si>
  <si>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</si>
  <si>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</si>
  <si>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</si>
  <si>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</si>
  <si>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</si>
  <si>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</si>
  <si>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</si>
  <si>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</si>
  <si>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</si>
  <si>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</si>
  <si>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</si>
  <si>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</si>
  <si>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HBZ 70</t>
  </si>
  <si>
    <t>K</t>
  </si>
  <si>
    <t>phe</t>
  </si>
  <si>
    <t>BAC 21,345</t>
  </si>
  <si>
    <t>v</t>
  </si>
  <si>
    <t>Diethelm R</t>
  </si>
  <si>
    <t>BBSAG Bull.21</t>
  </si>
  <si>
    <t>B</t>
  </si>
  <si>
    <t>BBSAG Bull.56</t>
  </si>
  <si>
    <t>BAV-M 34</t>
  </si>
  <si>
    <t>BAV-M 38</t>
  </si>
  <si>
    <t>BBSAG Bull.74</t>
  </si>
  <si>
    <t>BBSAG Bull.85</t>
  </si>
  <si>
    <t>V</t>
  </si>
  <si>
    <t>BAV-M 59</t>
  </si>
  <si>
    <t>BAV-M 80</t>
  </si>
  <si>
    <t>II</t>
  </si>
  <si>
    <t>IBVS 4222</t>
  </si>
  <si>
    <t>IBVS 5583</t>
  </si>
  <si>
    <t>EA/DM</t>
  </si>
  <si>
    <t># of data points:</t>
  </si>
  <si>
    <t>WX Cep / GSC 04268-00138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</si>
  <si>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</si>
  <si>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</si>
  <si>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</si>
  <si>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</si>
  <si>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</si>
  <si>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</si>
  <si>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</si>
  <si>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</si>
  <si>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</si>
  <si>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</si>
  <si>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0137</t>
  </si>
  <si>
    <t>OEJV 0160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</si>
  <si>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</si>
  <si>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</si>
  <si>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</si>
  <si>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</si>
  <si>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</si>
  <si>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</si>
  <si>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</si>
  <si>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</si>
  <si>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</si>
  <si>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</si>
  <si>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</si>
  <si>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</si>
  <si>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</si>
  <si>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</si>
  <si>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2425088.525 </t>
  </si>
  <si>
    <t> 27.07.1927 00:36 </t>
  </si>
  <si>
    <t> -0.012 </t>
  </si>
  <si>
    <t>P </t>
  </si>
  <si>
    <t> H.Schneller </t>
  </si>
  <si>
    <t> VBB 8.6.31 </t>
  </si>
  <si>
    <t>2425088.537 </t>
  </si>
  <si>
    <t> 27.07.1927 00:53 </t>
  </si>
  <si>
    <t> 0.000 </t>
  </si>
  <si>
    <t> E.J.Woodward </t>
  </si>
  <si>
    <t> HB 917.7 </t>
  </si>
  <si>
    <t>2425115.540 </t>
  </si>
  <si>
    <t> 23.08.1927 00:57 </t>
  </si>
  <si>
    <t> -0.025 </t>
  </si>
  <si>
    <t>2425122.298 </t>
  </si>
  <si>
    <t> 29.08.1927 19:09 </t>
  </si>
  <si>
    <t> -0.024 </t>
  </si>
  <si>
    <t>2425142.572 </t>
  </si>
  <si>
    <t> 19.09.1927 01:43 </t>
  </si>
  <si>
    <t> -0.020 </t>
  </si>
  <si>
    <t>2425301.320 </t>
  </si>
  <si>
    <t> 24.02.1928 19:40 </t>
  </si>
  <si>
    <t> -0.060 </t>
  </si>
  <si>
    <t>2427159.550 </t>
  </si>
  <si>
    <t> 28.03.1933 01:12 </t>
  </si>
  <si>
    <t> 0.021 </t>
  </si>
  <si>
    <t>V </t>
  </si>
  <si>
    <t> K.Himpel </t>
  </si>
  <si>
    <t> AN 261.256 </t>
  </si>
  <si>
    <t>2427181.570 </t>
  </si>
  <si>
    <t> 19.04.1933 01:40 </t>
  </si>
  <si>
    <t> 0.081 </t>
  </si>
  <si>
    <t>2429973.926 </t>
  </si>
  <si>
    <t> 10.12.1940 10:13 </t>
  </si>
  <si>
    <t> 0.145 </t>
  </si>
  <si>
    <t> S.Gaposchkin </t>
  </si>
  <si>
    <t> HA 113.73 </t>
  </si>
  <si>
    <t>2439146.260 </t>
  </si>
  <si>
    <t> 20.01.1966 18:14 </t>
  </si>
  <si>
    <t> -0.022 </t>
  </si>
  <si>
    <t> T.Berthold </t>
  </si>
  <si>
    <t> HABZ 70 </t>
  </si>
  <si>
    <t>2439389.476 </t>
  </si>
  <si>
    <t> 20.09.1966 23:25 </t>
  </si>
  <si>
    <t> -0.055 </t>
  </si>
  <si>
    <t>2440146.3013 </t>
  </si>
  <si>
    <t> 16.10.1968 19:13 </t>
  </si>
  <si>
    <t> -0.0029 </t>
  </si>
  <si>
    <t>E </t>
  </si>
  <si>
    <t>?</t>
  </si>
  <si>
    <t> Kandpal&amp;Srivastava </t>
  </si>
  <si>
    <t> BAC 21.346 </t>
  </si>
  <si>
    <t>2440151.379 </t>
  </si>
  <si>
    <t> 21.10.1968 21:05 </t>
  </si>
  <si>
    <t> 0.007 </t>
  </si>
  <si>
    <t>2441602.364 </t>
  </si>
  <si>
    <t> 11.10.1972 20:44 </t>
  </si>
  <si>
    <t> -0.054 </t>
  </si>
  <si>
    <t>2442467.275 </t>
  </si>
  <si>
    <t> 23.02.1975 18:36 </t>
  </si>
  <si>
    <t> -0.027 </t>
  </si>
  <si>
    <t> R.Diethelm </t>
  </si>
  <si>
    <t> BBS 21 </t>
  </si>
  <si>
    <t>2444820.400 </t>
  </si>
  <si>
    <t> 03.08.1981 21:36 </t>
  </si>
  <si>
    <t> 0.005 </t>
  </si>
  <si>
    <t> BBS 56 </t>
  </si>
  <si>
    <t>2444852.476 </t>
  </si>
  <si>
    <t> 04.09.1981 23:25 </t>
  </si>
  <si>
    <t> -0.014 </t>
  </si>
  <si>
    <t> D.Lichtenknecker </t>
  </si>
  <si>
    <t>BAVM 34 </t>
  </si>
  <si>
    <t>2445646.452 </t>
  </si>
  <si>
    <t> 07.11.1983 22:50 </t>
  </si>
  <si>
    <t> 0.025 </t>
  </si>
  <si>
    <t> P.Frank </t>
  </si>
  <si>
    <t>BAVM 38 </t>
  </si>
  <si>
    <t>2445945.43 </t>
  </si>
  <si>
    <t> 01.09.1984 22:19 </t>
  </si>
  <si>
    <t> 0.01 </t>
  </si>
  <si>
    <t> BBS 74 </t>
  </si>
  <si>
    <t>2447038.360 </t>
  </si>
  <si>
    <t> 30.08.1987 20:38 </t>
  </si>
  <si>
    <t> 0.011 </t>
  </si>
  <si>
    <t> BBS 85 </t>
  </si>
  <si>
    <t>2447423.4991 </t>
  </si>
  <si>
    <t> 18.09.1988 23:58 </t>
  </si>
  <si>
    <t> 0.0060 </t>
  </si>
  <si>
    <t> J.Ells </t>
  </si>
  <si>
    <t> VSSC 72.25 </t>
  </si>
  <si>
    <t>2447700.5349 </t>
  </si>
  <si>
    <t> 23.06.1989 00:50 </t>
  </si>
  <si>
    <t> 0.0086 </t>
  </si>
  <si>
    <t> VSSC 73 </t>
  </si>
  <si>
    <t>2448119.4578 </t>
  </si>
  <si>
    <t> 15.08.1990 22:59 </t>
  </si>
  <si>
    <t> 0.0033 </t>
  </si>
  <si>
    <t>B;V</t>
  </si>
  <si>
    <t> F.Agerer </t>
  </si>
  <si>
    <t>BAVM 59 </t>
  </si>
  <si>
    <t>2449619.4900 </t>
  </si>
  <si>
    <t> 23.09.1994 23:45 </t>
  </si>
  <si>
    <t> 0.0021 </t>
  </si>
  <si>
    <t>G</t>
  </si>
  <si>
    <t>BAVM 80 </t>
  </si>
  <si>
    <t>2449619.4907 </t>
  </si>
  <si>
    <t> 23.09.1994 23:46 </t>
  </si>
  <si>
    <t> 0.0028 </t>
  </si>
  <si>
    <t>2450315.4708 </t>
  </si>
  <si>
    <t> 19.08.1996 23:17 </t>
  </si>
  <si>
    <t> 0.0215 </t>
  </si>
  <si>
    <t> M.Netolicky </t>
  </si>
  <si>
    <t> BRNO 32 </t>
  </si>
  <si>
    <t>2452278.346 </t>
  </si>
  <si>
    <t> 03.01.2002 20:18 </t>
  </si>
  <si>
    <t> 0.015 </t>
  </si>
  <si>
    <t> R.Meyer </t>
  </si>
  <si>
    <t>BAVM 154 </t>
  </si>
  <si>
    <t>2452864.4952 </t>
  </si>
  <si>
    <t> 12.08.2003 23:53 </t>
  </si>
  <si>
    <t> 0.0027 </t>
  </si>
  <si>
    <t> M.Zejda </t>
  </si>
  <si>
    <t>IBVS 5583 </t>
  </si>
  <si>
    <t>2452908.393 </t>
  </si>
  <si>
    <t> 25.09.2003 21:25 </t>
  </si>
  <si>
    <t> -0.019 </t>
  </si>
  <si>
    <t>BAVM 171 </t>
  </si>
  <si>
    <t>2452908.4199 </t>
  </si>
  <si>
    <t> 25.09.2003 22:04 </t>
  </si>
  <si>
    <t> 0.0076 </t>
  </si>
  <si>
    <t>2453609.44532 </t>
  </si>
  <si>
    <t> 26.08.2005 22:41 </t>
  </si>
  <si>
    <t> 0.00387 </t>
  </si>
  <si>
    <t>C </t>
  </si>
  <si>
    <t>R</t>
  </si>
  <si>
    <t> L.Brát </t>
  </si>
  <si>
    <t>OEJV 0074 </t>
  </si>
  <si>
    <t>2455060.4943 </t>
  </si>
  <si>
    <t> 16.08.2009 23:51 </t>
  </si>
  <si>
    <t> 0.0071 </t>
  </si>
  <si>
    <t> H.Kucáková </t>
  </si>
  <si>
    <t>OEJV 0137 </t>
  </si>
  <si>
    <t>2455192.2515 </t>
  </si>
  <si>
    <t> 26.12.2009 18:02 </t>
  </si>
  <si>
    <t> 0.0046 </t>
  </si>
  <si>
    <t>2455192.2517 </t>
  </si>
  <si>
    <t> 0.0048 </t>
  </si>
  <si>
    <t>2455192.2525 </t>
  </si>
  <si>
    <t> 26.12.2009 18:03 </t>
  </si>
  <si>
    <t> 0.0056 </t>
  </si>
  <si>
    <t>2455386.5142 </t>
  </si>
  <si>
    <t> 09.07.2010 00:20 </t>
  </si>
  <si>
    <t> 0.0062 </t>
  </si>
  <si>
    <t>BAVM 215 </t>
  </si>
  <si>
    <t>2455805.4443 </t>
  </si>
  <si>
    <t> 31.08.2011 22:39 </t>
  </si>
  <si>
    <t> 0.0081 </t>
  </si>
  <si>
    <t> H.Ku?akova </t>
  </si>
  <si>
    <t>OEJV 0160 </t>
  </si>
  <si>
    <t>2455837.53784 </t>
  </si>
  <si>
    <t> 03.10.2011 00:54 </t>
  </si>
  <si>
    <t> 0.00631 </t>
  </si>
  <si>
    <t> K.Ho?kova </t>
  </si>
  <si>
    <t>2456153.42486 </t>
  </si>
  <si>
    <t> 13.08.2012 22:11 </t>
  </si>
  <si>
    <t> 0.00793 </t>
  </si>
  <si>
    <t> P.Marek </t>
  </si>
  <si>
    <t>2456153.42596 </t>
  </si>
  <si>
    <t> 13.08.2012 22:13 </t>
  </si>
  <si>
    <t> 0.00903 </t>
  </si>
  <si>
    <t>2456180.4557 </t>
  </si>
  <si>
    <t> 09.09.2012 22:56 </t>
  </si>
  <si>
    <t> 0.0111 </t>
  </si>
  <si>
    <t>-I</t>
  </si>
  <si>
    <t>BAVM 231 </t>
  </si>
  <si>
    <t>2456506.4736 </t>
  </si>
  <si>
    <t> 01.08.2013 23:21 </t>
  </si>
  <si>
    <t> 0.0083 </t>
  </si>
  <si>
    <t>BAVM 234 </t>
  </si>
  <si>
    <t>2456908.5072 </t>
  </si>
  <si>
    <t> 08.09.2014 00:10 </t>
  </si>
  <si>
    <t> 0.0059 </t>
  </si>
  <si>
    <t>BAVM 239 </t>
  </si>
  <si>
    <t>BAD?</t>
  </si>
  <si>
    <t>JBAV, 55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</si>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</sst>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9" fillId="0" borderId="0" xfId="43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5" fillId="0" borderId="0" xfId="42" applyNumberFormat="1" applyFont="1" applyAlignment="1">
      <alignment horizontal="left" wrapText="1"/>
    </xf>
    <xf numFmtId="165" fontId="34" fillId="0" borderId="0" xfId="43" applyNumberFormat="1" applyFont="1" applyAlignment="1">
      <alignment horizontal="left"/>
    </xf>
    <xf numFmtId="165" fontId="36" fillId="0" borderId="0" xfId="0" applyNumberFormat="1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  <xf numFmtId="0" fontId="9" fillId="0" borderId="0" xfId="43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Cep - O-C Diagr.</a:t>
            </a:r>
          </a:p>
        </c:rich>
      </c:tx>
      <c:layout>
        <c:manualLayout>
          <c:xMode val="edge"/>
          <c:yMode val="edge"/>
          <c:x val="0.367174813808172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769252958613219"/>
          <c:w val="0.8003397319488485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  <c:pt idx="6">
                  <c:v>2.1004499998525716E-2</c:v>
                </c:pt>
                <c:pt idx="7">
                  <c:v>8.1056750001152977E-2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9-4670-800B-A0A59F2A1C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-1.1999999998806743E-2</c:v>
                </c:pt>
                <c:pt idx="2">
                  <c:v>-2.462799999921117E-2</c:v>
                </c:pt>
                <c:pt idx="3">
                  <c:v>-2.3535000000265427E-2</c:v>
                </c:pt>
                <c:pt idx="4">
                  <c:v>-2.025599999979022E-2</c:v>
                </c:pt>
                <c:pt idx="5">
                  <c:v>-5.9570500001427718E-2</c:v>
                </c:pt>
                <c:pt idx="8">
                  <c:v>0.14523899999767309</c:v>
                </c:pt>
                <c:pt idx="9">
                  <c:v>-2.2013499998138286E-2</c:v>
                </c:pt>
                <c:pt idx="11">
                  <c:v>-5.4665499999828171E-2</c:v>
                </c:pt>
                <c:pt idx="13">
                  <c:v>7.0702500015613623E-3</c:v>
                </c:pt>
                <c:pt idx="14">
                  <c:v>-5.3707999999460299E-2</c:v>
                </c:pt>
                <c:pt idx="15">
                  <c:v>-2.6804000000993256E-2</c:v>
                </c:pt>
                <c:pt idx="16">
                  <c:v>5.3332500028773211E-3</c:v>
                </c:pt>
                <c:pt idx="17">
                  <c:v>-1.3975000001664739E-2</c:v>
                </c:pt>
                <c:pt idx="18">
                  <c:v>2.5452499998209532E-2</c:v>
                </c:pt>
                <c:pt idx="19">
                  <c:v>1.0317749998648651E-2</c:v>
                </c:pt>
                <c:pt idx="20">
                  <c:v>1.0610500001348555E-2</c:v>
                </c:pt>
                <c:pt idx="21">
                  <c:v>1.0710499998822343E-2</c:v>
                </c:pt>
                <c:pt idx="27">
                  <c:v>2.1364999993238598E-3</c:v>
                </c:pt>
                <c:pt idx="32">
                  <c:v>1.5231999997922685E-2</c:v>
                </c:pt>
                <c:pt idx="34">
                  <c:v>-1.9345749999047257E-2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9-4670-800B-A0A59F2A1C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-2.94949999806704E-3</c:v>
                </c:pt>
                <c:pt idx="22">
                  <c:v>6.0115000014775433E-3</c:v>
                </c:pt>
                <c:pt idx="23">
                  <c:v>8.6244999984046444E-3</c:v>
                </c:pt>
                <c:pt idx="24">
                  <c:v>2.8904999999213032E-3</c:v>
                </c:pt>
                <c:pt idx="25">
                  <c:v>3.2904999970924109E-3</c:v>
                </c:pt>
                <c:pt idx="26">
                  <c:v>3.6905000015394762E-3</c:v>
                </c:pt>
                <c:pt idx="28">
                  <c:v>2.1364999993238598E-3</c:v>
                </c:pt>
                <c:pt idx="29">
                  <c:v>2.8365000034682453E-3</c:v>
                </c:pt>
                <c:pt idx="30">
                  <c:v>2.8365000034682453E-3</c:v>
                </c:pt>
                <c:pt idx="31">
                  <c:v>2.1515500004170462E-2</c:v>
                </c:pt>
                <c:pt idx="43">
                  <c:v>6.212000000232365E-3</c:v>
                </c:pt>
                <c:pt idx="50">
                  <c:v>1.113949999853503E-2</c:v>
                </c:pt>
                <c:pt idx="51">
                  <c:v>8.2767499989131466E-3</c:v>
                </c:pt>
                <c:pt idx="52">
                  <c:v>5.9102500017615966E-3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B9-4670-800B-A0A59F2A1C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3">
                  <c:v>2.7497499977471307E-3</c:v>
                </c:pt>
                <c:pt idx="35">
                  <c:v>4.2542500013951212E-3</c:v>
                </c:pt>
                <c:pt idx="36">
                  <c:v>4.3542500061448663E-3</c:v>
                </c:pt>
                <c:pt idx="37">
                  <c:v>7.5542500053416006E-3</c:v>
                </c:pt>
                <c:pt idx="38">
                  <c:v>3.8729999942006543E-3</c:v>
                </c:pt>
                <c:pt idx="39">
                  <c:v>7.164750000811182E-3</c:v>
                </c:pt>
                <c:pt idx="40">
                  <c:v>4.6182500009308569E-3</c:v>
                </c:pt>
                <c:pt idx="41">
                  <c:v>4.8182500031543896E-3</c:v>
                </c:pt>
                <c:pt idx="42">
                  <c:v>5.6182499974966049E-3</c:v>
                </c:pt>
                <c:pt idx="44">
                  <c:v>8.077999998931773E-3</c:v>
                </c:pt>
                <c:pt idx="45">
                  <c:v>6.3097500024014153E-3</c:v>
                </c:pt>
                <c:pt idx="46">
                  <c:v>6.3097500024014153E-3</c:v>
                </c:pt>
                <c:pt idx="47">
                  <c:v>6.3097500024014153E-3</c:v>
                </c:pt>
                <c:pt idx="48">
                  <c:v>7.9275000025518239E-3</c:v>
                </c:pt>
                <c:pt idx="49">
                  <c:v>9.027500003867317E-3</c:v>
                </c:pt>
                <c:pt idx="53">
                  <c:v>1.0599749992252328E-2</c:v>
                </c:pt>
                <c:pt idx="54">
                  <c:v>7.4272499987273477E-3</c:v>
                </c:pt>
                <c:pt idx="55">
                  <c:v>1.6826999999466352E-2</c:v>
                </c:pt>
                <c:pt idx="56">
                  <c:v>6.0920002142665908E-3</c:v>
                </c:pt>
                <c:pt idx="57">
                  <c:v>1.0018749999289867E-2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B9-4670-800B-A0A59F2A1C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B9-4670-800B-A0A59F2A1C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B9-4670-800B-A0A59F2A1C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B9-4670-800B-A0A59F2A1C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-9.0931688016513378E-5</c:v>
                </c:pt>
                <c:pt idx="1">
                  <c:v>-9.0931688016513378E-5</c:v>
                </c:pt>
                <c:pt idx="2">
                  <c:v>-8.5959475788920735E-5</c:v>
                </c:pt>
                <c:pt idx="3">
                  <c:v>-8.4716422732022571E-5</c:v>
                </c:pt>
                <c:pt idx="4">
                  <c:v>-8.0987263561328092E-5</c:v>
                </c:pt>
                <c:pt idx="5">
                  <c:v>-5.1775516724221311E-5</c:v>
                </c:pt>
                <c:pt idx="6">
                  <c:v>2.9006407392277294E-4</c:v>
                </c:pt>
                <c:pt idx="7">
                  <c:v>2.9410399635769198E-4</c:v>
                </c:pt>
                <c:pt idx="8">
                  <c:v>8.0779567212085695E-4</c:v>
                </c:pt>
                <c:pt idx="9">
                  <c:v>2.4952401968601104E-3</c:v>
                </c:pt>
                <c:pt idx="10">
                  <c:v>2.5033200417299483E-3</c:v>
                </c:pt>
                <c:pt idx="11">
                  <c:v>2.5399901069084441E-3</c:v>
                </c:pt>
                <c:pt idx="12">
                  <c:v>2.6792120492810383E-3</c:v>
                </c:pt>
                <c:pt idx="13">
                  <c:v>2.6801443390737116E-3</c:v>
                </c:pt>
                <c:pt idx="14">
                  <c:v>2.9470899830425917E-3</c:v>
                </c:pt>
                <c:pt idx="15">
                  <c:v>3.1062007743255563E-3</c:v>
                </c:pt>
                <c:pt idx="16">
                  <c:v>3.539094001390341E-3</c:v>
                </c:pt>
                <c:pt idx="17">
                  <c:v>3.5449985034106072E-3</c:v>
                </c:pt>
                <c:pt idx="18">
                  <c:v>3.6910572375961413E-3</c:v>
                </c:pt>
                <c:pt idx="19">
                  <c:v>3.7460623353638848E-3</c:v>
                </c:pt>
                <c:pt idx="20">
                  <c:v>3.9471261673171623E-3</c:v>
                </c:pt>
                <c:pt idx="21">
                  <c:v>3.9471261673171623E-3</c:v>
                </c:pt>
                <c:pt idx="22">
                  <c:v>4.0179801915603578E-3</c:v>
                </c:pt>
                <c:pt idx="23">
                  <c:v>4.0689453668931817E-3</c:v>
                </c:pt>
                <c:pt idx="24">
                  <c:v>4.1460146564208681E-3</c:v>
                </c:pt>
                <c:pt idx="25">
                  <c:v>4.1460146564208681E-3</c:v>
                </c:pt>
                <c:pt idx="26">
                  <c:v>4.1460146564208681E-3</c:v>
                </c:pt>
                <c:pt idx="27">
                  <c:v>4.4219724350522596E-3</c:v>
                </c:pt>
                <c:pt idx="28">
                  <c:v>4.4219724350522596E-3</c:v>
                </c:pt>
                <c:pt idx="29">
                  <c:v>4.4219724350522596E-3</c:v>
                </c:pt>
                <c:pt idx="30">
                  <c:v>4.4219724350522596E-3</c:v>
                </c:pt>
                <c:pt idx="31">
                  <c:v>4.5500068999127707E-3</c:v>
                </c:pt>
                <c:pt idx="32">
                  <c:v>4.9111138129416861E-3</c:v>
                </c:pt>
                <c:pt idx="33">
                  <c:v>5.0189486656276013E-3</c:v>
                </c:pt>
                <c:pt idx="34">
                  <c:v>5.0270285104974397E-3</c:v>
                </c:pt>
                <c:pt idx="35">
                  <c:v>5.0270285104974397E-3</c:v>
                </c:pt>
                <c:pt idx="36">
                  <c:v>5.0270285104974397E-3</c:v>
                </c:pt>
                <c:pt idx="37">
                  <c:v>5.0270285104974397E-3</c:v>
                </c:pt>
                <c:pt idx="38">
                  <c:v>5.1559952651506237E-3</c:v>
                </c:pt>
                <c:pt idx="39">
                  <c:v>5.4229409091195039E-3</c:v>
                </c:pt>
                <c:pt idx="40">
                  <c:v>5.4471804437290182E-3</c:v>
                </c:pt>
                <c:pt idx="41">
                  <c:v>5.4471804437290182E-3</c:v>
                </c:pt>
                <c:pt idx="42">
                  <c:v>5.4471804437290182E-3</c:v>
                </c:pt>
                <c:pt idx="43">
                  <c:v>5.4829182191148398E-3</c:v>
                </c:pt>
                <c:pt idx="44">
                  <c:v>5.5599875086425263E-3</c:v>
                </c:pt>
                <c:pt idx="45">
                  <c:v>5.5658920106627921E-3</c:v>
                </c:pt>
                <c:pt idx="46">
                  <c:v>5.5658920106627921E-3</c:v>
                </c:pt>
                <c:pt idx="47">
                  <c:v>5.5658920106627921E-3</c:v>
                </c:pt>
                <c:pt idx="48">
                  <c:v>5.6240047410727814E-3</c:v>
                </c:pt>
                <c:pt idx="49">
                  <c:v>5.6240047410727814E-3</c:v>
                </c:pt>
                <c:pt idx="50">
                  <c:v>5.6289769533003743E-3</c:v>
                </c:pt>
                <c:pt idx="51">
                  <c:v>5.6889542632957103E-3</c:v>
                </c:pt>
                <c:pt idx="52">
                  <c:v>5.7629159201811504E-3</c:v>
                </c:pt>
                <c:pt idx="53">
                  <c:v>5.8269331526114064E-3</c:v>
                </c:pt>
                <c:pt idx="54">
                  <c:v>5.9729918867969401E-3</c:v>
                </c:pt>
                <c:pt idx="55">
                  <c:v>6.1728126656933197E-3</c:v>
                </c:pt>
                <c:pt idx="56">
                  <c:v>6.1790279309778097E-3</c:v>
                </c:pt>
                <c:pt idx="57">
                  <c:v>6.3030224734034017E-3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9-4670-800B-A0A59F2A1C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0">
                  <c:v>-0.72590899999340763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B9-4670-800B-A0A59F2A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1928"/>
        <c:axId val="1"/>
      </c:scatterChart>
      <c:valAx>
        <c:axId val="8416219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82420471552732"/>
          <c:y val="0.92000129214617399"/>
          <c:w val="0.813876209636231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Cep - O-C Diagr.</a:t>
            </a:r>
          </a:p>
        </c:rich>
      </c:tx>
      <c:layout>
        <c:manualLayout>
          <c:xMode val="edge"/>
          <c:yMode val="edge"/>
          <c:x val="0.366554408739448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723926380368099"/>
          <c:w val="0.810811479567639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  <c:pt idx="6">
                  <c:v>2.1004499998525716E-2</c:v>
                </c:pt>
                <c:pt idx="7">
                  <c:v>8.1056750001152977E-2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0-4055-A620-34067F72AB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-1.1999999998806743E-2</c:v>
                </c:pt>
                <c:pt idx="2">
                  <c:v>-2.462799999921117E-2</c:v>
                </c:pt>
                <c:pt idx="3">
                  <c:v>-2.3535000000265427E-2</c:v>
                </c:pt>
                <c:pt idx="4">
                  <c:v>-2.025599999979022E-2</c:v>
                </c:pt>
                <c:pt idx="5">
                  <c:v>-5.9570500001427718E-2</c:v>
                </c:pt>
                <c:pt idx="8">
                  <c:v>0.14523899999767309</c:v>
                </c:pt>
                <c:pt idx="9">
                  <c:v>-2.2013499998138286E-2</c:v>
                </c:pt>
                <c:pt idx="11">
                  <c:v>-5.4665499999828171E-2</c:v>
                </c:pt>
                <c:pt idx="13">
                  <c:v>7.0702500015613623E-3</c:v>
                </c:pt>
                <c:pt idx="14">
                  <c:v>-5.3707999999460299E-2</c:v>
                </c:pt>
                <c:pt idx="15">
                  <c:v>-2.6804000000993256E-2</c:v>
                </c:pt>
                <c:pt idx="16">
                  <c:v>5.3332500028773211E-3</c:v>
                </c:pt>
                <c:pt idx="17">
                  <c:v>-1.3975000001664739E-2</c:v>
                </c:pt>
                <c:pt idx="18">
                  <c:v>2.5452499998209532E-2</c:v>
                </c:pt>
                <c:pt idx="19">
                  <c:v>1.0317749998648651E-2</c:v>
                </c:pt>
                <c:pt idx="20">
                  <c:v>1.0610500001348555E-2</c:v>
                </c:pt>
                <c:pt idx="21">
                  <c:v>1.0710499998822343E-2</c:v>
                </c:pt>
                <c:pt idx="27">
                  <c:v>2.1364999993238598E-3</c:v>
                </c:pt>
                <c:pt idx="32">
                  <c:v>1.5231999997922685E-2</c:v>
                </c:pt>
                <c:pt idx="34">
                  <c:v>-1.9345749999047257E-2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0-4055-A620-34067F72AB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-2.94949999806704E-3</c:v>
                </c:pt>
                <c:pt idx="22">
                  <c:v>6.0115000014775433E-3</c:v>
                </c:pt>
                <c:pt idx="23">
                  <c:v>8.6244999984046444E-3</c:v>
                </c:pt>
                <c:pt idx="24">
                  <c:v>2.8904999999213032E-3</c:v>
                </c:pt>
                <c:pt idx="25">
                  <c:v>3.2904999970924109E-3</c:v>
                </c:pt>
                <c:pt idx="26">
                  <c:v>3.6905000015394762E-3</c:v>
                </c:pt>
                <c:pt idx="28">
                  <c:v>2.1364999993238598E-3</c:v>
                </c:pt>
                <c:pt idx="29">
                  <c:v>2.8365000034682453E-3</c:v>
                </c:pt>
                <c:pt idx="30">
                  <c:v>2.8365000034682453E-3</c:v>
                </c:pt>
                <c:pt idx="31">
                  <c:v>2.1515500004170462E-2</c:v>
                </c:pt>
                <c:pt idx="43">
                  <c:v>6.212000000232365E-3</c:v>
                </c:pt>
                <c:pt idx="50">
                  <c:v>1.113949999853503E-2</c:v>
                </c:pt>
                <c:pt idx="51">
                  <c:v>8.2767499989131466E-3</c:v>
                </c:pt>
                <c:pt idx="52">
                  <c:v>5.9102500017615966E-3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0-4055-A620-34067F72AB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3">
                  <c:v>2.7497499977471307E-3</c:v>
                </c:pt>
                <c:pt idx="35">
                  <c:v>4.2542500013951212E-3</c:v>
                </c:pt>
                <c:pt idx="36">
                  <c:v>4.3542500061448663E-3</c:v>
                </c:pt>
                <c:pt idx="37">
                  <c:v>7.5542500053416006E-3</c:v>
                </c:pt>
                <c:pt idx="38">
                  <c:v>3.8729999942006543E-3</c:v>
                </c:pt>
                <c:pt idx="39">
                  <c:v>7.164750000811182E-3</c:v>
                </c:pt>
                <c:pt idx="40">
                  <c:v>4.6182500009308569E-3</c:v>
                </c:pt>
                <c:pt idx="41">
                  <c:v>4.8182500031543896E-3</c:v>
                </c:pt>
                <c:pt idx="42">
                  <c:v>5.6182499974966049E-3</c:v>
                </c:pt>
                <c:pt idx="44">
                  <c:v>8.077999998931773E-3</c:v>
                </c:pt>
                <c:pt idx="45">
                  <c:v>6.3097500024014153E-3</c:v>
                </c:pt>
                <c:pt idx="46">
                  <c:v>6.3097500024014153E-3</c:v>
                </c:pt>
                <c:pt idx="47">
                  <c:v>6.3097500024014153E-3</c:v>
                </c:pt>
                <c:pt idx="48">
                  <c:v>7.9275000025518239E-3</c:v>
                </c:pt>
                <c:pt idx="49">
                  <c:v>9.027500003867317E-3</c:v>
                </c:pt>
                <c:pt idx="53">
                  <c:v>1.0599749992252328E-2</c:v>
                </c:pt>
                <c:pt idx="54">
                  <c:v>7.4272499987273477E-3</c:v>
                </c:pt>
                <c:pt idx="55">
                  <c:v>1.6826999999466352E-2</c:v>
                </c:pt>
                <c:pt idx="56">
                  <c:v>6.0920002142665908E-3</c:v>
                </c:pt>
                <c:pt idx="57">
                  <c:v>1.0018749999289867E-2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0-4055-A620-34067F72AB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0-4055-A620-34067F72AB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0-4055-A620-34067F72AB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1.5E-3</c:v>
                  </c:pt>
                  <c:pt idx="56">
                    <c:v>0.01</c:v>
                  </c:pt>
                  <c:pt idx="57">
                    <c:v>7.6E-3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0-4055-A620-34067F72AB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-9.0931688016513378E-5</c:v>
                </c:pt>
                <c:pt idx="1">
                  <c:v>-9.0931688016513378E-5</c:v>
                </c:pt>
                <c:pt idx="2">
                  <c:v>-8.5959475788920735E-5</c:v>
                </c:pt>
                <c:pt idx="3">
                  <c:v>-8.4716422732022571E-5</c:v>
                </c:pt>
                <c:pt idx="4">
                  <c:v>-8.0987263561328092E-5</c:v>
                </c:pt>
                <c:pt idx="5">
                  <c:v>-5.1775516724221311E-5</c:v>
                </c:pt>
                <c:pt idx="6">
                  <c:v>2.9006407392277294E-4</c:v>
                </c:pt>
                <c:pt idx="7">
                  <c:v>2.9410399635769198E-4</c:v>
                </c:pt>
                <c:pt idx="8">
                  <c:v>8.0779567212085695E-4</c:v>
                </c:pt>
                <c:pt idx="9">
                  <c:v>2.4952401968601104E-3</c:v>
                </c:pt>
                <c:pt idx="10">
                  <c:v>2.5033200417299483E-3</c:v>
                </c:pt>
                <c:pt idx="11">
                  <c:v>2.5399901069084441E-3</c:v>
                </c:pt>
                <c:pt idx="12">
                  <c:v>2.6792120492810383E-3</c:v>
                </c:pt>
                <c:pt idx="13">
                  <c:v>2.6801443390737116E-3</c:v>
                </c:pt>
                <c:pt idx="14">
                  <c:v>2.9470899830425917E-3</c:v>
                </c:pt>
                <c:pt idx="15">
                  <c:v>3.1062007743255563E-3</c:v>
                </c:pt>
                <c:pt idx="16">
                  <c:v>3.539094001390341E-3</c:v>
                </c:pt>
                <c:pt idx="17">
                  <c:v>3.5449985034106072E-3</c:v>
                </c:pt>
                <c:pt idx="18">
                  <c:v>3.6910572375961413E-3</c:v>
                </c:pt>
                <c:pt idx="19">
                  <c:v>3.7460623353638848E-3</c:v>
                </c:pt>
                <c:pt idx="20">
                  <c:v>3.9471261673171623E-3</c:v>
                </c:pt>
                <c:pt idx="21">
                  <c:v>3.9471261673171623E-3</c:v>
                </c:pt>
                <c:pt idx="22">
                  <c:v>4.0179801915603578E-3</c:v>
                </c:pt>
                <c:pt idx="23">
                  <c:v>4.0689453668931817E-3</c:v>
                </c:pt>
                <c:pt idx="24">
                  <c:v>4.1460146564208681E-3</c:v>
                </c:pt>
                <c:pt idx="25">
                  <c:v>4.1460146564208681E-3</c:v>
                </c:pt>
                <c:pt idx="26">
                  <c:v>4.1460146564208681E-3</c:v>
                </c:pt>
                <c:pt idx="27">
                  <c:v>4.4219724350522596E-3</c:v>
                </c:pt>
                <c:pt idx="28">
                  <c:v>4.4219724350522596E-3</c:v>
                </c:pt>
                <c:pt idx="29">
                  <c:v>4.4219724350522596E-3</c:v>
                </c:pt>
                <c:pt idx="30">
                  <c:v>4.4219724350522596E-3</c:v>
                </c:pt>
                <c:pt idx="31">
                  <c:v>4.5500068999127707E-3</c:v>
                </c:pt>
                <c:pt idx="32">
                  <c:v>4.9111138129416861E-3</c:v>
                </c:pt>
                <c:pt idx="33">
                  <c:v>5.0189486656276013E-3</c:v>
                </c:pt>
                <c:pt idx="34">
                  <c:v>5.0270285104974397E-3</c:v>
                </c:pt>
                <c:pt idx="35">
                  <c:v>5.0270285104974397E-3</c:v>
                </c:pt>
                <c:pt idx="36">
                  <c:v>5.0270285104974397E-3</c:v>
                </c:pt>
                <c:pt idx="37">
                  <c:v>5.0270285104974397E-3</c:v>
                </c:pt>
                <c:pt idx="38">
                  <c:v>5.1559952651506237E-3</c:v>
                </c:pt>
                <c:pt idx="39">
                  <c:v>5.4229409091195039E-3</c:v>
                </c:pt>
                <c:pt idx="40">
                  <c:v>5.4471804437290182E-3</c:v>
                </c:pt>
                <c:pt idx="41">
                  <c:v>5.4471804437290182E-3</c:v>
                </c:pt>
                <c:pt idx="42">
                  <c:v>5.4471804437290182E-3</c:v>
                </c:pt>
                <c:pt idx="43">
                  <c:v>5.4829182191148398E-3</c:v>
                </c:pt>
                <c:pt idx="44">
                  <c:v>5.5599875086425263E-3</c:v>
                </c:pt>
                <c:pt idx="45">
                  <c:v>5.5658920106627921E-3</c:v>
                </c:pt>
                <c:pt idx="46">
                  <c:v>5.5658920106627921E-3</c:v>
                </c:pt>
                <c:pt idx="47">
                  <c:v>5.5658920106627921E-3</c:v>
                </c:pt>
                <c:pt idx="48">
                  <c:v>5.6240047410727814E-3</c:v>
                </c:pt>
                <c:pt idx="49">
                  <c:v>5.6240047410727814E-3</c:v>
                </c:pt>
                <c:pt idx="50">
                  <c:v>5.6289769533003743E-3</c:v>
                </c:pt>
                <c:pt idx="51">
                  <c:v>5.6889542632957103E-3</c:v>
                </c:pt>
                <c:pt idx="52">
                  <c:v>5.7629159201811504E-3</c:v>
                </c:pt>
                <c:pt idx="53">
                  <c:v>5.8269331526114064E-3</c:v>
                </c:pt>
                <c:pt idx="54">
                  <c:v>5.9729918867969401E-3</c:v>
                </c:pt>
                <c:pt idx="55">
                  <c:v>6.1728126656933197E-3</c:v>
                </c:pt>
                <c:pt idx="56">
                  <c:v>6.1790279309778097E-3</c:v>
                </c:pt>
                <c:pt idx="57">
                  <c:v>6.3030224734034017E-3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0-4055-A620-34067F72AB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10078</c:v>
                </c:pt>
                <c:pt idx="56">
                  <c:v>10088</c:v>
                </c:pt>
                <c:pt idx="57">
                  <c:v>10287.5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0">
                  <c:v>-0.72590899999340763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0-4055-A620-34067F72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1272"/>
        <c:axId val="1"/>
      </c:scatterChart>
      <c:valAx>
        <c:axId val="84162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6249556643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51369085621054"/>
          <c:y val="0.92024539877300615"/>
          <c:w val="0.812500709370788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17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6597512-DCF9-0E5F-BCE4-8B763E846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19050</xdr:rowOff>
    </xdr:from>
    <xdr:to>
      <xdr:col>26</xdr:col>
      <xdr:colOff>514350</xdr:colOff>
      <xdr:row>17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558960E-535B-A06D-4444-A02CB672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7"/>
  <sheetViews>
    <sheetView tabSelected="1" workbookViewId="0">
      <pane xSplit="14" ySplit="22" topLeftCell="O6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5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s="10" t="s">
        <v>50</v>
      </c>
    </row>
    <row r="4" spans="1:6" ht="14.25" thickTop="1" thickBot="1" x14ac:dyDescent="0.25">
      <c r="A4" s="6" t="s">
        <v>2</v>
      </c>
      <c r="C4" s="3">
        <v>25088.537</v>
      </c>
      <c r="D4" s="4">
        <v>3.3784535</v>
      </c>
    </row>
    <row r="5" spans="1:6" ht="13.5" thickTop="1" x14ac:dyDescent="0.2">
      <c r="A5" s="11" t="s">
        <v>53</v>
      </c>
      <c r="B5" s="12"/>
      <c r="C5" s="13">
        <v>-9.5</v>
      </c>
      <c r="D5" s="12" t="s">
        <v>54</v>
      </c>
    </row>
    <row r="6" spans="1:6" x14ac:dyDescent="0.2">
      <c r="A6" s="6" t="s">
        <v>3</v>
      </c>
    </row>
    <row r="7" spans="1:6" x14ac:dyDescent="0.2">
      <c r="A7" t="s">
        <v>4</v>
      </c>
      <c r="C7">
        <v>25088.537</v>
      </c>
    </row>
    <row r="8" spans="1:6" x14ac:dyDescent="0.2">
      <c r="A8" t="s">
        <v>5</v>
      </c>
      <c r="C8">
        <v>3.3784535</v>
      </c>
    </row>
    <row r="9" spans="1:6" x14ac:dyDescent="0.2">
      <c r="A9" s="26" t="s">
        <v>58</v>
      </c>
      <c r="B9" s="27">
        <v>21</v>
      </c>
      <c r="C9" s="16" t="str">
        <f>"F"&amp;B9</f>
        <v>F21</v>
      </c>
      <c r="D9" s="9" t="str">
        <f>"G"&amp;B9</f>
        <v>G21</v>
      </c>
    </row>
    <row r="10" spans="1:6" ht="13.5" thickBot="1" x14ac:dyDescent="0.25">
      <c r="A10" s="12"/>
      <c r="B10" s="12"/>
      <c r="C10" s="5" t="s">
        <v>22</v>
      </c>
      <c r="D10" s="5" t="s">
        <v>23</v>
      </c>
      <c r="E10" s="12"/>
    </row>
    <row r="11" spans="1:6" x14ac:dyDescent="0.2">
      <c r="A11" s="12" t="s">
        <v>18</v>
      </c>
      <c r="B11" s="12"/>
      <c r="C11" s="14">
        <f ca="1">INTERCEPT(INDIRECT($D$9):G988,INDIRECT($C$9):F988)</f>
        <v>-9.0931688016513378E-5</v>
      </c>
      <c r="D11" s="15"/>
      <c r="E11" s="12"/>
    </row>
    <row r="12" spans="1:6" x14ac:dyDescent="0.2">
      <c r="A12" s="12" t="s">
        <v>19</v>
      </c>
      <c r="B12" s="12"/>
      <c r="C12" s="14">
        <f ca="1">SLOPE(INDIRECT($D$9):G988,INDIRECT($C$9):F988)</f>
        <v>6.2152652844908044E-7</v>
      </c>
      <c r="D12" s="15"/>
      <c r="E12" s="12"/>
    </row>
    <row r="13" spans="1:6" x14ac:dyDescent="0.2">
      <c r="A13" s="12" t="s">
        <v>21</v>
      </c>
      <c r="B13" s="12"/>
      <c r="C13" s="15" t="s">
        <v>16</v>
      </c>
    </row>
    <row r="14" spans="1:6" x14ac:dyDescent="0.2">
      <c r="A14" s="12"/>
      <c r="B14" s="12"/>
      <c r="C14" s="12"/>
    </row>
    <row r="15" spans="1:6" x14ac:dyDescent="0.2">
      <c r="A15" s="17" t="s">
        <v>20</v>
      </c>
      <c r="B15" s="12"/>
      <c r="C15" s="18">
        <f ca="1">(C7+C11)+(C8+C12)*INT(MAX(F21:F3529))</f>
        <v>59842.694457211706</v>
      </c>
      <c r="E15" s="19" t="s">
        <v>61</v>
      </c>
      <c r="F15" s="13">
        <v>1</v>
      </c>
    </row>
    <row r="16" spans="1:6" x14ac:dyDescent="0.2">
      <c r="A16" s="21" t="s">
        <v>6</v>
      </c>
      <c r="B16" s="12"/>
      <c r="C16" s="22">
        <f ca="1">+C8+C12</f>
        <v>3.3784541215265285</v>
      </c>
      <c r="E16" s="19" t="s">
        <v>55</v>
      </c>
      <c r="F16" s="20">
        <f ca="1">NOW()+15018.5+$C$5/24</f>
        <v>60334.808604745369</v>
      </c>
    </row>
    <row r="17" spans="1:32" ht="13.5" thickBot="1" x14ac:dyDescent="0.25">
      <c r="A17" s="19" t="s">
        <v>51</v>
      </c>
      <c r="B17" s="12"/>
      <c r="C17" s="12">
        <f>COUNT(C21:C2187)</f>
        <v>58</v>
      </c>
      <c r="E17" s="19" t="s">
        <v>62</v>
      </c>
      <c r="F17" s="20">
        <f ca="1">ROUND(2*(F16-$C$7)/$C$8,0)/2+F15</f>
        <v>10433.5</v>
      </c>
    </row>
    <row r="18" spans="1:32" ht="14.25" thickTop="1" thickBot="1" x14ac:dyDescent="0.25">
      <c r="A18" s="21" t="s">
        <v>7</v>
      </c>
      <c r="B18" s="12"/>
      <c r="C18" s="24">
        <f ca="1">+C15</f>
        <v>59842.694457211706</v>
      </c>
      <c r="D18" s="25">
        <f ca="1">+C16</f>
        <v>3.3784541215265285</v>
      </c>
      <c r="E18" s="19" t="s">
        <v>56</v>
      </c>
      <c r="F18" s="9">
        <f ca="1">ROUND(2*(F16-$C$15)/$C$16,0)/2+F15</f>
        <v>146.5</v>
      </c>
    </row>
    <row r="19" spans="1:32" ht="13.5" thickTop="1" x14ac:dyDescent="0.2">
      <c r="E19" s="19" t="s">
        <v>57</v>
      </c>
      <c r="F19" s="23">
        <f ca="1">+$C$15+$C$16*F18-15018.5-$C$5/24</f>
        <v>45319.533819348675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30</v>
      </c>
      <c r="I20" s="8" t="s">
        <v>77</v>
      </c>
      <c r="J20" s="8" t="s">
        <v>73</v>
      </c>
      <c r="K20" s="8" t="s">
        <v>71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54" t="s">
        <v>262</v>
      </c>
    </row>
    <row r="21" spans="1:32" ht="12.75" customHeight="1" x14ac:dyDescent="0.2">
      <c r="A21" s="52" t="s">
        <v>84</v>
      </c>
      <c r="B21" s="53" t="s">
        <v>60</v>
      </c>
      <c r="C21" s="66">
        <v>25088.525000000001</v>
      </c>
      <c r="D21" s="52" t="s">
        <v>77</v>
      </c>
      <c r="E21" s="36">
        <f t="shared" ref="E21:E52" si="0">+(C21-C$7)/C$8</f>
        <v>-3.5519210191310145E-3</v>
      </c>
      <c r="F21">
        <f t="shared" ref="F21:F52" si="1">ROUND(2*E21,0)/2</f>
        <v>0</v>
      </c>
      <c r="G21">
        <f t="shared" ref="G21:G30" si="2">+C21-(C$7+F21*C$8)</f>
        <v>-1.1999999998806743E-2</v>
      </c>
      <c r="I21">
        <f>+G21</f>
        <v>-1.1999999998806743E-2</v>
      </c>
      <c r="O21">
        <f t="shared" ref="O21:O52" ca="1" si="3">+C$11+C$12*F21</f>
        <v>-9.0931688016513378E-5</v>
      </c>
      <c r="Q21" s="2">
        <f t="shared" ref="Q21:Q52" si="4">+C21-15018.5</f>
        <v>10070.025000000001</v>
      </c>
    </row>
    <row r="22" spans="1:32" ht="12.75" customHeight="1" x14ac:dyDescent="0.2">
      <c r="A22" s="30" t="s">
        <v>14</v>
      </c>
      <c r="B22" s="30"/>
      <c r="C22" s="67">
        <v>25088.537</v>
      </c>
      <c r="D22" s="31" t="s">
        <v>16</v>
      </c>
      <c r="E22" s="30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-9.0931688016513378E-5</v>
      </c>
      <c r="Q22" s="2">
        <f t="shared" si="4"/>
        <v>10070.037</v>
      </c>
    </row>
    <row r="23" spans="1:32" ht="12.75" customHeight="1" x14ac:dyDescent="0.2">
      <c r="A23" s="52" t="s">
        <v>84</v>
      </c>
      <c r="B23" s="53" t="s">
        <v>60</v>
      </c>
      <c r="C23" s="66">
        <v>25115.54</v>
      </c>
      <c r="D23" s="52" t="s">
        <v>77</v>
      </c>
      <c r="E23" s="36">
        <f t="shared" si="0"/>
        <v>7.9927102740945264</v>
      </c>
      <c r="F23">
        <f t="shared" si="1"/>
        <v>8</v>
      </c>
      <c r="G23">
        <f t="shared" si="2"/>
        <v>-2.462799999921117E-2</v>
      </c>
      <c r="I23">
        <f>+G23</f>
        <v>-2.462799999921117E-2</v>
      </c>
      <c r="O23">
        <f t="shared" ca="1" si="3"/>
        <v>-8.5959475788920735E-5</v>
      </c>
      <c r="Q23" s="2">
        <f t="shared" si="4"/>
        <v>10097.040000000001</v>
      </c>
    </row>
    <row r="24" spans="1:32" ht="12.75" customHeight="1" x14ac:dyDescent="0.2">
      <c r="A24" s="52" t="s">
        <v>84</v>
      </c>
      <c r="B24" s="53" t="s">
        <v>60</v>
      </c>
      <c r="C24" s="66">
        <v>25122.297999999999</v>
      </c>
      <c r="D24" s="52" t="s">
        <v>77</v>
      </c>
      <c r="E24" s="36">
        <f t="shared" si="0"/>
        <v>9.9930337949001231</v>
      </c>
      <c r="F24">
        <f t="shared" si="1"/>
        <v>10</v>
      </c>
      <c r="G24">
        <f t="shared" si="2"/>
        <v>-2.3535000000265427E-2</v>
      </c>
      <c r="I24">
        <f>+G24</f>
        <v>-2.3535000000265427E-2</v>
      </c>
      <c r="O24">
        <f t="shared" ca="1" si="3"/>
        <v>-8.4716422732022571E-5</v>
      </c>
      <c r="Q24" s="2">
        <f t="shared" si="4"/>
        <v>10103.797999999999</v>
      </c>
    </row>
    <row r="25" spans="1:32" ht="12.75" customHeight="1" x14ac:dyDescent="0.2">
      <c r="A25" s="52" t="s">
        <v>84</v>
      </c>
      <c r="B25" s="53" t="s">
        <v>60</v>
      </c>
      <c r="C25" s="66">
        <v>25142.572</v>
      </c>
      <c r="D25" s="52" t="s">
        <v>77</v>
      </c>
      <c r="E25" s="36">
        <f t="shared" si="0"/>
        <v>15.994004357319067</v>
      </c>
      <c r="F25">
        <f t="shared" si="1"/>
        <v>16</v>
      </c>
      <c r="G25">
        <f t="shared" si="2"/>
        <v>-2.025599999979022E-2</v>
      </c>
      <c r="I25">
        <f>+G25</f>
        <v>-2.025599999979022E-2</v>
      </c>
      <c r="O25">
        <f t="shared" ca="1" si="3"/>
        <v>-8.0987263561328092E-5</v>
      </c>
      <c r="Q25" s="2">
        <f t="shared" si="4"/>
        <v>10124.072</v>
      </c>
    </row>
    <row r="26" spans="1:32" ht="12.75" customHeight="1" x14ac:dyDescent="0.2">
      <c r="A26" s="52" t="s">
        <v>84</v>
      </c>
      <c r="B26" s="53" t="s">
        <v>60</v>
      </c>
      <c r="C26" s="66">
        <v>25301.32</v>
      </c>
      <c r="D26" s="52" t="s">
        <v>77</v>
      </c>
      <c r="E26" s="36">
        <f t="shared" si="0"/>
        <v>62.98236752407557</v>
      </c>
      <c r="F26">
        <f t="shared" si="1"/>
        <v>63</v>
      </c>
      <c r="G26">
        <f t="shared" si="2"/>
        <v>-5.9570500001427718E-2</v>
      </c>
      <c r="I26">
        <f>+G26</f>
        <v>-5.9570500001427718E-2</v>
      </c>
      <c r="O26">
        <f t="shared" ca="1" si="3"/>
        <v>-5.1775516724221311E-5</v>
      </c>
      <c r="Q26" s="2">
        <f t="shared" si="4"/>
        <v>10282.82</v>
      </c>
    </row>
    <row r="27" spans="1:32" ht="12.75" customHeight="1" x14ac:dyDescent="0.2">
      <c r="A27" s="52" t="s">
        <v>107</v>
      </c>
      <c r="B27" s="53" t="s">
        <v>60</v>
      </c>
      <c r="C27" s="66">
        <v>27159.55</v>
      </c>
      <c r="D27" s="52" t="s">
        <v>77</v>
      </c>
      <c r="E27" s="36">
        <f t="shared" si="0"/>
        <v>613.0062171937542</v>
      </c>
      <c r="F27">
        <f t="shared" si="1"/>
        <v>613</v>
      </c>
      <c r="G27">
        <f t="shared" si="2"/>
        <v>2.1004499998525716E-2</v>
      </c>
      <c r="H27">
        <f>+G27</f>
        <v>2.1004499998525716E-2</v>
      </c>
      <c r="O27">
        <f t="shared" ca="1" si="3"/>
        <v>2.9006407392277294E-4</v>
      </c>
      <c r="Q27" s="2">
        <f t="shared" si="4"/>
        <v>12141.05</v>
      </c>
    </row>
    <row r="28" spans="1:32" ht="12.75" customHeight="1" x14ac:dyDescent="0.2">
      <c r="A28" s="52" t="s">
        <v>107</v>
      </c>
      <c r="B28" s="53" t="s">
        <v>47</v>
      </c>
      <c r="C28" s="66">
        <v>27181.57</v>
      </c>
      <c r="D28" s="52" t="s">
        <v>77</v>
      </c>
      <c r="E28" s="36">
        <f t="shared" si="0"/>
        <v>619.5239922645078</v>
      </c>
      <c r="F28">
        <f t="shared" si="1"/>
        <v>619.5</v>
      </c>
      <c r="G28">
        <f t="shared" si="2"/>
        <v>8.1056750001152977E-2</v>
      </c>
      <c r="H28">
        <f>+G28</f>
        <v>8.1056750001152977E-2</v>
      </c>
      <c r="O28">
        <f t="shared" ca="1" si="3"/>
        <v>2.9410399635769198E-4</v>
      </c>
      <c r="Q28" s="2">
        <f t="shared" si="4"/>
        <v>12163.07</v>
      </c>
    </row>
    <row r="29" spans="1:32" ht="12.75" customHeight="1" x14ac:dyDescent="0.2">
      <c r="A29" s="52" t="s">
        <v>115</v>
      </c>
      <c r="B29" s="53" t="s">
        <v>60</v>
      </c>
      <c r="C29" s="66">
        <v>29973.925999999999</v>
      </c>
      <c r="D29" s="52" t="s">
        <v>77</v>
      </c>
      <c r="E29" s="36">
        <f t="shared" si="0"/>
        <v>1446.0429897880788</v>
      </c>
      <c r="F29">
        <f t="shared" si="1"/>
        <v>1446</v>
      </c>
      <c r="G29">
        <f t="shared" si="2"/>
        <v>0.14523899999767309</v>
      </c>
      <c r="I29">
        <f>+G29</f>
        <v>0.14523899999767309</v>
      </c>
      <c r="O29">
        <f t="shared" ca="1" si="3"/>
        <v>8.0779567212085695E-4</v>
      </c>
      <c r="Q29" s="2">
        <f t="shared" si="4"/>
        <v>14955.425999999999</v>
      </c>
    </row>
    <row r="30" spans="1:32" ht="12.75" customHeight="1" x14ac:dyDescent="0.2">
      <c r="A30" s="52" t="s">
        <v>120</v>
      </c>
      <c r="B30" s="53" t="s">
        <v>60</v>
      </c>
      <c r="C30" s="66">
        <v>39146.26</v>
      </c>
      <c r="D30" s="52" t="s">
        <v>77</v>
      </c>
      <c r="E30" s="36">
        <f t="shared" si="0"/>
        <v>4160.9934841488866</v>
      </c>
      <c r="F30">
        <f t="shared" si="1"/>
        <v>4161</v>
      </c>
      <c r="G30">
        <f t="shared" si="2"/>
        <v>-2.2013499998138286E-2</v>
      </c>
      <c r="I30">
        <f>+G30</f>
        <v>-2.2013499998138286E-2</v>
      </c>
      <c r="O30">
        <f t="shared" ca="1" si="3"/>
        <v>2.4952401968601104E-3</v>
      </c>
      <c r="Q30" s="2">
        <f t="shared" si="4"/>
        <v>24127.760000000002</v>
      </c>
    </row>
    <row r="31" spans="1:32" ht="12.75" customHeight="1" x14ac:dyDescent="0.2">
      <c r="A31" s="30" t="s">
        <v>31</v>
      </c>
      <c r="B31" s="32"/>
      <c r="C31" s="67">
        <v>39189.476000000002</v>
      </c>
      <c r="D31" s="31"/>
      <c r="E31" s="30">
        <f t="shared" si="0"/>
        <v>4173.7851357137233</v>
      </c>
      <c r="F31">
        <f t="shared" si="1"/>
        <v>4174</v>
      </c>
      <c r="O31">
        <f t="shared" ca="1" si="3"/>
        <v>2.5033200417299483E-3</v>
      </c>
      <c r="Q31" s="2">
        <f t="shared" si="4"/>
        <v>24170.976000000002</v>
      </c>
      <c r="U31" s="9">
        <v>-0.72590899999340763</v>
      </c>
      <c r="AA31" t="s">
        <v>30</v>
      </c>
      <c r="AF31" t="s">
        <v>32</v>
      </c>
    </row>
    <row r="32" spans="1:32" ht="12.75" customHeight="1" x14ac:dyDescent="0.2">
      <c r="A32" s="52" t="s">
        <v>120</v>
      </c>
      <c r="B32" s="53" t="s">
        <v>60</v>
      </c>
      <c r="C32" s="66">
        <v>39389.476000000002</v>
      </c>
      <c r="D32" s="52" t="s">
        <v>77</v>
      </c>
      <c r="E32" s="36">
        <f t="shared" si="0"/>
        <v>4232.9838193717933</v>
      </c>
      <c r="F32">
        <f t="shared" si="1"/>
        <v>4233</v>
      </c>
      <c r="G32">
        <f t="shared" ref="G32:G77" si="5">+C32-(C$7+F32*C$8)</f>
        <v>-5.4665499999828171E-2</v>
      </c>
      <c r="I32">
        <f>+G32</f>
        <v>-5.4665499999828171E-2</v>
      </c>
      <c r="O32">
        <f t="shared" ca="1" si="3"/>
        <v>2.5399901069084441E-3</v>
      </c>
      <c r="Q32" s="2">
        <f t="shared" si="4"/>
        <v>24370.976000000002</v>
      </c>
    </row>
    <row r="33" spans="1:32" ht="12.75" customHeight="1" x14ac:dyDescent="0.2">
      <c r="A33" s="30" t="s">
        <v>34</v>
      </c>
      <c r="B33" s="32"/>
      <c r="C33" s="67">
        <v>40146.301299999999</v>
      </c>
      <c r="D33" s="31"/>
      <c r="E33" s="30">
        <f t="shared" si="0"/>
        <v>4456.9991269674128</v>
      </c>
      <c r="F33">
        <f t="shared" si="1"/>
        <v>4457</v>
      </c>
      <c r="G33">
        <f t="shared" si="5"/>
        <v>-2.94949999806704E-3</v>
      </c>
      <c r="J33">
        <f>+G33</f>
        <v>-2.94949999806704E-3</v>
      </c>
      <c r="O33">
        <f t="shared" ca="1" si="3"/>
        <v>2.6792120492810383E-3</v>
      </c>
      <c r="Q33" s="2">
        <f t="shared" si="4"/>
        <v>25127.801299999999</v>
      </c>
      <c r="AA33" t="s">
        <v>33</v>
      </c>
      <c r="AF33" t="s">
        <v>32</v>
      </c>
    </row>
    <row r="34" spans="1:32" ht="12.75" customHeight="1" x14ac:dyDescent="0.2">
      <c r="A34" s="30" t="s">
        <v>31</v>
      </c>
      <c r="B34" s="32" t="s">
        <v>47</v>
      </c>
      <c r="C34" s="67">
        <v>40151.379000000001</v>
      </c>
      <c r="D34" s="31"/>
      <c r="E34" s="30">
        <f t="shared" si="0"/>
        <v>4458.5020927474661</v>
      </c>
      <c r="F34">
        <f t="shared" si="1"/>
        <v>4458.5</v>
      </c>
      <c r="G34">
        <f t="shared" si="5"/>
        <v>7.0702500015613623E-3</v>
      </c>
      <c r="I34">
        <f t="shared" ref="I34:I42" si="6">+G34</f>
        <v>7.0702500015613623E-3</v>
      </c>
      <c r="O34">
        <f t="shared" ca="1" si="3"/>
        <v>2.6801443390737116E-3</v>
      </c>
      <c r="Q34" s="2">
        <f t="shared" si="4"/>
        <v>25132.879000000001</v>
      </c>
      <c r="AA34" t="s">
        <v>30</v>
      </c>
      <c r="AF34" t="s">
        <v>32</v>
      </c>
    </row>
    <row r="35" spans="1:32" ht="12.75" customHeight="1" x14ac:dyDescent="0.2">
      <c r="A35" s="30" t="s">
        <v>31</v>
      </c>
      <c r="B35" s="32"/>
      <c r="C35" s="67">
        <v>41602.364000000001</v>
      </c>
      <c r="D35" s="31"/>
      <c r="E35" s="30">
        <f t="shared" si="0"/>
        <v>4887.9841027854909</v>
      </c>
      <c r="F35">
        <f t="shared" si="1"/>
        <v>4888</v>
      </c>
      <c r="G35">
        <f t="shared" si="5"/>
        <v>-5.3707999999460299E-2</v>
      </c>
      <c r="I35">
        <f t="shared" si="6"/>
        <v>-5.3707999999460299E-2</v>
      </c>
      <c r="O35">
        <f t="shared" ca="1" si="3"/>
        <v>2.9470899830425917E-3</v>
      </c>
      <c r="Q35" s="2">
        <f t="shared" si="4"/>
        <v>26583.864000000001</v>
      </c>
      <c r="AA35" t="s">
        <v>30</v>
      </c>
      <c r="AF35" t="s">
        <v>32</v>
      </c>
    </row>
    <row r="36" spans="1:32" ht="12.75" customHeight="1" x14ac:dyDescent="0.2">
      <c r="A36" s="30" t="s">
        <v>37</v>
      </c>
      <c r="B36" s="32"/>
      <c r="C36" s="67">
        <v>42467.275000000001</v>
      </c>
      <c r="D36" s="31"/>
      <c r="E36" s="30">
        <f t="shared" si="0"/>
        <v>5143.9920661924161</v>
      </c>
      <c r="F36">
        <f t="shared" si="1"/>
        <v>5144</v>
      </c>
      <c r="G36">
        <f t="shared" si="5"/>
        <v>-2.6804000000993256E-2</v>
      </c>
      <c r="I36">
        <f t="shared" si="6"/>
        <v>-2.6804000000993256E-2</v>
      </c>
      <c r="O36">
        <f t="shared" ca="1" si="3"/>
        <v>3.1062007743255563E-3</v>
      </c>
      <c r="Q36" s="2">
        <f t="shared" si="4"/>
        <v>27448.775000000001</v>
      </c>
      <c r="AA36" t="s">
        <v>35</v>
      </c>
      <c r="AC36">
        <v>8</v>
      </c>
      <c r="AD36" t="s">
        <v>36</v>
      </c>
      <c r="AF36" t="s">
        <v>38</v>
      </c>
    </row>
    <row r="37" spans="1:32" ht="12.75" customHeight="1" x14ac:dyDescent="0.2">
      <c r="A37" s="30" t="s">
        <v>39</v>
      </c>
      <c r="B37" s="32" t="s">
        <v>47</v>
      </c>
      <c r="C37" s="67">
        <v>44820.4</v>
      </c>
      <c r="D37" s="31"/>
      <c r="E37" s="30">
        <f t="shared" si="0"/>
        <v>5840.5015786068989</v>
      </c>
      <c r="F37">
        <f t="shared" si="1"/>
        <v>5840.5</v>
      </c>
      <c r="G37">
        <f t="shared" si="5"/>
        <v>5.3332500028773211E-3</v>
      </c>
      <c r="I37">
        <f t="shared" si="6"/>
        <v>5.3332500028773211E-3</v>
      </c>
      <c r="O37">
        <f t="shared" ca="1" si="3"/>
        <v>3.539094001390341E-3</v>
      </c>
      <c r="Q37" s="2">
        <f t="shared" si="4"/>
        <v>29801.9</v>
      </c>
      <c r="AA37" t="s">
        <v>33</v>
      </c>
      <c r="AC37">
        <v>16</v>
      </c>
      <c r="AD37" t="s">
        <v>36</v>
      </c>
      <c r="AF37" t="s">
        <v>38</v>
      </c>
    </row>
    <row r="38" spans="1:32" ht="12.75" customHeight="1" x14ac:dyDescent="0.2">
      <c r="A38" s="30" t="s">
        <v>40</v>
      </c>
      <c r="B38" s="32"/>
      <c r="C38" s="67">
        <v>44852.476000000002</v>
      </c>
      <c r="D38" s="31"/>
      <c r="E38" s="30">
        <f t="shared" si="0"/>
        <v>5849.9958634919803</v>
      </c>
      <c r="F38">
        <f t="shared" si="1"/>
        <v>5850</v>
      </c>
      <c r="G38">
        <f t="shared" si="5"/>
        <v>-1.3975000001664739E-2</v>
      </c>
      <c r="I38">
        <f t="shared" si="6"/>
        <v>-1.3975000001664739E-2</v>
      </c>
      <c r="O38">
        <f t="shared" ca="1" si="3"/>
        <v>3.5449985034106072E-3</v>
      </c>
      <c r="Q38" s="2">
        <f t="shared" si="4"/>
        <v>29833.976000000002</v>
      </c>
      <c r="AA38" t="s">
        <v>35</v>
      </c>
      <c r="AF38" t="s">
        <v>32</v>
      </c>
    </row>
    <row r="39" spans="1:32" ht="12.75" customHeight="1" x14ac:dyDescent="0.2">
      <c r="A39" s="30" t="s">
        <v>41</v>
      </c>
      <c r="B39" s="32"/>
      <c r="C39" s="67">
        <v>45646.451999999997</v>
      </c>
      <c r="D39" s="31"/>
      <c r="E39" s="30">
        <f t="shared" si="0"/>
        <v>6085.0075337724784</v>
      </c>
      <c r="F39">
        <f t="shared" si="1"/>
        <v>6085</v>
      </c>
      <c r="G39">
        <f t="shared" si="5"/>
        <v>2.5452499998209532E-2</v>
      </c>
      <c r="I39">
        <f t="shared" si="6"/>
        <v>2.5452499998209532E-2</v>
      </c>
      <c r="O39">
        <f t="shared" ca="1" si="3"/>
        <v>3.6910572375961413E-3</v>
      </c>
      <c r="Q39" s="2">
        <f t="shared" si="4"/>
        <v>30627.951999999997</v>
      </c>
      <c r="AA39" t="s">
        <v>30</v>
      </c>
      <c r="AF39" t="s">
        <v>32</v>
      </c>
    </row>
    <row r="40" spans="1:32" ht="12.75" customHeight="1" x14ac:dyDescent="0.2">
      <c r="A40" s="30" t="s">
        <v>42</v>
      </c>
      <c r="B40" s="32" t="s">
        <v>47</v>
      </c>
      <c r="C40" s="67">
        <v>45945.43</v>
      </c>
      <c r="D40" s="31"/>
      <c r="E40" s="30">
        <f t="shared" si="0"/>
        <v>6173.5030539860918</v>
      </c>
      <c r="F40">
        <f t="shared" si="1"/>
        <v>6173.5</v>
      </c>
      <c r="G40">
        <f t="shared" si="5"/>
        <v>1.0317749998648651E-2</v>
      </c>
      <c r="I40">
        <f t="shared" si="6"/>
        <v>1.0317749998648651E-2</v>
      </c>
      <c r="O40">
        <f t="shared" ca="1" si="3"/>
        <v>3.7460623353638848E-3</v>
      </c>
      <c r="Q40" s="2">
        <f t="shared" si="4"/>
        <v>30926.93</v>
      </c>
      <c r="AA40" t="s">
        <v>35</v>
      </c>
      <c r="AC40">
        <v>7</v>
      </c>
      <c r="AD40" t="s">
        <v>36</v>
      </c>
      <c r="AF40" t="s">
        <v>38</v>
      </c>
    </row>
    <row r="41" spans="1:32" ht="12.75" customHeight="1" x14ac:dyDescent="0.2">
      <c r="A41" s="52" t="s">
        <v>163</v>
      </c>
      <c r="B41" s="53" t="s">
        <v>60</v>
      </c>
      <c r="C41" s="66">
        <v>47038.36</v>
      </c>
      <c r="D41" s="52" t="s">
        <v>77</v>
      </c>
      <c r="E41" s="36">
        <f t="shared" si="0"/>
        <v>6497.003140638165</v>
      </c>
      <c r="F41">
        <f t="shared" si="1"/>
        <v>6497</v>
      </c>
      <c r="G41">
        <f t="shared" si="5"/>
        <v>1.0610500001348555E-2</v>
      </c>
      <c r="I41">
        <f t="shared" si="6"/>
        <v>1.0610500001348555E-2</v>
      </c>
      <c r="O41">
        <f t="shared" ca="1" si="3"/>
        <v>3.9471261673171623E-3</v>
      </c>
      <c r="Q41" s="2">
        <f t="shared" si="4"/>
        <v>32019.86</v>
      </c>
    </row>
    <row r="42" spans="1:32" ht="12.75" customHeight="1" x14ac:dyDescent="0.2">
      <c r="A42" s="36" t="s">
        <v>43</v>
      </c>
      <c r="B42" s="29"/>
      <c r="C42" s="68">
        <v>47038.360099999998</v>
      </c>
      <c r="D42" s="28"/>
      <c r="E42" s="36">
        <f t="shared" si="0"/>
        <v>6497.0031702375063</v>
      </c>
      <c r="F42">
        <f t="shared" si="1"/>
        <v>6497</v>
      </c>
      <c r="G42">
        <f t="shared" si="5"/>
        <v>1.0710499998822343E-2</v>
      </c>
      <c r="I42">
        <f t="shared" si="6"/>
        <v>1.0710499998822343E-2</v>
      </c>
      <c r="O42">
        <f t="shared" ca="1" si="3"/>
        <v>3.9471261673171623E-3</v>
      </c>
      <c r="Q42" s="2">
        <f t="shared" si="4"/>
        <v>32019.860099999998</v>
      </c>
      <c r="AA42" t="s">
        <v>33</v>
      </c>
      <c r="AC42">
        <v>8</v>
      </c>
      <c r="AD42" t="s">
        <v>36</v>
      </c>
      <c r="AF42" t="s">
        <v>38</v>
      </c>
    </row>
    <row r="43" spans="1:32" ht="12.75" customHeight="1" x14ac:dyDescent="0.2">
      <c r="A43" s="52" t="s">
        <v>168</v>
      </c>
      <c r="B43" s="53" t="s">
        <v>60</v>
      </c>
      <c r="C43" s="66">
        <v>47423.499100000001</v>
      </c>
      <c r="D43" s="52" t="s">
        <v>77</v>
      </c>
      <c r="E43" s="36">
        <f t="shared" si="0"/>
        <v>6611.0017793644347</v>
      </c>
      <c r="F43">
        <f t="shared" si="1"/>
        <v>6611</v>
      </c>
      <c r="G43">
        <f t="shared" si="5"/>
        <v>6.0115000014775433E-3</v>
      </c>
      <c r="J43">
        <f>+G43</f>
        <v>6.0115000014775433E-3</v>
      </c>
      <c r="O43">
        <f t="shared" ca="1" si="3"/>
        <v>4.0179801915603578E-3</v>
      </c>
      <c r="Q43" s="2">
        <f t="shared" si="4"/>
        <v>32404.999100000001</v>
      </c>
    </row>
    <row r="44" spans="1:32" ht="12.75" customHeight="1" x14ac:dyDescent="0.2">
      <c r="A44" s="52" t="s">
        <v>172</v>
      </c>
      <c r="B44" s="53" t="s">
        <v>60</v>
      </c>
      <c r="C44" s="66">
        <v>47700.534899999999</v>
      </c>
      <c r="D44" s="52" t="s">
        <v>77</v>
      </c>
      <c r="E44" s="36">
        <f t="shared" si="0"/>
        <v>6693.0025527952357</v>
      </c>
      <c r="F44">
        <f t="shared" si="1"/>
        <v>6693</v>
      </c>
      <c r="G44">
        <f t="shared" si="5"/>
        <v>8.6244999984046444E-3</v>
      </c>
      <c r="J44">
        <f>+G44</f>
        <v>8.6244999984046444E-3</v>
      </c>
      <c r="O44">
        <f t="shared" ca="1" si="3"/>
        <v>4.0689453668931817E-3</v>
      </c>
      <c r="Q44" s="2">
        <f t="shared" si="4"/>
        <v>32682.034899999999</v>
      </c>
    </row>
    <row r="45" spans="1:32" ht="12.75" customHeight="1" x14ac:dyDescent="0.2">
      <c r="A45" s="36" t="s">
        <v>45</v>
      </c>
      <c r="B45" s="29"/>
      <c r="C45" s="68">
        <v>48119.457399999999</v>
      </c>
      <c r="D45" s="28"/>
      <c r="E45" s="36">
        <f t="shared" si="0"/>
        <v>6817.0008555689756</v>
      </c>
      <c r="F45">
        <f t="shared" si="1"/>
        <v>6817</v>
      </c>
      <c r="G45">
        <f t="shared" si="5"/>
        <v>2.8904999999213032E-3</v>
      </c>
      <c r="J45">
        <f>+G45</f>
        <v>2.8904999999213032E-3</v>
      </c>
      <c r="O45">
        <f t="shared" ca="1" si="3"/>
        <v>4.1460146564208681E-3</v>
      </c>
      <c r="Q45" s="2">
        <f t="shared" si="4"/>
        <v>33100.957399999999</v>
      </c>
      <c r="AA45" t="s">
        <v>33</v>
      </c>
      <c r="AB45" t="s">
        <v>44</v>
      </c>
      <c r="AF45" t="s">
        <v>32</v>
      </c>
    </row>
    <row r="46" spans="1:32" ht="12.75" customHeight="1" x14ac:dyDescent="0.2">
      <c r="A46" s="52" t="s">
        <v>178</v>
      </c>
      <c r="B46" s="53" t="s">
        <v>60</v>
      </c>
      <c r="C46" s="66">
        <v>48119.457799999996</v>
      </c>
      <c r="D46" s="52" t="s">
        <v>77</v>
      </c>
      <c r="E46" s="36">
        <f t="shared" si="0"/>
        <v>6817.0009739663419</v>
      </c>
      <c r="F46">
        <f t="shared" si="1"/>
        <v>6817</v>
      </c>
      <c r="G46">
        <f t="shared" si="5"/>
        <v>3.2904999970924109E-3</v>
      </c>
      <c r="J46">
        <f>+G46</f>
        <v>3.2904999970924109E-3</v>
      </c>
      <c r="O46">
        <f t="shared" ca="1" si="3"/>
        <v>4.1460146564208681E-3</v>
      </c>
      <c r="Q46" s="2">
        <f t="shared" si="4"/>
        <v>33100.957799999996</v>
      </c>
    </row>
    <row r="47" spans="1:32" ht="12.75" customHeight="1" x14ac:dyDescent="0.2">
      <c r="A47" s="36" t="s">
        <v>45</v>
      </c>
      <c r="B47" s="29"/>
      <c r="C47" s="68">
        <v>48119.458200000001</v>
      </c>
      <c r="D47" s="28"/>
      <c r="E47" s="36">
        <f t="shared" si="0"/>
        <v>6817.0010923637101</v>
      </c>
      <c r="F47">
        <f t="shared" si="1"/>
        <v>6817</v>
      </c>
      <c r="G47">
        <f t="shared" si="5"/>
        <v>3.6905000015394762E-3</v>
      </c>
      <c r="J47">
        <f>+G47</f>
        <v>3.6905000015394762E-3</v>
      </c>
      <c r="O47">
        <f t="shared" ca="1" si="3"/>
        <v>4.1460146564208681E-3</v>
      </c>
      <c r="Q47" s="2">
        <f t="shared" si="4"/>
        <v>33100.958200000001</v>
      </c>
      <c r="AA47" t="s">
        <v>33</v>
      </c>
      <c r="AB47" t="s">
        <v>38</v>
      </c>
      <c r="AF47" t="s">
        <v>32</v>
      </c>
    </row>
    <row r="48" spans="1:32" ht="12.75" customHeight="1" x14ac:dyDescent="0.2">
      <c r="A48" s="36" t="s">
        <v>46</v>
      </c>
      <c r="B48" s="29"/>
      <c r="C48" s="68">
        <v>49619.49</v>
      </c>
      <c r="D48" s="28"/>
      <c r="E48" s="36">
        <f t="shared" si="0"/>
        <v>7261.0006323899379</v>
      </c>
      <c r="F48">
        <f t="shared" si="1"/>
        <v>7261</v>
      </c>
      <c r="G48">
        <f t="shared" si="5"/>
        <v>2.1364999993238598E-3</v>
      </c>
      <c r="I48">
        <f>+G48</f>
        <v>2.1364999993238598E-3</v>
      </c>
      <c r="O48">
        <f t="shared" ca="1" si="3"/>
        <v>4.4219724350522596E-3</v>
      </c>
      <c r="Q48" s="2">
        <f t="shared" si="4"/>
        <v>34600.99</v>
      </c>
      <c r="AA48" t="s">
        <v>33</v>
      </c>
      <c r="AB48" t="s">
        <v>44</v>
      </c>
      <c r="AF48" t="s">
        <v>32</v>
      </c>
    </row>
    <row r="49" spans="1:32" ht="12.75" customHeight="1" x14ac:dyDescent="0.2">
      <c r="A49" s="36" t="s">
        <v>48</v>
      </c>
      <c r="B49" s="36"/>
      <c r="C49" s="69">
        <v>49619.49</v>
      </c>
      <c r="D49" s="35">
        <v>6.9999999999999999E-4</v>
      </c>
      <c r="E49" s="36">
        <f t="shared" si="0"/>
        <v>7261.0006323899379</v>
      </c>
      <c r="F49">
        <f t="shared" si="1"/>
        <v>7261</v>
      </c>
      <c r="G49">
        <f t="shared" si="5"/>
        <v>2.1364999993238598E-3</v>
      </c>
      <c r="J49">
        <f>G49</f>
        <v>2.1364999993238598E-3</v>
      </c>
      <c r="O49">
        <f t="shared" ca="1" si="3"/>
        <v>4.4219724350522596E-3</v>
      </c>
      <c r="Q49" s="2">
        <f t="shared" si="4"/>
        <v>34600.99</v>
      </c>
    </row>
    <row r="50" spans="1:32" ht="12.75" customHeight="1" x14ac:dyDescent="0.2">
      <c r="A50" s="36" t="s">
        <v>46</v>
      </c>
      <c r="B50" s="29"/>
      <c r="C50" s="68">
        <v>49619.490700000002</v>
      </c>
      <c r="D50" s="28"/>
      <c r="E50" s="36">
        <f t="shared" si="0"/>
        <v>7261.000839585332</v>
      </c>
      <c r="F50">
        <f t="shared" si="1"/>
        <v>7261</v>
      </c>
      <c r="G50">
        <f t="shared" si="5"/>
        <v>2.8365000034682453E-3</v>
      </c>
      <c r="J50">
        <f>+G50</f>
        <v>2.8365000034682453E-3</v>
      </c>
      <c r="O50">
        <f t="shared" ca="1" si="3"/>
        <v>4.4219724350522596E-3</v>
      </c>
      <c r="Q50" s="2">
        <f t="shared" si="4"/>
        <v>34600.990700000002</v>
      </c>
      <c r="AA50" t="s">
        <v>33</v>
      </c>
      <c r="AB50" t="s">
        <v>38</v>
      </c>
      <c r="AF50" t="s">
        <v>32</v>
      </c>
    </row>
    <row r="51" spans="1:32" ht="12.75" customHeight="1" x14ac:dyDescent="0.2">
      <c r="A51" s="36" t="s">
        <v>48</v>
      </c>
      <c r="B51" s="36"/>
      <c r="C51" s="69">
        <v>49619.490700000002</v>
      </c>
      <c r="D51" s="35">
        <v>1E-3</v>
      </c>
      <c r="E51" s="36">
        <f t="shared" si="0"/>
        <v>7261.000839585332</v>
      </c>
      <c r="F51">
        <f t="shared" si="1"/>
        <v>7261</v>
      </c>
      <c r="G51">
        <f t="shared" si="5"/>
        <v>2.8365000034682453E-3</v>
      </c>
      <c r="J51">
        <f>G51</f>
        <v>2.8365000034682453E-3</v>
      </c>
      <c r="O51">
        <f t="shared" ca="1" si="3"/>
        <v>4.4219724350522596E-3</v>
      </c>
      <c r="Q51" s="2">
        <f t="shared" si="4"/>
        <v>34600.990700000002</v>
      </c>
    </row>
    <row r="52" spans="1:32" ht="12.75" customHeight="1" x14ac:dyDescent="0.2">
      <c r="A52" s="52" t="s">
        <v>191</v>
      </c>
      <c r="B52" s="53" t="s">
        <v>60</v>
      </c>
      <c r="C52" s="66">
        <v>50315.470800000003</v>
      </c>
      <c r="D52" s="52" t="s">
        <v>77</v>
      </c>
      <c r="E52" s="36">
        <f t="shared" si="0"/>
        <v>7467.0063684463921</v>
      </c>
      <c r="F52">
        <f t="shared" si="1"/>
        <v>7467</v>
      </c>
      <c r="G52">
        <f t="shared" si="5"/>
        <v>2.1515500004170462E-2</v>
      </c>
      <c r="J52">
        <f>+G52</f>
        <v>2.1515500004170462E-2</v>
      </c>
      <c r="O52">
        <f t="shared" ca="1" si="3"/>
        <v>4.5500068999127707E-3</v>
      </c>
      <c r="Q52" s="2">
        <f t="shared" si="4"/>
        <v>35296.970800000003</v>
      </c>
    </row>
    <row r="53" spans="1:32" ht="12.75" customHeight="1" x14ac:dyDescent="0.2">
      <c r="A53" s="52" t="s">
        <v>196</v>
      </c>
      <c r="B53" s="53" t="s">
        <v>60</v>
      </c>
      <c r="C53" s="66">
        <v>52278.345999999998</v>
      </c>
      <c r="D53" s="52" t="s">
        <v>77</v>
      </c>
      <c r="E53" s="36">
        <f t="shared" ref="E53:E77" si="7">+(C53-C$7)/C$8</f>
        <v>8048.0045085717466</v>
      </c>
      <c r="F53">
        <f t="shared" ref="F53:F77" si="8">ROUND(2*E53,0)/2</f>
        <v>8048</v>
      </c>
      <c r="G53">
        <f t="shared" si="5"/>
        <v>1.5231999997922685E-2</v>
      </c>
      <c r="I53">
        <f>+G53</f>
        <v>1.5231999997922685E-2</v>
      </c>
      <c r="O53">
        <f t="shared" ref="O53:O77" ca="1" si="9">+C$11+C$12*F53</f>
        <v>4.9111138129416861E-3</v>
      </c>
      <c r="Q53" s="2">
        <f t="shared" ref="Q53:Q77" si="10">+C53-15018.5</f>
        <v>37259.845999999998</v>
      </c>
    </row>
    <row r="54" spans="1:32" ht="12.75" customHeight="1" x14ac:dyDescent="0.2">
      <c r="A54" s="33" t="s">
        <v>49</v>
      </c>
      <c r="B54" s="34" t="s">
        <v>47</v>
      </c>
      <c r="C54" s="69">
        <v>52864.495199999998</v>
      </c>
      <c r="D54" s="35">
        <v>4.3E-3</v>
      </c>
      <c r="E54" s="36">
        <f t="shared" si="7"/>
        <v>8221.5008139079018</v>
      </c>
      <c r="F54">
        <f t="shared" si="8"/>
        <v>8221.5</v>
      </c>
      <c r="G54">
        <f t="shared" si="5"/>
        <v>2.7497499977471307E-3</v>
      </c>
      <c r="K54">
        <f>G54</f>
        <v>2.7497499977471307E-3</v>
      </c>
      <c r="O54">
        <f t="shared" ca="1" si="9"/>
        <v>5.0189486656276013E-3</v>
      </c>
      <c r="Q54" s="2">
        <f t="shared" si="10"/>
        <v>37845.995199999998</v>
      </c>
    </row>
    <row r="55" spans="1:32" ht="12.75" customHeight="1" x14ac:dyDescent="0.2">
      <c r="A55" s="52" t="s">
        <v>205</v>
      </c>
      <c r="B55" s="53" t="s">
        <v>47</v>
      </c>
      <c r="C55" s="66">
        <v>52908.392999999996</v>
      </c>
      <c r="D55" s="52" t="s">
        <v>77</v>
      </c>
      <c r="E55" s="36">
        <f t="shared" si="7"/>
        <v>8234.4942737853271</v>
      </c>
      <c r="F55">
        <f t="shared" si="8"/>
        <v>8234.5</v>
      </c>
      <c r="G55">
        <f t="shared" si="5"/>
        <v>-1.9345749999047257E-2</v>
      </c>
      <c r="I55">
        <f>+G55</f>
        <v>-1.9345749999047257E-2</v>
      </c>
      <c r="O55">
        <f t="shared" ca="1" si="9"/>
        <v>5.0270285104974397E-3</v>
      </c>
      <c r="Q55" s="2">
        <f t="shared" si="10"/>
        <v>37889.892999999996</v>
      </c>
    </row>
    <row r="56" spans="1:32" ht="12.75" customHeight="1" x14ac:dyDescent="0.2">
      <c r="A56" s="33" t="s">
        <v>49</v>
      </c>
      <c r="B56" s="34" t="s">
        <v>47</v>
      </c>
      <c r="C56" s="69">
        <v>52908.416599999997</v>
      </c>
      <c r="D56" s="35">
        <v>5.1000000000000004E-3</v>
      </c>
      <c r="E56" s="36">
        <f t="shared" si="7"/>
        <v>8234.5012592299991</v>
      </c>
      <c r="F56">
        <f t="shared" si="8"/>
        <v>8234.5</v>
      </c>
      <c r="G56">
        <f t="shared" si="5"/>
        <v>4.2542500013951212E-3</v>
      </c>
      <c r="K56">
        <f t="shared" ref="K56:K63" si="11">G56</f>
        <v>4.2542500013951212E-3</v>
      </c>
      <c r="O56">
        <f t="shared" ca="1" si="9"/>
        <v>5.0270285104974397E-3</v>
      </c>
      <c r="Q56" s="2">
        <f t="shared" si="10"/>
        <v>37889.916599999997</v>
      </c>
    </row>
    <row r="57" spans="1:32" ht="12.75" customHeight="1" x14ac:dyDescent="0.2">
      <c r="A57" s="33" t="s">
        <v>49</v>
      </c>
      <c r="B57" s="34" t="s">
        <v>47</v>
      </c>
      <c r="C57" s="69">
        <v>52908.416700000002</v>
      </c>
      <c r="D57" s="35">
        <v>5.1000000000000004E-3</v>
      </c>
      <c r="E57" s="36">
        <f t="shared" si="7"/>
        <v>8234.5012888293422</v>
      </c>
      <c r="F57">
        <f t="shared" si="8"/>
        <v>8234.5</v>
      </c>
      <c r="G57">
        <f t="shared" si="5"/>
        <v>4.3542500061448663E-3</v>
      </c>
      <c r="K57">
        <f t="shared" si="11"/>
        <v>4.3542500061448663E-3</v>
      </c>
      <c r="O57">
        <f t="shared" ca="1" si="9"/>
        <v>5.0270285104974397E-3</v>
      </c>
      <c r="Q57" s="2">
        <f t="shared" si="10"/>
        <v>37889.916700000002</v>
      </c>
    </row>
    <row r="58" spans="1:32" ht="12.75" customHeight="1" x14ac:dyDescent="0.2">
      <c r="A58" s="33" t="s">
        <v>49</v>
      </c>
      <c r="B58" s="34" t="s">
        <v>47</v>
      </c>
      <c r="C58" s="69">
        <v>52908.419900000001</v>
      </c>
      <c r="D58" s="35">
        <v>5.1000000000000004E-3</v>
      </c>
      <c r="E58" s="36">
        <f t="shared" si="7"/>
        <v>8234.5022360082803</v>
      </c>
      <c r="F58">
        <f t="shared" si="8"/>
        <v>8234.5</v>
      </c>
      <c r="G58">
        <f t="shared" si="5"/>
        <v>7.5542500053416006E-3</v>
      </c>
      <c r="K58">
        <f t="shared" si="11"/>
        <v>7.5542500053416006E-3</v>
      </c>
      <c r="O58">
        <f t="shared" ca="1" si="9"/>
        <v>5.0270285104974397E-3</v>
      </c>
      <c r="Q58" s="2">
        <f t="shared" si="10"/>
        <v>37889.919900000001</v>
      </c>
    </row>
    <row r="59" spans="1:32" ht="12.75" customHeight="1" x14ac:dyDescent="0.2">
      <c r="A59" s="28" t="s">
        <v>59</v>
      </c>
      <c r="B59" s="29" t="s">
        <v>60</v>
      </c>
      <c r="C59" s="68">
        <v>53609.445319999999</v>
      </c>
      <c r="D59" s="28">
        <v>5.9999999999999995E-4</v>
      </c>
      <c r="E59" s="36">
        <f t="shared" si="7"/>
        <v>8442.0011463825085</v>
      </c>
      <c r="F59">
        <f t="shared" si="8"/>
        <v>8442</v>
      </c>
      <c r="G59">
        <f t="shared" si="5"/>
        <v>3.8729999942006543E-3</v>
      </c>
      <c r="K59">
        <f t="shared" si="11"/>
        <v>3.8729999942006543E-3</v>
      </c>
      <c r="O59">
        <f t="shared" ca="1" si="9"/>
        <v>5.1559952651506237E-3</v>
      </c>
      <c r="Q59" s="2">
        <f t="shared" si="10"/>
        <v>38590.945319999999</v>
      </c>
    </row>
    <row r="60" spans="1:32" ht="12.75" customHeight="1" x14ac:dyDescent="0.2">
      <c r="A60" s="37" t="s">
        <v>63</v>
      </c>
      <c r="B60" s="29" t="s">
        <v>47</v>
      </c>
      <c r="C60" s="68">
        <v>55060.49439</v>
      </c>
      <c r="D60" s="28">
        <v>1E-4</v>
      </c>
      <c r="E60" s="36">
        <f t="shared" si="7"/>
        <v>8871.5021207188438</v>
      </c>
      <c r="F60">
        <f t="shared" si="8"/>
        <v>8871.5</v>
      </c>
      <c r="G60">
        <f t="shared" si="5"/>
        <v>7.164750000811182E-3</v>
      </c>
      <c r="K60">
        <f t="shared" si="11"/>
        <v>7.164750000811182E-3</v>
      </c>
      <c r="O60">
        <f t="shared" ca="1" si="9"/>
        <v>5.4229409091195039E-3</v>
      </c>
      <c r="Q60" s="2">
        <f t="shared" si="10"/>
        <v>40041.99439</v>
      </c>
    </row>
    <row r="61" spans="1:32" ht="12.75" customHeight="1" x14ac:dyDescent="0.2">
      <c r="A61" s="37" t="s">
        <v>63</v>
      </c>
      <c r="B61" s="29" t="s">
        <v>47</v>
      </c>
      <c r="C61" s="68">
        <v>55192.251530000001</v>
      </c>
      <c r="D61" s="28">
        <v>4.0000000000000002E-4</v>
      </c>
      <c r="E61" s="36">
        <f t="shared" si="7"/>
        <v>8910.5013669716045</v>
      </c>
      <c r="F61">
        <f t="shared" si="8"/>
        <v>8910.5</v>
      </c>
      <c r="G61">
        <f t="shared" si="5"/>
        <v>4.6182500009308569E-3</v>
      </c>
      <c r="K61">
        <f t="shared" si="11"/>
        <v>4.6182500009308569E-3</v>
      </c>
      <c r="O61">
        <f t="shared" ca="1" si="9"/>
        <v>5.4471804437290182E-3</v>
      </c>
      <c r="Q61" s="2">
        <f t="shared" si="10"/>
        <v>40173.751530000001</v>
      </c>
    </row>
    <row r="62" spans="1:32" ht="12.75" customHeight="1" x14ac:dyDescent="0.2">
      <c r="A62" s="37" t="s">
        <v>63</v>
      </c>
      <c r="B62" s="29" t="s">
        <v>47</v>
      </c>
      <c r="C62" s="68">
        <v>55192.251730000004</v>
      </c>
      <c r="D62" s="28">
        <v>2.0000000000000001E-4</v>
      </c>
      <c r="E62" s="36">
        <f t="shared" si="7"/>
        <v>8910.5014261702891</v>
      </c>
      <c r="F62">
        <f t="shared" si="8"/>
        <v>8910.5</v>
      </c>
      <c r="G62">
        <f t="shared" si="5"/>
        <v>4.8182500031543896E-3</v>
      </c>
      <c r="K62">
        <f t="shared" si="11"/>
        <v>4.8182500031543896E-3</v>
      </c>
      <c r="O62">
        <f t="shared" ca="1" si="9"/>
        <v>5.4471804437290182E-3</v>
      </c>
      <c r="Q62" s="2">
        <f t="shared" si="10"/>
        <v>40173.751730000004</v>
      </c>
    </row>
    <row r="63" spans="1:32" ht="12.75" customHeight="1" x14ac:dyDescent="0.2">
      <c r="A63" s="37" t="s">
        <v>63</v>
      </c>
      <c r="B63" s="29" t="s">
        <v>47</v>
      </c>
      <c r="C63" s="68">
        <v>55192.252529999998</v>
      </c>
      <c r="D63" s="28">
        <v>2.9999999999999997E-4</v>
      </c>
      <c r="E63" s="36">
        <f t="shared" si="7"/>
        <v>8910.5016629650218</v>
      </c>
      <c r="F63">
        <f t="shared" si="8"/>
        <v>8910.5</v>
      </c>
      <c r="G63">
        <f t="shared" si="5"/>
        <v>5.6182499974966049E-3</v>
      </c>
      <c r="K63">
        <f t="shared" si="11"/>
        <v>5.6182499974966049E-3</v>
      </c>
      <c r="O63">
        <f t="shared" ca="1" si="9"/>
        <v>5.4471804437290182E-3</v>
      </c>
      <c r="Q63" s="2">
        <f t="shared" si="10"/>
        <v>40173.752529999998</v>
      </c>
    </row>
    <row r="64" spans="1:32" ht="12.75" customHeight="1" x14ac:dyDescent="0.2">
      <c r="A64" s="37" t="s">
        <v>67</v>
      </c>
      <c r="B64" s="37"/>
      <c r="C64" s="68">
        <v>55386.514199999998</v>
      </c>
      <c r="D64" s="28">
        <v>8.6999999999999994E-3</v>
      </c>
      <c r="E64" s="36">
        <f t="shared" si="7"/>
        <v>8968.001838711114</v>
      </c>
      <c r="F64">
        <f t="shared" si="8"/>
        <v>8968</v>
      </c>
      <c r="G64">
        <f t="shared" si="5"/>
        <v>6.212000000232365E-3</v>
      </c>
      <c r="J64">
        <f>G64</f>
        <v>6.212000000232365E-3</v>
      </c>
      <c r="O64">
        <f t="shared" ca="1" si="9"/>
        <v>5.4829182191148398E-3</v>
      </c>
      <c r="Q64" s="2">
        <f t="shared" si="10"/>
        <v>40368.014199999998</v>
      </c>
    </row>
    <row r="65" spans="1:17" ht="12.75" customHeight="1" x14ac:dyDescent="0.2">
      <c r="A65" s="37" t="s">
        <v>64</v>
      </c>
      <c r="B65" s="29" t="s">
        <v>60</v>
      </c>
      <c r="C65" s="68">
        <v>55805.444300000003</v>
      </c>
      <c r="D65" s="28">
        <v>2.9999999999999997E-4</v>
      </c>
      <c r="E65" s="36">
        <f t="shared" si="7"/>
        <v>9092.0023910348336</v>
      </c>
      <c r="F65">
        <f t="shared" si="8"/>
        <v>9092</v>
      </c>
      <c r="G65">
        <f t="shared" si="5"/>
        <v>8.077999998931773E-3</v>
      </c>
      <c r="K65">
        <f t="shared" ref="K65:K70" si="12">G65</f>
        <v>8.077999998931773E-3</v>
      </c>
      <c r="O65">
        <f t="shared" ca="1" si="9"/>
        <v>5.5599875086425263E-3</v>
      </c>
      <c r="Q65" s="2">
        <f t="shared" si="10"/>
        <v>40786.944300000003</v>
      </c>
    </row>
    <row r="66" spans="1:17" ht="12.75" customHeight="1" x14ac:dyDescent="0.2">
      <c r="A66" s="37" t="s">
        <v>64</v>
      </c>
      <c r="B66" s="29" t="s">
        <v>47</v>
      </c>
      <c r="C66" s="68">
        <v>55837.537839999997</v>
      </c>
      <c r="D66" s="28">
        <v>5.9999999999999995E-4</v>
      </c>
      <c r="E66" s="36">
        <f t="shared" si="7"/>
        <v>9101.5018676444706</v>
      </c>
      <c r="F66">
        <f t="shared" si="8"/>
        <v>9101.5</v>
      </c>
      <c r="G66">
        <f t="shared" si="5"/>
        <v>6.3097500024014153E-3</v>
      </c>
      <c r="K66">
        <f t="shared" si="12"/>
        <v>6.3097500024014153E-3</v>
      </c>
      <c r="O66">
        <f t="shared" ca="1" si="9"/>
        <v>5.5658920106627921E-3</v>
      </c>
      <c r="Q66" s="2">
        <f t="shared" si="10"/>
        <v>40819.037839999997</v>
      </c>
    </row>
    <row r="67" spans="1:17" ht="12.75" customHeight="1" x14ac:dyDescent="0.2">
      <c r="A67" s="37" t="s">
        <v>64</v>
      </c>
      <c r="B67" s="29" t="s">
        <v>47</v>
      </c>
      <c r="C67" s="68">
        <v>55837.537839999997</v>
      </c>
      <c r="D67" s="28">
        <v>5.9999999999999995E-4</v>
      </c>
      <c r="E67" s="36">
        <f t="shared" si="7"/>
        <v>9101.5018676444706</v>
      </c>
      <c r="F67">
        <f t="shared" si="8"/>
        <v>9101.5</v>
      </c>
      <c r="G67">
        <f t="shared" si="5"/>
        <v>6.3097500024014153E-3</v>
      </c>
      <c r="K67">
        <f t="shared" si="12"/>
        <v>6.3097500024014153E-3</v>
      </c>
      <c r="O67">
        <f t="shared" ca="1" si="9"/>
        <v>5.5658920106627921E-3</v>
      </c>
      <c r="Q67" s="2">
        <f t="shared" si="10"/>
        <v>40819.037839999997</v>
      </c>
    </row>
    <row r="68" spans="1:17" ht="12.75" customHeight="1" x14ac:dyDescent="0.2">
      <c r="A68" s="37" t="s">
        <v>64</v>
      </c>
      <c r="B68" s="29" t="s">
        <v>47</v>
      </c>
      <c r="C68" s="68">
        <v>55837.537839999997</v>
      </c>
      <c r="D68" s="28">
        <v>5.9999999999999995E-4</v>
      </c>
      <c r="E68" s="36">
        <f t="shared" si="7"/>
        <v>9101.5018676444706</v>
      </c>
      <c r="F68">
        <f t="shared" si="8"/>
        <v>9101.5</v>
      </c>
      <c r="G68">
        <f t="shared" si="5"/>
        <v>6.3097500024014153E-3</v>
      </c>
      <c r="K68">
        <f t="shared" si="12"/>
        <v>6.3097500024014153E-3</v>
      </c>
      <c r="O68">
        <f t="shared" ca="1" si="9"/>
        <v>5.5658920106627921E-3</v>
      </c>
      <c r="Q68" s="2">
        <f t="shared" si="10"/>
        <v>40819.037839999997</v>
      </c>
    </row>
    <row r="69" spans="1:17" s="63" customFormat="1" ht="12" customHeight="1" x14ac:dyDescent="0.2">
      <c r="A69" s="37" t="s">
        <v>64</v>
      </c>
      <c r="B69" s="29" t="s">
        <v>60</v>
      </c>
      <c r="C69" s="68">
        <v>56153.424859999999</v>
      </c>
      <c r="D69" s="28">
        <v>1E-3</v>
      </c>
      <c r="E69" s="36">
        <f t="shared" si="7"/>
        <v>9195.0023464878232</v>
      </c>
      <c r="F69" s="63">
        <f t="shared" si="8"/>
        <v>9195</v>
      </c>
      <c r="G69" s="63">
        <f t="shared" si="5"/>
        <v>7.9275000025518239E-3</v>
      </c>
      <c r="K69" s="63">
        <f t="shared" si="12"/>
        <v>7.9275000025518239E-3</v>
      </c>
      <c r="O69" s="63">
        <f t="shared" ca="1" si="9"/>
        <v>5.6240047410727814E-3</v>
      </c>
      <c r="Q69" s="64">
        <f t="shared" si="10"/>
        <v>41134.924859999999</v>
      </c>
    </row>
    <row r="70" spans="1:17" s="63" customFormat="1" ht="12" customHeight="1" x14ac:dyDescent="0.2">
      <c r="A70" s="37" t="s">
        <v>64</v>
      </c>
      <c r="B70" s="29" t="s">
        <v>60</v>
      </c>
      <c r="C70" s="68">
        <v>56153.42596</v>
      </c>
      <c r="D70" s="28">
        <v>1E-3</v>
      </c>
      <c r="E70" s="36">
        <f t="shared" si="7"/>
        <v>9195.0026720805836</v>
      </c>
      <c r="F70" s="63">
        <f t="shared" si="8"/>
        <v>9195</v>
      </c>
      <c r="G70" s="63">
        <f t="shared" si="5"/>
        <v>9.027500003867317E-3</v>
      </c>
      <c r="K70" s="63">
        <f t="shared" si="12"/>
        <v>9.027500003867317E-3</v>
      </c>
      <c r="O70" s="63">
        <f t="shared" ca="1" si="9"/>
        <v>5.6240047410727814E-3</v>
      </c>
      <c r="Q70" s="64">
        <f t="shared" si="10"/>
        <v>41134.92596</v>
      </c>
    </row>
    <row r="71" spans="1:17" s="63" customFormat="1" ht="12" customHeight="1" x14ac:dyDescent="0.2">
      <c r="A71" s="37" t="s">
        <v>65</v>
      </c>
      <c r="B71" s="29" t="s">
        <v>60</v>
      </c>
      <c r="C71" s="68">
        <v>56180.455699999999</v>
      </c>
      <c r="D71" s="28">
        <v>5.9999999999999995E-4</v>
      </c>
      <c r="E71" s="36">
        <f t="shared" si="7"/>
        <v>9203.0032972186818</v>
      </c>
      <c r="F71" s="63">
        <f t="shared" si="8"/>
        <v>9203</v>
      </c>
      <c r="G71" s="63">
        <f t="shared" si="5"/>
        <v>1.113949999853503E-2</v>
      </c>
      <c r="J71" s="63">
        <f>G71</f>
        <v>1.113949999853503E-2</v>
      </c>
      <c r="O71" s="63">
        <f t="shared" ca="1" si="9"/>
        <v>5.6289769533003743E-3</v>
      </c>
      <c r="Q71" s="64">
        <f t="shared" si="10"/>
        <v>41161.955699999999</v>
      </c>
    </row>
    <row r="72" spans="1:17" s="63" customFormat="1" ht="12" customHeight="1" x14ac:dyDescent="0.2">
      <c r="A72" s="33" t="s">
        <v>66</v>
      </c>
      <c r="B72" s="34" t="s">
        <v>60</v>
      </c>
      <c r="C72" s="68">
        <v>56506.473599999998</v>
      </c>
      <c r="D72" s="35">
        <v>2E-3</v>
      </c>
      <c r="E72" s="36">
        <f t="shared" si="7"/>
        <v>9299.5024498635248</v>
      </c>
      <c r="F72" s="63">
        <f t="shared" si="8"/>
        <v>9299.5</v>
      </c>
      <c r="G72" s="63">
        <f t="shared" si="5"/>
        <v>8.2767499989131466E-3</v>
      </c>
      <c r="J72" s="63">
        <f>G72</f>
        <v>8.2767499989131466E-3</v>
      </c>
      <c r="O72" s="63">
        <f t="shared" ca="1" si="9"/>
        <v>5.6889542632957103E-3</v>
      </c>
      <c r="Q72" s="64">
        <f t="shared" si="10"/>
        <v>41487.973599999998</v>
      </c>
    </row>
    <row r="73" spans="1:17" s="63" customFormat="1" ht="12" customHeight="1" x14ac:dyDescent="0.2">
      <c r="A73" s="35" t="s">
        <v>68</v>
      </c>
      <c r="B73" s="29"/>
      <c r="C73" s="69">
        <v>56908.5072</v>
      </c>
      <c r="D73" s="35">
        <v>7.4999999999999997E-3</v>
      </c>
      <c r="E73" s="36">
        <f t="shared" si="7"/>
        <v>9418.5017493951</v>
      </c>
      <c r="F73" s="63">
        <f t="shared" si="8"/>
        <v>9418.5</v>
      </c>
      <c r="G73" s="63">
        <f t="shared" si="5"/>
        <v>5.9102500017615966E-3</v>
      </c>
      <c r="J73" s="63">
        <f>G73</f>
        <v>5.9102500017615966E-3</v>
      </c>
      <c r="O73" s="63">
        <f t="shared" ca="1" si="9"/>
        <v>5.7629159201811504E-3</v>
      </c>
      <c r="Q73" s="64">
        <f t="shared" si="10"/>
        <v>41890.0072</v>
      </c>
    </row>
    <row r="74" spans="1:17" s="63" customFormat="1" ht="12" customHeight="1" x14ac:dyDescent="0.2">
      <c r="A74" s="55" t="s">
        <v>1</v>
      </c>
      <c r="B74" s="56" t="s">
        <v>60</v>
      </c>
      <c r="C74" s="70">
        <v>57256.492599999998</v>
      </c>
      <c r="D74" s="57">
        <v>8.2000000000000007E-3</v>
      </c>
      <c r="E74" s="36">
        <f t="shared" si="7"/>
        <v>9521.503137456235</v>
      </c>
      <c r="F74" s="63">
        <f t="shared" si="8"/>
        <v>9521.5</v>
      </c>
      <c r="G74" s="63">
        <f t="shared" si="5"/>
        <v>1.0599749992252328E-2</v>
      </c>
      <c r="K74" s="63">
        <f>G74</f>
        <v>1.0599749992252328E-2</v>
      </c>
      <c r="O74" s="63">
        <f t="shared" ca="1" si="9"/>
        <v>5.8269331526114064E-3</v>
      </c>
      <c r="Q74" s="64">
        <f t="shared" si="10"/>
        <v>42237.992599999998</v>
      </c>
    </row>
    <row r="75" spans="1:17" s="63" customFormat="1" ht="12" customHeight="1" x14ac:dyDescent="0.2">
      <c r="A75" s="65" t="s">
        <v>0</v>
      </c>
      <c r="B75" s="75" t="s">
        <v>47</v>
      </c>
      <c r="C75" s="71">
        <v>58050.425999999999</v>
      </c>
      <c r="D75" s="58">
        <v>0.01</v>
      </c>
      <c r="E75" s="36">
        <f t="shared" si="7"/>
        <v>9756.5021984171144</v>
      </c>
      <c r="F75" s="63">
        <f t="shared" si="8"/>
        <v>9756.5</v>
      </c>
      <c r="G75" s="63">
        <f t="shared" si="5"/>
        <v>7.4272499987273477E-3</v>
      </c>
      <c r="K75" s="63">
        <f>G75</f>
        <v>7.4272499987273477E-3</v>
      </c>
      <c r="O75" s="63">
        <f t="shared" ca="1" si="9"/>
        <v>5.9729918867969401E-3</v>
      </c>
      <c r="Q75" s="64">
        <f t="shared" si="10"/>
        <v>43031.925999999999</v>
      </c>
    </row>
    <row r="76" spans="1:17" s="63" customFormat="1" ht="12" customHeight="1" x14ac:dyDescent="0.2">
      <c r="A76" s="61" t="s">
        <v>264</v>
      </c>
      <c r="B76" s="62" t="s">
        <v>60</v>
      </c>
      <c r="C76" s="72">
        <v>59136.608200000002</v>
      </c>
      <c r="D76" s="74">
        <v>1.5E-3</v>
      </c>
      <c r="E76" s="36">
        <f t="shared" si="7"/>
        <v>10078.004980681251</v>
      </c>
      <c r="F76" s="63">
        <f t="shared" si="8"/>
        <v>10078</v>
      </c>
      <c r="G76" s="63">
        <f t="shared" si="5"/>
        <v>1.6826999999466352E-2</v>
      </c>
      <c r="K76" s="63">
        <f>G76</f>
        <v>1.6826999999466352E-2</v>
      </c>
      <c r="O76" s="63">
        <f t="shared" ca="1" si="9"/>
        <v>6.1728126656933197E-3</v>
      </c>
      <c r="Q76" s="64">
        <f t="shared" si="10"/>
        <v>44118.108200000002</v>
      </c>
    </row>
    <row r="77" spans="1:17" s="63" customFormat="1" ht="12" customHeight="1" x14ac:dyDescent="0.2">
      <c r="A77" s="59" t="s">
        <v>263</v>
      </c>
      <c r="B77" s="60" t="s">
        <v>60</v>
      </c>
      <c r="C77" s="72">
        <v>59170.382000000216</v>
      </c>
      <c r="D77" s="74">
        <v>0.01</v>
      </c>
      <c r="E77" s="36">
        <f t="shared" si="7"/>
        <v>10088.00180319197</v>
      </c>
      <c r="F77" s="63">
        <f t="shared" si="8"/>
        <v>10088</v>
      </c>
      <c r="G77" s="63">
        <f t="shared" si="5"/>
        <v>6.0920002142665908E-3</v>
      </c>
      <c r="K77" s="63">
        <f>G77</f>
        <v>6.0920002142665908E-3</v>
      </c>
      <c r="O77" s="63">
        <f t="shared" ca="1" si="9"/>
        <v>6.1790279309778097E-3</v>
      </c>
      <c r="Q77" s="64">
        <f t="shared" si="10"/>
        <v>44151.882000000216</v>
      </c>
    </row>
    <row r="78" spans="1:17" s="63" customFormat="1" ht="12" customHeight="1" x14ac:dyDescent="0.2">
      <c r="A78" s="59" t="s">
        <v>265</v>
      </c>
      <c r="B78" s="60" t="s">
        <v>60</v>
      </c>
      <c r="C78" s="73">
        <v>59844.3874</v>
      </c>
      <c r="D78" s="74">
        <v>7.6E-3</v>
      </c>
      <c r="E78" s="36">
        <f t="shared" ref="E78" si="13">+(C78-C$7)/C$8</f>
        <v>10287.502965484058</v>
      </c>
      <c r="F78" s="63">
        <f t="shared" ref="F78" si="14">ROUND(2*E78,0)/2</f>
        <v>10287.5</v>
      </c>
      <c r="G78" s="63">
        <f t="shared" ref="G78" si="15">+C78-(C$7+F78*C$8)</f>
        <v>1.0018749999289867E-2</v>
      </c>
      <c r="K78" s="63">
        <f>G78</f>
        <v>1.0018749999289867E-2</v>
      </c>
      <c r="O78" s="63">
        <f t="shared" ref="O78" ca="1" si="16">+C$11+C$12*F78</f>
        <v>6.3030224734034017E-3</v>
      </c>
      <c r="Q78" s="64">
        <f t="shared" ref="Q78" si="17">+C78-15018.5</f>
        <v>44825.8874</v>
      </c>
    </row>
    <row r="79" spans="1:17" s="63" customFormat="1" ht="12" customHeight="1" x14ac:dyDescent="0.2">
      <c r="A79" s="36"/>
      <c r="B79" s="29"/>
      <c r="C79" s="68"/>
      <c r="D79" s="28"/>
      <c r="E79" s="36"/>
    </row>
    <row r="80" spans="1:17" s="63" customFormat="1" ht="12" customHeight="1" x14ac:dyDescent="0.2">
      <c r="A80" s="36"/>
      <c r="B80" s="29"/>
      <c r="C80" s="68"/>
      <c r="D80" s="28"/>
      <c r="E80" s="36"/>
    </row>
    <row r="81" spans="1:5" s="63" customFormat="1" ht="12" customHeight="1" x14ac:dyDescent="0.2">
      <c r="A81" s="36"/>
      <c r="B81" s="29"/>
      <c r="C81" s="68"/>
      <c r="D81" s="28"/>
      <c r="E81" s="36"/>
    </row>
    <row r="82" spans="1:5" s="63" customFormat="1" ht="12" customHeight="1" x14ac:dyDescent="0.2">
      <c r="A82" s="36"/>
      <c r="B82" s="29"/>
      <c r="C82" s="68"/>
      <c r="D82" s="28"/>
      <c r="E82" s="36"/>
    </row>
    <row r="83" spans="1:5" ht="12.75" customHeight="1" x14ac:dyDescent="0.2">
      <c r="A83" s="36"/>
      <c r="B83" s="29"/>
      <c r="C83" s="68"/>
      <c r="D83" s="28"/>
      <c r="E83" s="36"/>
    </row>
    <row r="84" spans="1:5" ht="12.75" customHeight="1" x14ac:dyDescent="0.2">
      <c r="A84" s="36"/>
      <c r="B84" s="29"/>
      <c r="C84" s="68"/>
      <c r="D84" s="28"/>
      <c r="E84" s="36"/>
    </row>
    <row r="85" spans="1:5" ht="12.75" customHeight="1" x14ac:dyDescent="0.2">
      <c r="A85" s="36"/>
      <c r="B85" s="29"/>
      <c r="C85" s="68"/>
      <c r="D85" s="28"/>
      <c r="E85" s="36"/>
    </row>
    <row r="86" spans="1:5" ht="12.75" customHeight="1" x14ac:dyDescent="0.2">
      <c r="A86" s="36"/>
      <c r="B86" s="29"/>
      <c r="C86" s="68"/>
      <c r="D86" s="28"/>
      <c r="E86" s="36"/>
    </row>
    <row r="87" spans="1:5" ht="12.75" customHeight="1" x14ac:dyDescent="0.2">
      <c r="A87" s="36"/>
      <c r="B87" s="29"/>
      <c r="C87" s="68"/>
      <c r="D87" s="28"/>
      <c r="E87" s="36"/>
    </row>
    <row r="88" spans="1:5" ht="12.75" customHeight="1" x14ac:dyDescent="0.2">
      <c r="A88" s="36"/>
      <c r="B88" s="29"/>
      <c r="C88" s="68"/>
      <c r="D88" s="28"/>
      <c r="E88" s="36"/>
    </row>
    <row r="89" spans="1:5" ht="12.75" customHeight="1" x14ac:dyDescent="0.2">
      <c r="A89" s="36"/>
      <c r="B89" s="29"/>
      <c r="C89" s="68"/>
      <c r="D89" s="28"/>
      <c r="E89" s="36"/>
    </row>
    <row r="90" spans="1:5" ht="12.75" customHeight="1" x14ac:dyDescent="0.2">
      <c r="A90" s="36"/>
      <c r="B90" s="29"/>
      <c r="C90" s="28"/>
      <c r="D90" s="28"/>
      <c r="E90" s="36"/>
    </row>
    <row r="91" spans="1:5" ht="12.75" customHeight="1" x14ac:dyDescent="0.2">
      <c r="A91" s="36"/>
      <c r="B91" s="29"/>
      <c r="C91" s="28"/>
      <c r="D91" s="28"/>
      <c r="E91" s="36"/>
    </row>
    <row r="92" spans="1:5" ht="12.75" customHeight="1" x14ac:dyDescent="0.2">
      <c r="A92" s="36"/>
      <c r="B92" s="29"/>
      <c r="C92" s="28"/>
      <c r="D92" s="28"/>
      <c r="E92" s="36"/>
    </row>
    <row r="93" spans="1:5" ht="12.75" customHeight="1" x14ac:dyDescent="0.2">
      <c r="A93" s="36"/>
      <c r="B93" s="29"/>
      <c r="C93" s="28"/>
      <c r="D93" s="28"/>
      <c r="E93" s="36"/>
    </row>
    <row r="94" spans="1:5" ht="12.75" customHeight="1" x14ac:dyDescent="0.2">
      <c r="A94" s="36"/>
      <c r="B94" s="29"/>
      <c r="C94" s="28"/>
      <c r="D94" s="28"/>
      <c r="E94" s="36"/>
    </row>
    <row r="95" spans="1:5" ht="12.75" customHeight="1" x14ac:dyDescent="0.2">
      <c r="A95" s="36"/>
      <c r="B95" s="29"/>
      <c r="C95" s="28"/>
      <c r="D95" s="28"/>
      <c r="E95" s="36"/>
    </row>
    <row r="96" spans="1:5" ht="12.75" customHeight="1" x14ac:dyDescent="0.2">
      <c r="A96" s="36"/>
      <c r="B96" s="29"/>
      <c r="C96" s="28"/>
      <c r="D96" s="28"/>
      <c r="E96" s="36"/>
    </row>
    <row r="97" spans="1:5" ht="12.75" customHeight="1" x14ac:dyDescent="0.2">
      <c r="A97" s="36"/>
      <c r="B97" s="29"/>
      <c r="C97" s="28"/>
      <c r="D97" s="28"/>
      <c r="E97" s="36"/>
    </row>
    <row r="98" spans="1:5" ht="12.75" customHeight="1" x14ac:dyDescent="0.2">
      <c r="A98" s="36"/>
      <c r="B98" s="29"/>
      <c r="C98" s="28"/>
      <c r="D98" s="28"/>
      <c r="E98" s="36"/>
    </row>
    <row r="99" spans="1:5" ht="12.75" customHeight="1" x14ac:dyDescent="0.2">
      <c r="A99" s="36"/>
      <c r="B99" s="29"/>
      <c r="C99" s="28"/>
      <c r="D99" s="28"/>
      <c r="E99" s="36"/>
    </row>
    <row r="100" spans="1:5" ht="12.75" customHeight="1" x14ac:dyDescent="0.2">
      <c r="A100" s="36"/>
      <c r="B100" s="29"/>
      <c r="C100" s="28"/>
      <c r="D100" s="28"/>
      <c r="E100" s="36"/>
    </row>
    <row r="101" spans="1:5" ht="12.75" customHeight="1" x14ac:dyDescent="0.2">
      <c r="A101" s="36"/>
      <c r="B101" s="29"/>
      <c r="C101" s="28"/>
      <c r="D101" s="28"/>
      <c r="E101" s="36"/>
    </row>
    <row r="102" spans="1:5" ht="12.75" customHeight="1" x14ac:dyDescent="0.2">
      <c r="A102" s="36"/>
      <c r="B102" s="29"/>
      <c r="C102" s="28"/>
      <c r="D102" s="28"/>
      <c r="E102" s="36"/>
    </row>
    <row r="103" spans="1:5" x14ac:dyDescent="0.2">
      <c r="A103" s="36"/>
      <c r="B103" s="29"/>
      <c r="C103" s="28"/>
      <c r="D103" s="28"/>
      <c r="E103" s="36"/>
    </row>
    <row r="104" spans="1:5" x14ac:dyDescent="0.2">
      <c r="A104" s="36"/>
      <c r="B104" s="29"/>
      <c r="C104" s="28"/>
      <c r="D104" s="28"/>
      <c r="E104" s="36"/>
    </row>
    <row r="105" spans="1:5" x14ac:dyDescent="0.2">
      <c r="A105" s="36"/>
      <c r="B105" s="29"/>
      <c r="C105" s="28"/>
      <c r="D105" s="28"/>
      <c r="E105" s="36"/>
    </row>
    <row r="106" spans="1:5" x14ac:dyDescent="0.2">
      <c r="A106" s="36"/>
      <c r="B106" s="29"/>
      <c r="C106" s="28"/>
      <c r="D106" s="28"/>
      <c r="E106" s="36"/>
    </row>
    <row r="107" spans="1:5" x14ac:dyDescent="0.2">
      <c r="A107" s="36"/>
      <c r="B107" s="29"/>
      <c r="C107" s="28"/>
      <c r="D107" s="28"/>
      <c r="E107" s="36"/>
    </row>
    <row r="108" spans="1:5" x14ac:dyDescent="0.2">
      <c r="A108" s="36"/>
      <c r="B108" s="29"/>
      <c r="C108" s="28"/>
      <c r="D108" s="28"/>
      <c r="E108" s="36"/>
    </row>
    <row r="109" spans="1:5" x14ac:dyDescent="0.2">
      <c r="A109" s="36"/>
      <c r="B109" s="29"/>
      <c r="C109" s="28"/>
      <c r="D109" s="28"/>
      <c r="E109" s="36"/>
    </row>
    <row r="110" spans="1:5" x14ac:dyDescent="0.2">
      <c r="A110" s="36"/>
      <c r="B110" s="29"/>
      <c r="C110" s="28"/>
      <c r="D110" s="28"/>
      <c r="E110" s="36"/>
    </row>
    <row r="111" spans="1:5" x14ac:dyDescent="0.2">
      <c r="A111" s="36"/>
      <c r="B111" s="29"/>
      <c r="C111" s="28"/>
      <c r="D111" s="28"/>
      <c r="E111" s="36"/>
    </row>
    <row r="112" spans="1:5" x14ac:dyDescent="0.2">
      <c r="A112" s="36"/>
      <c r="B112" s="29"/>
      <c r="C112" s="28"/>
      <c r="D112" s="28"/>
      <c r="E112" s="36"/>
    </row>
    <row r="113" spans="1:5" x14ac:dyDescent="0.2">
      <c r="A113" s="36"/>
      <c r="B113" s="29"/>
      <c r="C113" s="28"/>
      <c r="D113" s="28"/>
      <c r="E113" s="36"/>
    </row>
    <row r="114" spans="1:5" x14ac:dyDescent="0.2">
      <c r="A114" s="36"/>
      <c r="B114" s="29"/>
      <c r="C114" s="28"/>
      <c r="D114" s="28"/>
      <c r="E114" s="36"/>
    </row>
    <row r="115" spans="1:5" x14ac:dyDescent="0.2">
      <c r="A115" s="36"/>
      <c r="B115" s="29"/>
      <c r="C115" s="28"/>
      <c r="D115" s="28"/>
      <c r="E115" s="36"/>
    </row>
    <row r="116" spans="1:5" x14ac:dyDescent="0.2">
      <c r="A116" s="36"/>
      <c r="B116" s="29"/>
      <c r="C116" s="28"/>
      <c r="D116" s="28"/>
      <c r="E116" s="36"/>
    </row>
    <row r="117" spans="1:5" x14ac:dyDescent="0.2">
      <c r="A117" s="36"/>
      <c r="B117" s="29"/>
      <c r="C117" s="28"/>
      <c r="D117" s="28"/>
      <c r="E117" s="36"/>
    </row>
    <row r="118" spans="1:5" x14ac:dyDescent="0.2">
      <c r="A118" s="36"/>
      <c r="B118" s="29"/>
      <c r="C118" s="28"/>
      <c r="D118" s="28"/>
      <c r="E118" s="36"/>
    </row>
    <row r="119" spans="1:5" x14ac:dyDescent="0.2">
      <c r="A119" s="36"/>
      <c r="B119" s="29"/>
      <c r="C119" s="28"/>
      <c r="D119" s="28"/>
      <c r="E119" s="36"/>
    </row>
    <row r="120" spans="1:5" x14ac:dyDescent="0.2">
      <c r="A120" s="36"/>
      <c r="B120" s="29"/>
      <c r="C120" s="28"/>
      <c r="D120" s="28"/>
      <c r="E120" s="36"/>
    </row>
    <row r="121" spans="1:5" x14ac:dyDescent="0.2">
      <c r="A121" s="36"/>
      <c r="B121" s="29"/>
      <c r="C121" s="28"/>
      <c r="D121" s="28"/>
      <c r="E121" s="36"/>
    </row>
    <row r="122" spans="1:5" x14ac:dyDescent="0.2">
      <c r="A122" s="36"/>
      <c r="B122" s="29"/>
      <c r="C122" s="28"/>
      <c r="D122" s="28"/>
      <c r="E122" s="36"/>
    </row>
    <row r="123" spans="1:5" x14ac:dyDescent="0.2">
      <c r="A123" s="36"/>
      <c r="B123" s="29"/>
      <c r="C123" s="28"/>
      <c r="D123" s="28"/>
      <c r="E123" s="36"/>
    </row>
    <row r="124" spans="1:5" x14ac:dyDescent="0.2">
      <c r="A124" s="36"/>
      <c r="B124" s="29"/>
      <c r="C124" s="28"/>
      <c r="D124" s="28"/>
      <c r="E124" s="36"/>
    </row>
    <row r="125" spans="1:5" x14ac:dyDescent="0.2">
      <c r="A125" s="36"/>
      <c r="B125" s="29"/>
      <c r="C125" s="28"/>
      <c r="D125" s="28"/>
      <c r="E125" s="36"/>
    </row>
    <row r="126" spans="1:5" x14ac:dyDescent="0.2">
      <c r="A126" s="36"/>
      <c r="B126" s="29"/>
      <c r="C126" s="28"/>
      <c r="D126" s="28"/>
      <c r="E126" s="36"/>
    </row>
    <row r="127" spans="1:5" x14ac:dyDescent="0.2">
      <c r="A127" s="36"/>
      <c r="B127" s="29"/>
      <c r="C127" s="28"/>
      <c r="D127" s="28"/>
      <c r="E127" s="36"/>
    </row>
    <row r="128" spans="1:5" x14ac:dyDescent="0.2">
      <c r="A128" s="36"/>
      <c r="B128" s="29"/>
      <c r="C128" s="28"/>
      <c r="D128" s="28"/>
      <c r="E128" s="36"/>
    </row>
    <row r="129" spans="1:5" x14ac:dyDescent="0.2">
      <c r="A129" s="36"/>
      <c r="B129" s="29"/>
      <c r="C129" s="28"/>
      <c r="D129" s="28"/>
      <c r="E129" s="36"/>
    </row>
    <row r="130" spans="1:5" x14ac:dyDescent="0.2">
      <c r="A130" s="36"/>
      <c r="B130" s="29"/>
      <c r="C130" s="28"/>
      <c r="D130" s="28"/>
      <c r="E130" s="36"/>
    </row>
    <row r="131" spans="1:5" x14ac:dyDescent="0.2">
      <c r="A131" s="36"/>
      <c r="B131" s="29"/>
      <c r="C131" s="28"/>
      <c r="D131" s="28"/>
      <c r="E131" s="36"/>
    </row>
    <row r="132" spans="1:5" x14ac:dyDescent="0.2">
      <c r="A132" s="36"/>
      <c r="B132" s="29"/>
      <c r="C132" s="28"/>
      <c r="D132" s="28"/>
      <c r="E132" s="36"/>
    </row>
    <row r="133" spans="1:5" x14ac:dyDescent="0.2">
      <c r="A133" s="36"/>
      <c r="B133" s="29"/>
      <c r="C133" s="28"/>
      <c r="D133" s="28"/>
      <c r="E133" s="36"/>
    </row>
    <row r="134" spans="1:5" x14ac:dyDescent="0.2">
      <c r="A134" s="36"/>
      <c r="B134" s="29"/>
      <c r="C134" s="28"/>
      <c r="D134" s="28"/>
      <c r="E134" s="36"/>
    </row>
    <row r="135" spans="1:5" x14ac:dyDescent="0.2">
      <c r="A135" s="36"/>
      <c r="B135" s="29"/>
      <c r="C135" s="28"/>
      <c r="D135" s="28"/>
      <c r="E135" s="36"/>
    </row>
    <row r="136" spans="1:5" x14ac:dyDescent="0.2">
      <c r="A136" s="36"/>
      <c r="B136" s="29"/>
      <c r="C136" s="28"/>
      <c r="D136" s="28"/>
      <c r="E136" s="36"/>
    </row>
    <row r="137" spans="1:5" x14ac:dyDescent="0.2">
      <c r="A137" s="36"/>
      <c r="B137" s="29"/>
      <c r="C137" s="28"/>
      <c r="D137" s="28"/>
      <c r="E137" s="36"/>
    </row>
    <row r="138" spans="1:5" x14ac:dyDescent="0.2">
      <c r="A138" s="36"/>
      <c r="B138" s="29"/>
      <c r="C138" s="28"/>
      <c r="D138" s="28"/>
      <c r="E138" s="36"/>
    </row>
    <row r="139" spans="1:5" x14ac:dyDescent="0.2">
      <c r="A139" s="36"/>
      <c r="B139" s="29"/>
      <c r="C139" s="28"/>
      <c r="D139" s="28"/>
      <c r="E139" s="36"/>
    </row>
    <row r="140" spans="1:5" x14ac:dyDescent="0.2">
      <c r="A140" s="36"/>
      <c r="B140" s="29"/>
      <c r="C140" s="28"/>
      <c r="D140" s="28"/>
      <c r="E140" s="36"/>
    </row>
    <row r="141" spans="1:5" x14ac:dyDescent="0.2">
      <c r="A141" s="36"/>
      <c r="B141" s="29"/>
      <c r="C141" s="28"/>
      <c r="D141" s="28"/>
      <c r="E141" s="36"/>
    </row>
    <row r="142" spans="1:5" x14ac:dyDescent="0.2">
      <c r="A142" s="36"/>
      <c r="B142" s="29"/>
      <c r="C142" s="28"/>
      <c r="D142" s="28"/>
      <c r="E142" s="36"/>
    </row>
    <row r="143" spans="1:5" x14ac:dyDescent="0.2">
      <c r="A143" s="36"/>
      <c r="B143" s="29"/>
      <c r="C143" s="28"/>
      <c r="D143" s="28"/>
      <c r="E143" s="36"/>
    </row>
    <row r="144" spans="1:5" x14ac:dyDescent="0.2">
      <c r="A144" s="36"/>
      <c r="B144" s="29"/>
      <c r="C144" s="28"/>
      <c r="D144" s="28"/>
      <c r="E144" s="36"/>
    </row>
    <row r="145" spans="1:5" x14ac:dyDescent="0.2">
      <c r="A145" s="36"/>
      <c r="B145" s="29"/>
      <c r="C145" s="28"/>
      <c r="D145" s="28"/>
      <c r="E145" s="36"/>
    </row>
    <row r="146" spans="1:5" x14ac:dyDescent="0.2">
      <c r="A146" s="36"/>
      <c r="B146" s="29"/>
      <c r="C146" s="28"/>
      <c r="D146" s="28"/>
      <c r="E146" s="36"/>
    </row>
    <row r="147" spans="1:5" x14ac:dyDescent="0.2">
      <c r="A147" s="36"/>
      <c r="B147" s="29"/>
      <c r="C147" s="28"/>
      <c r="D147" s="28"/>
      <c r="E147" s="36"/>
    </row>
    <row r="148" spans="1:5" x14ac:dyDescent="0.2">
      <c r="A148" s="36"/>
      <c r="B148" s="29"/>
      <c r="C148" s="28"/>
      <c r="D148" s="28"/>
      <c r="E148" s="36"/>
    </row>
    <row r="149" spans="1:5" x14ac:dyDescent="0.2">
      <c r="A149" s="36"/>
      <c r="B149" s="29"/>
      <c r="C149" s="28"/>
      <c r="D149" s="28"/>
      <c r="E149" s="36"/>
    </row>
    <row r="150" spans="1:5" x14ac:dyDescent="0.2">
      <c r="A150" s="36"/>
      <c r="B150" s="29"/>
      <c r="C150" s="28"/>
      <c r="D150" s="28"/>
      <c r="E150" s="36"/>
    </row>
    <row r="151" spans="1:5" x14ac:dyDescent="0.2">
      <c r="A151" s="36"/>
      <c r="B151" s="29"/>
      <c r="C151" s="28"/>
      <c r="D151" s="28"/>
      <c r="E151" s="36"/>
    </row>
    <row r="152" spans="1:5" x14ac:dyDescent="0.2">
      <c r="A152" s="36"/>
      <c r="B152" s="29"/>
      <c r="C152" s="28"/>
      <c r="D152" s="28"/>
      <c r="E152" s="36"/>
    </row>
    <row r="153" spans="1:5" x14ac:dyDescent="0.2">
      <c r="A153" s="36"/>
      <c r="B153" s="29"/>
      <c r="C153" s="28"/>
      <c r="D153" s="28"/>
      <c r="E153" s="36"/>
    </row>
    <row r="154" spans="1:5" x14ac:dyDescent="0.2">
      <c r="A154" s="36"/>
      <c r="B154" s="29"/>
      <c r="C154" s="28"/>
      <c r="D154" s="28"/>
      <c r="E154" s="36"/>
    </row>
    <row r="155" spans="1:5" x14ac:dyDescent="0.2">
      <c r="A155" s="36"/>
      <c r="B155" s="29"/>
      <c r="C155" s="28"/>
      <c r="D155" s="28"/>
      <c r="E155" s="36"/>
    </row>
    <row r="156" spans="1:5" x14ac:dyDescent="0.2">
      <c r="A156" s="36"/>
      <c r="B156" s="29"/>
      <c r="C156" s="28"/>
      <c r="D156" s="28"/>
      <c r="E156" s="36"/>
    </row>
    <row r="157" spans="1:5" x14ac:dyDescent="0.2">
      <c r="A157" s="36"/>
      <c r="B157" s="29"/>
      <c r="C157" s="28"/>
      <c r="D157" s="28"/>
      <c r="E157" s="36"/>
    </row>
    <row r="158" spans="1:5" x14ac:dyDescent="0.2">
      <c r="A158" s="36"/>
      <c r="B158" s="29"/>
      <c r="C158" s="28"/>
      <c r="D158" s="28"/>
      <c r="E158" s="36"/>
    </row>
    <row r="159" spans="1:5" x14ac:dyDescent="0.2">
      <c r="A159" s="36"/>
      <c r="B159" s="29"/>
      <c r="C159" s="28"/>
      <c r="D159" s="28"/>
      <c r="E159" s="36"/>
    </row>
    <row r="160" spans="1:5" x14ac:dyDescent="0.2">
      <c r="A160" s="36"/>
      <c r="B160" s="29"/>
      <c r="C160" s="28"/>
      <c r="D160" s="28"/>
      <c r="E160" s="36"/>
    </row>
    <row r="161" spans="1:5" x14ac:dyDescent="0.2">
      <c r="A161" s="36"/>
      <c r="B161" s="29"/>
      <c r="C161" s="28"/>
      <c r="D161" s="28"/>
      <c r="E161" s="36"/>
    </row>
    <row r="162" spans="1:5" x14ac:dyDescent="0.2">
      <c r="A162" s="36"/>
      <c r="B162" s="29"/>
      <c r="C162" s="28"/>
      <c r="D162" s="28"/>
      <c r="E162" s="36"/>
    </row>
    <row r="163" spans="1:5" x14ac:dyDescent="0.2">
      <c r="A163" s="36"/>
      <c r="B163" s="29"/>
      <c r="C163" s="28"/>
      <c r="D163" s="28"/>
      <c r="E163" s="36"/>
    </row>
    <row r="164" spans="1:5" x14ac:dyDescent="0.2">
      <c r="A164" s="36"/>
      <c r="B164" s="29"/>
      <c r="C164" s="28"/>
      <c r="D164" s="28"/>
      <c r="E164" s="36"/>
    </row>
    <row r="165" spans="1:5" x14ac:dyDescent="0.2">
      <c r="A165" s="36"/>
      <c r="B165" s="29"/>
      <c r="C165" s="28"/>
      <c r="D165" s="28"/>
      <c r="E165" s="36"/>
    </row>
    <row r="166" spans="1:5" x14ac:dyDescent="0.2">
      <c r="A166" s="36"/>
      <c r="B166" s="29"/>
      <c r="C166" s="28"/>
      <c r="D166" s="28"/>
      <c r="E166" s="36"/>
    </row>
    <row r="167" spans="1:5" x14ac:dyDescent="0.2">
      <c r="A167" s="36"/>
      <c r="B167" s="29"/>
      <c r="C167" s="28"/>
      <c r="D167" s="28"/>
      <c r="E167" s="36"/>
    </row>
    <row r="168" spans="1:5" x14ac:dyDescent="0.2">
      <c r="A168" s="36"/>
      <c r="B168" s="29"/>
      <c r="C168" s="28"/>
      <c r="D168" s="28"/>
      <c r="E168" s="36"/>
    </row>
    <row r="169" spans="1:5" x14ac:dyDescent="0.2">
      <c r="A169" s="36"/>
      <c r="B169" s="29"/>
      <c r="C169" s="28"/>
      <c r="D169" s="28"/>
      <c r="E169" s="36"/>
    </row>
    <row r="170" spans="1:5" x14ac:dyDescent="0.2">
      <c r="A170" s="36"/>
      <c r="B170" s="29"/>
      <c r="C170" s="28"/>
      <c r="D170" s="28"/>
      <c r="E170" s="36"/>
    </row>
    <row r="171" spans="1:5" x14ac:dyDescent="0.2">
      <c r="A171" s="36"/>
      <c r="B171" s="29"/>
      <c r="C171" s="28"/>
      <c r="D171" s="28"/>
      <c r="E171" s="36"/>
    </row>
    <row r="172" spans="1:5" x14ac:dyDescent="0.2">
      <c r="A172" s="36"/>
      <c r="B172" s="29"/>
      <c r="C172" s="28"/>
      <c r="D172" s="28"/>
      <c r="E172" s="36"/>
    </row>
    <row r="173" spans="1:5" x14ac:dyDescent="0.2">
      <c r="A173" s="36"/>
      <c r="B173" s="29"/>
      <c r="C173" s="28"/>
      <c r="D173" s="28"/>
      <c r="E173" s="36"/>
    </row>
    <row r="174" spans="1:5" x14ac:dyDescent="0.2">
      <c r="A174" s="36"/>
      <c r="B174" s="29"/>
      <c r="C174" s="28"/>
      <c r="D174" s="28"/>
      <c r="E174" s="36"/>
    </row>
    <row r="175" spans="1:5" x14ac:dyDescent="0.2">
      <c r="A175" s="36"/>
      <c r="B175" s="29"/>
      <c r="C175" s="28"/>
      <c r="D175" s="28"/>
      <c r="E175" s="36"/>
    </row>
    <row r="176" spans="1:5" x14ac:dyDescent="0.2">
      <c r="A176" s="36"/>
      <c r="B176" s="29"/>
      <c r="C176" s="28"/>
      <c r="D176" s="28"/>
      <c r="E176" s="36"/>
    </row>
    <row r="177" spans="1:5" x14ac:dyDescent="0.2">
      <c r="A177" s="36"/>
      <c r="B177" s="29"/>
      <c r="C177" s="28"/>
      <c r="D177" s="28"/>
      <c r="E177" s="36"/>
    </row>
    <row r="178" spans="1:5" x14ac:dyDescent="0.2">
      <c r="A178" s="36"/>
      <c r="B178" s="29"/>
      <c r="C178" s="28"/>
      <c r="D178" s="28"/>
      <c r="E178" s="36"/>
    </row>
    <row r="179" spans="1:5" x14ac:dyDescent="0.2">
      <c r="A179" s="36"/>
      <c r="B179" s="29"/>
      <c r="C179" s="28"/>
      <c r="D179" s="28"/>
      <c r="E179" s="36"/>
    </row>
    <row r="180" spans="1:5" x14ac:dyDescent="0.2">
      <c r="A180" s="36"/>
      <c r="B180" s="29"/>
      <c r="C180" s="28"/>
      <c r="D180" s="28"/>
      <c r="E180" s="36"/>
    </row>
    <row r="181" spans="1:5" x14ac:dyDescent="0.2">
      <c r="A181" s="36"/>
      <c r="B181" s="29"/>
      <c r="C181" s="28"/>
      <c r="D181" s="28"/>
      <c r="E181" s="36"/>
    </row>
    <row r="182" spans="1:5" x14ac:dyDescent="0.2">
      <c r="A182" s="36"/>
      <c r="B182" s="29"/>
      <c r="C182" s="28"/>
      <c r="D182" s="28"/>
      <c r="E182" s="36"/>
    </row>
    <row r="183" spans="1:5" x14ac:dyDescent="0.2">
      <c r="A183" s="36"/>
      <c r="B183" s="29"/>
      <c r="C183" s="28"/>
      <c r="D183" s="28"/>
      <c r="E183" s="36"/>
    </row>
    <row r="184" spans="1:5" x14ac:dyDescent="0.2">
      <c r="A184" s="36"/>
      <c r="B184" s="29"/>
      <c r="C184" s="28"/>
      <c r="D184" s="28"/>
      <c r="E184" s="36"/>
    </row>
    <row r="185" spans="1:5" x14ac:dyDescent="0.2">
      <c r="A185" s="36"/>
      <c r="B185" s="29"/>
      <c r="C185" s="28"/>
      <c r="D185" s="28"/>
      <c r="E185" s="36"/>
    </row>
    <row r="186" spans="1:5" x14ac:dyDescent="0.2">
      <c r="A186" s="36"/>
      <c r="B186" s="29"/>
      <c r="C186" s="28"/>
      <c r="D186" s="28"/>
      <c r="E186" s="36"/>
    </row>
    <row r="187" spans="1:5" x14ac:dyDescent="0.2">
      <c r="A187" s="36"/>
      <c r="B187" s="29"/>
      <c r="C187" s="28"/>
      <c r="D187" s="28"/>
      <c r="E187" s="36"/>
    </row>
    <row r="188" spans="1:5" x14ac:dyDescent="0.2">
      <c r="A188" s="36"/>
      <c r="B188" s="29"/>
      <c r="C188" s="28"/>
      <c r="D188" s="28"/>
      <c r="E188" s="36"/>
    </row>
    <row r="189" spans="1:5" x14ac:dyDescent="0.2">
      <c r="A189" s="36"/>
      <c r="B189" s="29"/>
      <c r="C189" s="28"/>
      <c r="D189" s="28"/>
      <c r="E189" s="36"/>
    </row>
    <row r="190" spans="1:5" x14ac:dyDescent="0.2">
      <c r="A190" s="36"/>
      <c r="B190" s="29"/>
      <c r="C190" s="28"/>
      <c r="D190" s="28"/>
      <c r="E190" s="36"/>
    </row>
    <row r="191" spans="1:5" x14ac:dyDescent="0.2">
      <c r="A191" s="36"/>
      <c r="B191" s="29"/>
      <c r="C191" s="28"/>
      <c r="D191" s="28"/>
      <c r="E191" s="36"/>
    </row>
    <row r="192" spans="1:5" x14ac:dyDescent="0.2">
      <c r="A192" s="36"/>
      <c r="B192" s="29"/>
      <c r="C192" s="28"/>
      <c r="D192" s="28"/>
      <c r="E192" s="36"/>
    </row>
    <row r="193" spans="1:5" x14ac:dyDescent="0.2">
      <c r="A193" s="36"/>
      <c r="B193" s="29"/>
      <c r="C193" s="28"/>
      <c r="D193" s="28"/>
      <c r="E193" s="36"/>
    </row>
    <row r="194" spans="1:5" x14ac:dyDescent="0.2">
      <c r="A194" s="36"/>
      <c r="B194" s="29"/>
      <c r="C194" s="28"/>
      <c r="D194" s="28"/>
      <c r="E194" s="36"/>
    </row>
    <row r="195" spans="1:5" x14ac:dyDescent="0.2">
      <c r="A195" s="36"/>
      <c r="B195" s="29"/>
      <c r="C195" s="28"/>
      <c r="D195" s="28"/>
      <c r="E195" s="36"/>
    </row>
    <row r="196" spans="1:5" x14ac:dyDescent="0.2">
      <c r="A196" s="36"/>
      <c r="B196" s="29"/>
      <c r="C196" s="28"/>
      <c r="D196" s="28"/>
      <c r="E196" s="36"/>
    </row>
    <row r="197" spans="1:5" x14ac:dyDescent="0.2">
      <c r="A197" s="36"/>
      <c r="B197" s="29"/>
      <c r="C197" s="28"/>
      <c r="D197" s="28"/>
      <c r="E197" s="36"/>
    </row>
    <row r="198" spans="1:5" x14ac:dyDescent="0.2">
      <c r="A198" s="36"/>
      <c r="B198" s="29"/>
      <c r="C198" s="28"/>
      <c r="D198" s="28"/>
      <c r="E198" s="36"/>
    </row>
    <row r="199" spans="1:5" x14ac:dyDescent="0.2">
      <c r="A199" s="36"/>
      <c r="B199" s="29"/>
      <c r="C199" s="28"/>
      <c r="D199" s="28"/>
      <c r="E199" s="36"/>
    </row>
    <row r="200" spans="1:5" x14ac:dyDescent="0.2">
      <c r="A200" s="36"/>
      <c r="B200" s="29"/>
      <c r="C200" s="28"/>
      <c r="D200" s="28"/>
      <c r="E200" s="36"/>
    </row>
    <row r="201" spans="1:5" x14ac:dyDescent="0.2">
      <c r="A201" s="36"/>
      <c r="B201" s="29"/>
      <c r="C201" s="28"/>
      <c r="D201" s="28"/>
      <c r="E201" s="36"/>
    </row>
    <row r="202" spans="1:5" x14ac:dyDescent="0.2">
      <c r="A202" s="36"/>
      <c r="B202" s="29"/>
      <c r="C202" s="28"/>
      <c r="D202" s="28"/>
      <c r="E202" s="36"/>
    </row>
    <row r="203" spans="1:5" x14ac:dyDescent="0.2">
      <c r="A203" s="36"/>
      <c r="B203" s="29"/>
      <c r="C203" s="28"/>
      <c r="D203" s="28"/>
      <c r="E203" s="36"/>
    </row>
    <row r="204" spans="1:5" x14ac:dyDescent="0.2">
      <c r="A204" s="36"/>
      <c r="B204" s="29"/>
      <c r="C204" s="28"/>
      <c r="D204" s="28"/>
      <c r="E204" s="36"/>
    </row>
    <row r="205" spans="1:5" x14ac:dyDescent="0.2">
      <c r="A205" s="36"/>
      <c r="B205" s="29"/>
      <c r="C205" s="28"/>
      <c r="D205" s="28"/>
      <c r="E205" s="36"/>
    </row>
    <row r="206" spans="1:5" x14ac:dyDescent="0.2">
      <c r="A206" s="36"/>
      <c r="B206" s="29"/>
      <c r="C206" s="28"/>
      <c r="D206" s="28"/>
      <c r="E206" s="36"/>
    </row>
    <row r="207" spans="1:5" x14ac:dyDescent="0.2">
      <c r="A207" s="36"/>
      <c r="B207" s="29"/>
      <c r="C207" s="28"/>
      <c r="D207" s="28"/>
      <c r="E207" s="36"/>
    </row>
    <row r="208" spans="1:5" x14ac:dyDescent="0.2">
      <c r="A208" s="36"/>
      <c r="B208" s="29"/>
      <c r="C208" s="28"/>
      <c r="D208" s="28"/>
      <c r="E208" s="36"/>
    </row>
    <row r="209" spans="1:5" x14ac:dyDescent="0.2">
      <c r="A209" s="36"/>
      <c r="B209" s="29"/>
      <c r="C209" s="28"/>
      <c r="D209" s="28"/>
      <c r="E209" s="36"/>
    </row>
    <row r="210" spans="1:5" x14ac:dyDescent="0.2">
      <c r="A210" s="36"/>
      <c r="B210" s="29"/>
      <c r="C210" s="28"/>
      <c r="D210" s="28"/>
      <c r="E210" s="36"/>
    </row>
    <row r="211" spans="1:5" x14ac:dyDescent="0.2">
      <c r="A211" s="36"/>
      <c r="B211" s="29"/>
      <c r="C211" s="28"/>
      <c r="D211" s="28"/>
      <c r="E211" s="36"/>
    </row>
    <row r="212" spans="1:5" x14ac:dyDescent="0.2">
      <c r="A212" s="36"/>
      <c r="B212" s="29"/>
      <c r="C212" s="28"/>
      <c r="D212" s="28"/>
      <c r="E212" s="36"/>
    </row>
    <row r="213" spans="1:5" x14ac:dyDescent="0.2">
      <c r="A213" s="36"/>
      <c r="B213" s="29"/>
      <c r="C213" s="28"/>
      <c r="D213" s="28"/>
      <c r="E213" s="36"/>
    </row>
    <row r="214" spans="1:5" x14ac:dyDescent="0.2">
      <c r="A214" s="36"/>
      <c r="B214" s="29"/>
      <c r="C214" s="28"/>
      <c r="D214" s="28"/>
      <c r="E214" s="36"/>
    </row>
    <row r="215" spans="1:5" x14ac:dyDescent="0.2">
      <c r="A215" s="36"/>
      <c r="B215" s="29"/>
      <c r="C215" s="28"/>
      <c r="D215" s="28"/>
      <c r="E215" s="36"/>
    </row>
    <row r="216" spans="1:5" x14ac:dyDescent="0.2">
      <c r="A216" s="36"/>
      <c r="B216" s="29"/>
      <c r="C216" s="28"/>
      <c r="D216" s="28"/>
      <c r="E216" s="36"/>
    </row>
    <row r="217" spans="1:5" x14ac:dyDescent="0.2">
      <c r="A217" s="36"/>
      <c r="B217" s="29"/>
      <c r="C217" s="28"/>
      <c r="D217" s="28"/>
      <c r="E217" s="36"/>
    </row>
    <row r="218" spans="1:5" x14ac:dyDescent="0.2">
      <c r="A218" s="36"/>
      <c r="B218" s="29"/>
      <c r="C218" s="28"/>
      <c r="D218" s="28"/>
      <c r="E218" s="36"/>
    </row>
    <row r="219" spans="1:5" x14ac:dyDescent="0.2">
      <c r="A219" s="36"/>
      <c r="B219" s="29"/>
      <c r="C219" s="28"/>
      <c r="D219" s="28"/>
      <c r="E219" s="36"/>
    </row>
    <row r="220" spans="1:5" x14ac:dyDescent="0.2">
      <c r="A220" s="36"/>
      <c r="B220" s="29"/>
      <c r="C220" s="28"/>
      <c r="D220" s="28"/>
      <c r="E220" s="36"/>
    </row>
    <row r="221" spans="1:5" x14ac:dyDescent="0.2">
      <c r="A221" s="36"/>
      <c r="B221" s="29"/>
      <c r="C221" s="28"/>
      <c r="D221" s="28"/>
      <c r="E221" s="36"/>
    </row>
    <row r="222" spans="1:5" x14ac:dyDescent="0.2">
      <c r="A222" s="36"/>
      <c r="B222" s="29"/>
      <c r="C222" s="28"/>
      <c r="D222" s="28"/>
      <c r="E222" s="36"/>
    </row>
    <row r="223" spans="1:5" x14ac:dyDescent="0.2">
      <c r="A223" s="36"/>
      <c r="B223" s="29"/>
      <c r="C223" s="28"/>
      <c r="D223" s="28"/>
      <c r="E223" s="36"/>
    </row>
    <row r="224" spans="1:5" x14ac:dyDescent="0.2">
      <c r="A224" s="36"/>
      <c r="B224" s="29"/>
      <c r="C224" s="28"/>
      <c r="D224" s="28"/>
      <c r="E224" s="36"/>
    </row>
    <row r="225" spans="1:5" x14ac:dyDescent="0.2">
      <c r="A225" s="36"/>
      <c r="B225" s="29"/>
      <c r="C225" s="28"/>
      <c r="D225" s="28"/>
      <c r="E225" s="36"/>
    </row>
    <row r="226" spans="1:5" x14ac:dyDescent="0.2">
      <c r="A226" s="36"/>
      <c r="B226" s="29"/>
      <c r="C226" s="28"/>
      <c r="D226" s="28"/>
      <c r="E226" s="36"/>
    </row>
    <row r="227" spans="1:5" x14ac:dyDescent="0.2">
      <c r="B227" s="15"/>
      <c r="C227" s="39"/>
      <c r="D227" s="39"/>
    </row>
    <row r="228" spans="1:5" x14ac:dyDescent="0.2">
      <c r="B228" s="15"/>
      <c r="C228" s="39"/>
      <c r="D228" s="39"/>
    </row>
    <row r="229" spans="1:5" x14ac:dyDescent="0.2">
      <c r="B229" s="15"/>
      <c r="C229" s="39"/>
      <c r="D229" s="39"/>
    </row>
    <row r="230" spans="1:5" x14ac:dyDescent="0.2">
      <c r="B230" s="15"/>
      <c r="C230" s="39"/>
      <c r="D230" s="39"/>
    </row>
    <row r="231" spans="1:5" x14ac:dyDescent="0.2">
      <c r="B231" s="15"/>
      <c r="C231" s="39"/>
      <c r="D231" s="39"/>
    </row>
    <row r="232" spans="1:5" x14ac:dyDescent="0.2">
      <c r="B232" s="15"/>
      <c r="C232" s="39"/>
      <c r="D232" s="39"/>
    </row>
    <row r="233" spans="1:5" x14ac:dyDescent="0.2">
      <c r="B233" s="15"/>
      <c r="C233" s="39"/>
      <c r="D233" s="39"/>
    </row>
    <row r="234" spans="1:5" x14ac:dyDescent="0.2">
      <c r="B234" s="15"/>
      <c r="C234" s="39"/>
      <c r="D234" s="39"/>
    </row>
    <row r="235" spans="1:5" x14ac:dyDescent="0.2">
      <c r="B235" s="15"/>
      <c r="C235" s="39"/>
      <c r="D235" s="39"/>
    </row>
    <row r="236" spans="1:5" x14ac:dyDescent="0.2">
      <c r="B236" s="15"/>
      <c r="C236" s="39"/>
      <c r="D236" s="39"/>
    </row>
    <row r="237" spans="1:5" x14ac:dyDescent="0.2">
      <c r="B237" s="15"/>
      <c r="C237" s="39"/>
      <c r="D237" s="39"/>
    </row>
    <row r="238" spans="1:5" x14ac:dyDescent="0.2">
      <c r="B238" s="15"/>
      <c r="C238" s="39"/>
      <c r="D238" s="39"/>
    </row>
    <row r="239" spans="1:5" x14ac:dyDescent="0.2">
      <c r="B239" s="15"/>
      <c r="C239" s="39"/>
      <c r="D239" s="39"/>
    </row>
    <row r="240" spans="1:5" x14ac:dyDescent="0.2">
      <c r="B240" s="15"/>
      <c r="C240" s="39"/>
      <c r="D240" s="39"/>
    </row>
    <row r="241" spans="2:4" x14ac:dyDescent="0.2">
      <c r="B241" s="15"/>
      <c r="C241" s="39"/>
      <c r="D241" s="39"/>
    </row>
    <row r="242" spans="2:4" x14ac:dyDescent="0.2">
      <c r="B242" s="15"/>
      <c r="C242" s="39"/>
      <c r="D242" s="39"/>
    </row>
    <row r="243" spans="2:4" x14ac:dyDescent="0.2">
      <c r="B243" s="15"/>
      <c r="C243" s="39"/>
      <c r="D243" s="39"/>
    </row>
    <row r="244" spans="2:4" x14ac:dyDescent="0.2">
      <c r="B244" s="15"/>
      <c r="C244" s="39"/>
      <c r="D244" s="39"/>
    </row>
    <row r="245" spans="2:4" x14ac:dyDescent="0.2">
      <c r="B245" s="15"/>
      <c r="C245" s="39"/>
      <c r="D245" s="39"/>
    </row>
    <row r="246" spans="2:4" x14ac:dyDescent="0.2">
      <c r="B246" s="15"/>
      <c r="C246" s="39"/>
      <c r="D246" s="39"/>
    </row>
    <row r="247" spans="2:4" x14ac:dyDescent="0.2">
      <c r="B247" s="15"/>
      <c r="C247" s="39"/>
      <c r="D247" s="39"/>
    </row>
    <row r="248" spans="2:4" x14ac:dyDescent="0.2">
      <c r="B248" s="15"/>
      <c r="C248" s="39"/>
      <c r="D248" s="39"/>
    </row>
    <row r="249" spans="2:4" x14ac:dyDescent="0.2">
      <c r="B249" s="15"/>
      <c r="C249" s="39"/>
      <c r="D249" s="39"/>
    </row>
    <row r="250" spans="2:4" x14ac:dyDescent="0.2">
      <c r="B250" s="15"/>
      <c r="C250" s="39"/>
      <c r="D250" s="39"/>
    </row>
    <row r="251" spans="2:4" x14ac:dyDescent="0.2">
      <c r="B251" s="15"/>
      <c r="C251" s="39"/>
      <c r="D251" s="39"/>
    </row>
    <row r="252" spans="2:4" x14ac:dyDescent="0.2">
      <c r="B252" s="15"/>
      <c r="C252" s="39"/>
      <c r="D252" s="39"/>
    </row>
    <row r="253" spans="2:4" x14ac:dyDescent="0.2">
      <c r="B253" s="15"/>
      <c r="C253" s="39"/>
      <c r="D253" s="39"/>
    </row>
    <row r="254" spans="2:4" x14ac:dyDescent="0.2">
      <c r="B254" s="15"/>
      <c r="C254" s="39"/>
      <c r="D254" s="39"/>
    </row>
    <row r="255" spans="2:4" x14ac:dyDescent="0.2">
      <c r="B255" s="15"/>
      <c r="C255" s="39"/>
      <c r="D255" s="39"/>
    </row>
    <row r="256" spans="2:4" x14ac:dyDescent="0.2">
      <c r="B256" s="15"/>
      <c r="C256" s="39"/>
      <c r="D256" s="39"/>
    </row>
    <row r="257" spans="2:4" x14ac:dyDescent="0.2">
      <c r="B257" s="15"/>
      <c r="C257" s="39"/>
      <c r="D257" s="39"/>
    </row>
    <row r="258" spans="2:4" x14ac:dyDescent="0.2">
      <c r="B258" s="15"/>
      <c r="C258" s="39"/>
      <c r="D258" s="39"/>
    </row>
    <row r="259" spans="2:4" x14ac:dyDescent="0.2">
      <c r="B259" s="15"/>
      <c r="C259" s="39"/>
      <c r="D259" s="39"/>
    </row>
    <row r="260" spans="2:4" x14ac:dyDescent="0.2">
      <c r="B260" s="15"/>
      <c r="C260" s="39"/>
      <c r="D260" s="39"/>
    </row>
    <row r="261" spans="2:4" x14ac:dyDescent="0.2">
      <c r="B261" s="15"/>
    </row>
    <row r="262" spans="2:4" x14ac:dyDescent="0.2">
      <c r="B262" s="15"/>
    </row>
    <row r="263" spans="2:4" x14ac:dyDescent="0.2">
      <c r="B263" s="15"/>
    </row>
    <row r="264" spans="2:4" x14ac:dyDescent="0.2">
      <c r="B264" s="15"/>
    </row>
    <row r="265" spans="2:4" x14ac:dyDescent="0.2">
      <c r="B265" s="15"/>
    </row>
    <row r="266" spans="2:4" x14ac:dyDescent="0.2">
      <c r="B266" s="15"/>
    </row>
    <row r="267" spans="2:4" x14ac:dyDescent="0.2">
      <c r="B267" s="15"/>
    </row>
  </sheetData>
  <sortState xmlns:xlrd2="http://schemas.microsoft.com/office/spreadsheetml/2017/richdata2" ref="A21:AF79">
    <sortCondition ref="C21:C79"/>
  </sortState>
  <phoneticPr fontId="8" type="noConversion"/>
  <hyperlinks>
    <hyperlink ref="H1846" r:id="rId1" display="http://vsolj.cetus-net.org/bulletin.html" xr:uid="{00000000-0004-0000-0000-000000000000}"/>
    <hyperlink ref="H64925" r:id="rId2" display="http://vsolj.cetus-net.org/bulletin.html" xr:uid="{00000000-0004-0000-0000-000001000000}"/>
    <hyperlink ref="H64918" r:id="rId3" display="https://www.aavso.org/ejaavso" xr:uid="{00000000-0004-0000-0000-000002000000}"/>
    <hyperlink ref="AP1069" r:id="rId4" display="http://cdsbib.u-strasbg.fr/cgi-bin/cdsbib?1990RMxAA..21..381G" xr:uid="{00000000-0004-0000-0000-000003000000}"/>
    <hyperlink ref="AP1073" r:id="rId5" display="http://cdsbib.u-strasbg.fr/cgi-bin/cdsbib?1990RMxAA..21..381G" xr:uid="{00000000-0004-0000-0000-000004000000}"/>
    <hyperlink ref="AP1072" r:id="rId6" display="http://cdsbib.u-strasbg.fr/cgi-bin/cdsbib?1990RMxAA..21..381G" xr:uid="{00000000-0004-0000-0000-000005000000}"/>
    <hyperlink ref="AP1053" r:id="rId7" display="http://cdsbib.u-strasbg.fr/cgi-bin/cdsbib?1990RMxAA..21..381G" xr:uid="{00000000-0004-0000-0000-000006000000}"/>
    <hyperlink ref="I64925" r:id="rId8" display="http://vsolj.cetus-net.org/bulletin.html" xr:uid="{00000000-0004-0000-0000-000007000000}"/>
    <hyperlink ref="AQ1209" r:id="rId9" display="http://cdsbib.u-strasbg.fr/cgi-bin/cdsbib?1990RMxAA..21..381G" xr:uid="{00000000-0004-0000-0000-000008000000}"/>
    <hyperlink ref="AQ55975" r:id="rId10" display="http://cdsbib.u-strasbg.fr/cgi-bin/cdsbib?1990RMxAA..21..381G" xr:uid="{00000000-0004-0000-0000-000009000000}"/>
    <hyperlink ref="AQ1210" r:id="rId11" display="http://cdsbib.u-strasbg.fr/cgi-bin/cdsbib?1990RMxAA..21..381G" xr:uid="{00000000-0004-0000-0000-00000A000000}"/>
    <hyperlink ref="H64922" r:id="rId12" display="https://www.aavso.org/ejaavso" xr:uid="{00000000-0004-0000-0000-00000B000000}"/>
    <hyperlink ref="H2095" r:id="rId13" display="http://vsolj.cetus-net.org/bulletin.html" xr:uid="{00000000-0004-0000-0000-00000C000000}"/>
    <hyperlink ref="AP3339" r:id="rId14" display="http://cdsbib.u-strasbg.fr/cgi-bin/cdsbib?1990RMxAA..21..381G" xr:uid="{00000000-0004-0000-0000-00000D000000}"/>
    <hyperlink ref="AP3342" r:id="rId15" display="http://cdsbib.u-strasbg.fr/cgi-bin/cdsbib?1990RMxAA..21..381G" xr:uid="{00000000-0004-0000-0000-00000E000000}"/>
    <hyperlink ref="AP3340" r:id="rId16" display="http://cdsbib.u-strasbg.fr/cgi-bin/cdsbib?1990RMxAA..21..381G" xr:uid="{00000000-0004-0000-0000-00000F000000}"/>
    <hyperlink ref="AP3324" r:id="rId17" display="http://cdsbib.u-strasbg.fr/cgi-bin/cdsbib?1990RMxAA..21..381G" xr:uid="{00000000-0004-0000-0000-000010000000}"/>
    <hyperlink ref="I2095" r:id="rId18" display="http://vsolj.cetus-net.org/bulletin.html" xr:uid="{00000000-0004-0000-0000-000011000000}"/>
    <hyperlink ref="AQ3553" r:id="rId19" display="http://cdsbib.u-strasbg.fr/cgi-bin/cdsbib?1990RMxAA..21..381G" xr:uid="{00000000-0004-0000-0000-000012000000}"/>
    <hyperlink ref="AQ254" r:id="rId20" display="http://cdsbib.u-strasbg.fr/cgi-bin/cdsbib?1990RMxAA..21..381G" xr:uid="{00000000-0004-0000-0000-000013000000}"/>
    <hyperlink ref="AQ355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topLeftCell="A8" workbookViewId="0">
      <selection activeCell="A35" sqref="A35:D55"/>
    </sheetView>
  </sheetViews>
  <sheetFormatPr defaultRowHeight="12.75" x14ac:dyDescent="0.2"/>
  <cols>
    <col min="1" max="1" width="19.7109375" style="39" customWidth="1"/>
    <col min="2" max="2" width="4.42578125" style="12" customWidth="1"/>
    <col min="3" max="3" width="12.7109375" style="3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69</v>
      </c>
      <c r="I1" s="40" t="s">
        <v>70</v>
      </c>
      <c r="J1" s="41" t="s">
        <v>71</v>
      </c>
    </row>
    <row r="2" spans="1:16" x14ac:dyDescent="0.2">
      <c r="I2" s="42" t="s">
        <v>72</v>
      </c>
      <c r="J2" s="43" t="s">
        <v>73</v>
      </c>
    </row>
    <row r="3" spans="1:16" x14ac:dyDescent="0.2">
      <c r="A3" s="44" t="s">
        <v>74</v>
      </c>
      <c r="I3" s="42" t="s">
        <v>75</v>
      </c>
      <c r="J3" s="43" t="s">
        <v>30</v>
      </c>
    </row>
    <row r="4" spans="1:16" x14ac:dyDescent="0.2">
      <c r="I4" s="42" t="s">
        <v>76</v>
      </c>
      <c r="J4" s="43" t="s">
        <v>30</v>
      </c>
    </row>
    <row r="5" spans="1:16" ht="13.5" thickBot="1" x14ac:dyDescent="0.25">
      <c r="I5" s="45" t="s">
        <v>44</v>
      </c>
      <c r="J5" s="46" t="s">
        <v>77</v>
      </c>
    </row>
    <row r="10" spans="1:16" ht="13.5" thickBot="1" x14ac:dyDescent="0.25"/>
    <row r="11" spans="1:16" ht="12.75" customHeight="1" thickBot="1" x14ac:dyDescent="0.25">
      <c r="A11" s="39" t="str">
        <f t="shared" ref="A11:A55" si="0">P11</f>
        <v> HB 917.7 </v>
      </c>
      <c r="B11" s="15" t="str">
        <f t="shared" ref="B11:B55" si="1">IF(H11=INT(H11),"I","II")</f>
        <v>I</v>
      </c>
      <c r="C11" s="39">
        <f t="shared" ref="C11:C55" si="2">1*G11</f>
        <v>25088.537</v>
      </c>
      <c r="D11" s="12" t="str">
        <f t="shared" ref="D11:D55" si="3">VLOOKUP(F11,I$1:J$5,2,FALSE)</f>
        <v>vis</v>
      </c>
      <c r="E11" s="47">
        <f>VLOOKUP(C11,Active!C$21:E$969,3,FALSE)</f>
        <v>0</v>
      </c>
      <c r="F11" s="15" t="s">
        <v>44</v>
      </c>
      <c r="G11" s="12" t="str">
        <f t="shared" ref="G11:G55" si="4">MID(I11,3,LEN(I11)-3)</f>
        <v>25088.537</v>
      </c>
      <c r="H11" s="39">
        <f t="shared" ref="H11:H55" si="5">1*K11</f>
        <v>0</v>
      </c>
      <c r="I11" s="48" t="s">
        <v>85</v>
      </c>
      <c r="J11" s="49" t="s">
        <v>86</v>
      </c>
      <c r="K11" s="48">
        <v>0</v>
      </c>
      <c r="L11" s="48" t="s">
        <v>87</v>
      </c>
      <c r="M11" s="49" t="s">
        <v>78</v>
      </c>
      <c r="N11" s="49"/>
      <c r="O11" s="50" t="s">
        <v>88</v>
      </c>
      <c r="P11" s="50" t="s">
        <v>89</v>
      </c>
    </row>
    <row r="12" spans="1:16" ht="12.75" customHeight="1" thickBot="1" x14ac:dyDescent="0.25">
      <c r="A12" s="39" t="str">
        <f t="shared" si="0"/>
        <v> BAC 21.346 </v>
      </c>
      <c r="B12" s="15" t="str">
        <f t="shared" si="1"/>
        <v>I</v>
      </c>
      <c r="C12" s="39">
        <f t="shared" si="2"/>
        <v>40146.301299999999</v>
      </c>
      <c r="D12" s="12" t="str">
        <f t="shared" si="3"/>
        <v>vis</v>
      </c>
      <c r="E12" s="47">
        <f>VLOOKUP(C12,Active!C$21:E$969,3,FALSE)</f>
        <v>4456.9991269674128</v>
      </c>
      <c r="F12" s="15" t="s">
        <v>44</v>
      </c>
      <c r="G12" s="12" t="str">
        <f t="shared" si="4"/>
        <v>40146.3013</v>
      </c>
      <c r="H12" s="39">
        <f t="shared" si="5"/>
        <v>4457</v>
      </c>
      <c r="I12" s="48" t="s">
        <v>124</v>
      </c>
      <c r="J12" s="49" t="s">
        <v>125</v>
      </c>
      <c r="K12" s="48">
        <v>4457</v>
      </c>
      <c r="L12" s="48" t="s">
        <v>126</v>
      </c>
      <c r="M12" s="49" t="s">
        <v>127</v>
      </c>
      <c r="N12" s="49" t="s">
        <v>128</v>
      </c>
      <c r="O12" s="50" t="s">
        <v>129</v>
      </c>
      <c r="P12" s="50" t="s">
        <v>130</v>
      </c>
    </row>
    <row r="13" spans="1:16" ht="12.75" customHeight="1" thickBot="1" x14ac:dyDescent="0.25">
      <c r="A13" s="39" t="str">
        <f t="shared" si="0"/>
        <v> HABZ 70 </v>
      </c>
      <c r="B13" s="15" t="str">
        <f t="shared" si="1"/>
        <v>II</v>
      </c>
      <c r="C13" s="39">
        <f t="shared" si="2"/>
        <v>40151.379000000001</v>
      </c>
      <c r="D13" s="12" t="str">
        <f t="shared" si="3"/>
        <v>vis</v>
      </c>
      <c r="E13" s="47">
        <f>VLOOKUP(C13,Active!C$21:E$969,3,FALSE)</f>
        <v>4458.5020927474661</v>
      </c>
      <c r="F13" s="15" t="s">
        <v>44</v>
      </c>
      <c r="G13" s="12" t="str">
        <f t="shared" si="4"/>
        <v>40151.379</v>
      </c>
      <c r="H13" s="39">
        <f t="shared" si="5"/>
        <v>4458.5</v>
      </c>
      <c r="I13" s="48" t="s">
        <v>131</v>
      </c>
      <c r="J13" s="49" t="s">
        <v>132</v>
      </c>
      <c r="K13" s="48">
        <v>4458.5</v>
      </c>
      <c r="L13" s="48" t="s">
        <v>133</v>
      </c>
      <c r="M13" s="49" t="s">
        <v>82</v>
      </c>
      <c r="N13" s="49"/>
      <c r="O13" s="50" t="s">
        <v>119</v>
      </c>
      <c r="P13" s="50" t="s">
        <v>120</v>
      </c>
    </row>
    <row r="14" spans="1:16" ht="12.75" customHeight="1" thickBot="1" x14ac:dyDescent="0.25">
      <c r="A14" s="39" t="str">
        <f t="shared" si="0"/>
        <v> HABZ 70 </v>
      </c>
      <c r="B14" s="15" t="str">
        <f t="shared" si="1"/>
        <v>I</v>
      </c>
      <c r="C14" s="39">
        <f t="shared" si="2"/>
        <v>41602.364000000001</v>
      </c>
      <c r="D14" s="12" t="str">
        <f t="shared" si="3"/>
        <v>vis</v>
      </c>
      <c r="E14" s="47">
        <f>VLOOKUP(C14,Active!C$21:E$969,3,FALSE)</f>
        <v>4887.9841027854909</v>
      </c>
      <c r="F14" s="15" t="s">
        <v>44</v>
      </c>
      <c r="G14" s="12" t="str">
        <f t="shared" si="4"/>
        <v>41602.364</v>
      </c>
      <c r="H14" s="39">
        <f t="shared" si="5"/>
        <v>4888</v>
      </c>
      <c r="I14" s="48" t="s">
        <v>134</v>
      </c>
      <c r="J14" s="49" t="s">
        <v>135</v>
      </c>
      <c r="K14" s="48">
        <v>4888</v>
      </c>
      <c r="L14" s="48" t="s">
        <v>136</v>
      </c>
      <c r="M14" s="49" t="s">
        <v>82</v>
      </c>
      <c r="N14" s="49"/>
      <c r="O14" s="50" t="s">
        <v>119</v>
      </c>
      <c r="P14" s="50" t="s">
        <v>120</v>
      </c>
    </row>
    <row r="15" spans="1:16" ht="12.75" customHeight="1" thickBot="1" x14ac:dyDescent="0.25">
      <c r="A15" s="39" t="str">
        <f t="shared" si="0"/>
        <v> BBS 21 </v>
      </c>
      <c r="B15" s="15" t="str">
        <f t="shared" si="1"/>
        <v>I</v>
      </c>
      <c r="C15" s="39">
        <f t="shared" si="2"/>
        <v>42467.275000000001</v>
      </c>
      <c r="D15" s="12" t="str">
        <f t="shared" si="3"/>
        <v>vis</v>
      </c>
      <c r="E15" s="47">
        <f>VLOOKUP(C15,Active!C$21:E$969,3,FALSE)</f>
        <v>5143.9920661924161</v>
      </c>
      <c r="F15" s="15" t="s">
        <v>44</v>
      </c>
      <c r="G15" s="12" t="str">
        <f t="shared" si="4"/>
        <v>42467.275</v>
      </c>
      <c r="H15" s="39">
        <f t="shared" si="5"/>
        <v>5144</v>
      </c>
      <c r="I15" s="48" t="s">
        <v>137</v>
      </c>
      <c r="J15" s="49" t="s">
        <v>138</v>
      </c>
      <c r="K15" s="48">
        <v>5144</v>
      </c>
      <c r="L15" s="48" t="s">
        <v>139</v>
      </c>
      <c r="M15" s="49" t="s">
        <v>105</v>
      </c>
      <c r="N15" s="49"/>
      <c r="O15" s="50" t="s">
        <v>140</v>
      </c>
      <c r="P15" s="50" t="s">
        <v>141</v>
      </c>
    </row>
    <row r="16" spans="1:16" ht="12.75" customHeight="1" thickBot="1" x14ac:dyDescent="0.25">
      <c r="A16" s="39" t="str">
        <f t="shared" si="0"/>
        <v> BBS 56 </v>
      </c>
      <c r="B16" s="15" t="str">
        <f t="shared" si="1"/>
        <v>II</v>
      </c>
      <c r="C16" s="39">
        <f t="shared" si="2"/>
        <v>44820.4</v>
      </c>
      <c r="D16" s="12" t="str">
        <f t="shared" si="3"/>
        <v>vis</v>
      </c>
      <c r="E16" s="47">
        <f>VLOOKUP(C16,Active!C$21:E$969,3,FALSE)</f>
        <v>5840.5015786068989</v>
      </c>
      <c r="F16" s="15" t="s">
        <v>44</v>
      </c>
      <c r="G16" s="12" t="str">
        <f t="shared" si="4"/>
        <v>44820.400</v>
      </c>
      <c r="H16" s="39">
        <f t="shared" si="5"/>
        <v>5840.5</v>
      </c>
      <c r="I16" s="48" t="s">
        <v>142</v>
      </c>
      <c r="J16" s="49" t="s">
        <v>143</v>
      </c>
      <c r="K16" s="48">
        <v>5840.5</v>
      </c>
      <c r="L16" s="48" t="s">
        <v>144</v>
      </c>
      <c r="M16" s="49" t="s">
        <v>127</v>
      </c>
      <c r="N16" s="49" t="s">
        <v>128</v>
      </c>
      <c r="O16" s="50" t="s">
        <v>140</v>
      </c>
      <c r="P16" s="50" t="s">
        <v>145</v>
      </c>
    </row>
    <row r="17" spans="1:16" ht="12.75" customHeight="1" thickBot="1" x14ac:dyDescent="0.25">
      <c r="A17" s="39" t="str">
        <f t="shared" si="0"/>
        <v>BAVM 34 </v>
      </c>
      <c r="B17" s="15" t="str">
        <f t="shared" si="1"/>
        <v>I</v>
      </c>
      <c r="C17" s="39">
        <f t="shared" si="2"/>
        <v>44852.476000000002</v>
      </c>
      <c r="D17" s="12" t="str">
        <f t="shared" si="3"/>
        <v>vis</v>
      </c>
      <c r="E17" s="47">
        <f>VLOOKUP(C17,Active!C$21:E$969,3,FALSE)</f>
        <v>5849.9958634919803</v>
      </c>
      <c r="F17" s="15" t="s">
        <v>44</v>
      </c>
      <c r="G17" s="12" t="str">
        <f t="shared" si="4"/>
        <v>44852.476</v>
      </c>
      <c r="H17" s="39">
        <f t="shared" si="5"/>
        <v>5850</v>
      </c>
      <c r="I17" s="48" t="s">
        <v>146</v>
      </c>
      <c r="J17" s="49" t="s">
        <v>147</v>
      </c>
      <c r="K17" s="48">
        <v>5850</v>
      </c>
      <c r="L17" s="48" t="s">
        <v>148</v>
      </c>
      <c r="M17" s="49" t="s">
        <v>105</v>
      </c>
      <c r="N17" s="49"/>
      <c r="O17" s="50" t="s">
        <v>149</v>
      </c>
      <c r="P17" s="51" t="s">
        <v>150</v>
      </c>
    </row>
    <row r="18" spans="1:16" ht="12.75" customHeight="1" thickBot="1" x14ac:dyDescent="0.25">
      <c r="A18" s="39" t="str">
        <f t="shared" si="0"/>
        <v>BAVM 38 </v>
      </c>
      <c r="B18" s="15" t="str">
        <f t="shared" si="1"/>
        <v>I</v>
      </c>
      <c r="C18" s="39">
        <f t="shared" si="2"/>
        <v>45646.451999999997</v>
      </c>
      <c r="D18" s="12" t="str">
        <f t="shared" si="3"/>
        <v>vis</v>
      </c>
      <c r="E18" s="47">
        <f>VLOOKUP(C18,Active!C$21:E$969,3,FALSE)</f>
        <v>6085.0075337724784</v>
      </c>
      <c r="F18" s="15" t="s">
        <v>44</v>
      </c>
      <c r="G18" s="12" t="str">
        <f t="shared" si="4"/>
        <v>45646.452</v>
      </c>
      <c r="H18" s="39">
        <f t="shared" si="5"/>
        <v>6085</v>
      </c>
      <c r="I18" s="48" t="s">
        <v>151</v>
      </c>
      <c r="J18" s="49" t="s">
        <v>152</v>
      </c>
      <c r="K18" s="48">
        <v>6085</v>
      </c>
      <c r="L18" s="48" t="s">
        <v>153</v>
      </c>
      <c r="M18" s="49" t="s">
        <v>78</v>
      </c>
      <c r="N18" s="49"/>
      <c r="O18" s="50" t="s">
        <v>154</v>
      </c>
      <c r="P18" s="51" t="s">
        <v>155</v>
      </c>
    </row>
    <row r="19" spans="1:16" ht="12.75" customHeight="1" thickBot="1" x14ac:dyDescent="0.25">
      <c r="A19" s="39" t="str">
        <f t="shared" si="0"/>
        <v> BBS 74 </v>
      </c>
      <c r="B19" s="15" t="str">
        <f t="shared" si="1"/>
        <v>II</v>
      </c>
      <c r="C19" s="39">
        <f t="shared" si="2"/>
        <v>45945.43</v>
      </c>
      <c r="D19" s="12" t="str">
        <f t="shared" si="3"/>
        <v>vis</v>
      </c>
      <c r="E19" s="47">
        <f>VLOOKUP(C19,Active!C$21:E$969,3,FALSE)</f>
        <v>6173.5030539860918</v>
      </c>
      <c r="F19" s="15" t="s">
        <v>44</v>
      </c>
      <c r="G19" s="12" t="str">
        <f t="shared" si="4"/>
        <v>45945.43</v>
      </c>
      <c r="H19" s="39">
        <f t="shared" si="5"/>
        <v>6173.5</v>
      </c>
      <c r="I19" s="48" t="s">
        <v>156</v>
      </c>
      <c r="J19" s="49" t="s">
        <v>157</v>
      </c>
      <c r="K19" s="48">
        <v>6173.5</v>
      </c>
      <c r="L19" s="48" t="s">
        <v>158</v>
      </c>
      <c r="M19" s="49" t="s">
        <v>127</v>
      </c>
      <c r="N19" s="49" t="s">
        <v>128</v>
      </c>
      <c r="O19" s="50" t="s">
        <v>140</v>
      </c>
      <c r="P19" s="50" t="s">
        <v>159</v>
      </c>
    </row>
    <row r="20" spans="1:16" ht="12.75" customHeight="1" thickBot="1" x14ac:dyDescent="0.25">
      <c r="A20" s="39" t="str">
        <f t="shared" si="0"/>
        <v>BAVM 80 </v>
      </c>
      <c r="B20" s="15" t="str">
        <f t="shared" si="1"/>
        <v>I</v>
      </c>
      <c r="C20" s="39">
        <f t="shared" si="2"/>
        <v>49619.49</v>
      </c>
      <c r="D20" s="12" t="str">
        <f t="shared" si="3"/>
        <v>vis</v>
      </c>
      <c r="E20" s="47">
        <f>VLOOKUP(C20,Active!C$21:E$969,3,FALSE)</f>
        <v>7261.0006323899379</v>
      </c>
      <c r="F20" s="15" t="s">
        <v>44</v>
      </c>
      <c r="G20" s="12" t="str">
        <f t="shared" si="4"/>
        <v>49619.4900</v>
      </c>
      <c r="H20" s="39">
        <f t="shared" si="5"/>
        <v>7261</v>
      </c>
      <c r="I20" s="48" t="s">
        <v>179</v>
      </c>
      <c r="J20" s="49" t="s">
        <v>180</v>
      </c>
      <c r="K20" s="48">
        <v>7261</v>
      </c>
      <c r="L20" s="48" t="s">
        <v>181</v>
      </c>
      <c r="M20" s="49" t="s">
        <v>127</v>
      </c>
      <c r="N20" s="49" t="s">
        <v>182</v>
      </c>
      <c r="O20" s="50" t="s">
        <v>177</v>
      </c>
      <c r="P20" s="51" t="s">
        <v>183</v>
      </c>
    </row>
    <row r="21" spans="1:16" ht="12.75" customHeight="1" thickBot="1" x14ac:dyDescent="0.25">
      <c r="A21" s="39" t="str">
        <f t="shared" si="0"/>
        <v>BAVM 80 </v>
      </c>
      <c r="B21" s="15" t="str">
        <f t="shared" si="1"/>
        <v>I</v>
      </c>
      <c r="C21" s="39">
        <f t="shared" si="2"/>
        <v>49619.490700000002</v>
      </c>
      <c r="D21" s="12" t="str">
        <f t="shared" si="3"/>
        <v>vis</v>
      </c>
      <c r="E21" s="47">
        <f>VLOOKUP(C21,Active!C$21:E$969,3,FALSE)</f>
        <v>7261.000839585332</v>
      </c>
      <c r="F21" s="15" t="s">
        <v>44</v>
      </c>
      <c r="G21" s="12" t="str">
        <f t="shared" si="4"/>
        <v>49619.4907</v>
      </c>
      <c r="H21" s="39">
        <f t="shared" si="5"/>
        <v>7261</v>
      </c>
      <c r="I21" s="48" t="s">
        <v>184</v>
      </c>
      <c r="J21" s="49" t="s">
        <v>185</v>
      </c>
      <c r="K21" s="48">
        <v>7261</v>
      </c>
      <c r="L21" s="48" t="s">
        <v>186</v>
      </c>
      <c r="M21" s="49" t="s">
        <v>127</v>
      </c>
      <c r="N21" s="49" t="s">
        <v>176</v>
      </c>
      <c r="O21" s="50" t="s">
        <v>177</v>
      </c>
      <c r="P21" s="51" t="s">
        <v>183</v>
      </c>
    </row>
    <row r="22" spans="1:16" ht="12.75" customHeight="1" thickBot="1" x14ac:dyDescent="0.25">
      <c r="A22" s="39" t="str">
        <f t="shared" si="0"/>
        <v>IBVS 5583 </v>
      </c>
      <c r="B22" s="15" t="str">
        <f t="shared" si="1"/>
        <v>II</v>
      </c>
      <c r="C22" s="39">
        <f t="shared" si="2"/>
        <v>52864.495199999998</v>
      </c>
      <c r="D22" s="12" t="str">
        <f t="shared" si="3"/>
        <v>vis</v>
      </c>
      <c r="E22" s="47">
        <f>VLOOKUP(C22,Active!C$21:E$969,3,FALSE)</f>
        <v>8221.5008139079018</v>
      </c>
      <c r="F22" s="15" t="s">
        <v>44</v>
      </c>
      <c r="G22" s="12" t="str">
        <f t="shared" si="4"/>
        <v>52864.4952</v>
      </c>
      <c r="H22" s="39">
        <f t="shared" si="5"/>
        <v>8221.5</v>
      </c>
      <c r="I22" s="48" t="s">
        <v>197</v>
      </c>
      <c r="J22" s="49" t="s">
        <v>198</v>
      </c>
      <c r="K22" s="48">
        <v>8221.5</v>
      </c>
      <c r="L22" s="48" t="s">
        <v>199</v>
      </c>
      <c r="M22" s="49" t="s">
        <v>127</v>
      </c>
      <c r="N22" s="49" t="s">
        <v>128</v>
      </c>
      <c r="O22" s="50" t="s">
        <v>200</v>
      </c>
      <c r="P22" s="51" t="s">
        <v>201</v>
      </c>
    </row>
    <row r="23" spans="1:16" ht="12.75" customHeight="1" thickBot="1" x14ac:dyDescent="0.25">
      <c r="A23" s="39" t="str">
        <f t="shared" si="0"/>
        <v>IBVS 5583 </v>
      </c>
      <c r="B23" s="15" t="str">
        <f t="shared" si="1"/>
        <v>II</v>
      </c>
      <c r="C23" s="39">
        <f t="shared" si="2"/>
        <v>52908.419900000001</v>
      </c>
      <c r="D23" s="12" t="str">
        <f t="shared" si="3"/>
        <v>vis</v>
      </c>
      <c r="E23" s="47">
        <f>VLOOKUP(C23,Active!C$21:E$969,3,FALSE)</f>
        <v>8234.5022360082803</v>
      </c>
      <c r="F23" s="15" t="s">
        <v>44</v>
      </c>
      <c r="G23" s="12" t="str">
        <f t="shared" si="4"/>
        <v>52908.4199</v>
      </c>
      <c r="H23" s="39">
        <f t="shared" si="5"/>
        <v>8234.5</v>
      </c>
      <c r="I23" s="48" t="s">
        <v>206</v>
      </c>
      <c r="J23" s="49" t="s">
        <v>207</v>
      </c>
      <c r="K23" s="48">
        <v>8234.5</v>
      </c>
      <c r="L23" s="48" t="s">
        <v>208</v>
      </c>
      <c r="M23" s="49" t="s">
        <v>127</v>
      </c>
      <c r="N23" s="49" t="s">
        <v>128</v>
      </c>
      <c r="O23" s="50" t="s">
        <v>200</v>
      </c>
      <c r="P23" s="51" t="s">
        <v>201</v>
      </c>
    </row>
    <row r="24" spans="1:16" ht="12.75" customHeight="1" thickBot="1" x14ac:dyDescent="0.25">
      <c r="A24" s="39" t="str">
        <f t="shared" si="0"/>
        <v>OEJV 0074 </v>
      </c>
      <c r="B24" s="15" t="str">
        <f t="shared" si="1"/>
        <v>I</v>
      </c>
      <c r="C24" s="39">
        <f t="shared" si="2"/>
        <v>53609.445319999999</v>
      </c>
      <c r="D24" s="12" t="str">
        <f t="shared" si="3"/>
        <v>vis</v>
      </c>
      <c r="E24" s="47">
        <f>VLOOKUP(C24,Active!C$21:E$969,3,FALSE)</f>
        <v>8442.0011463825085</v>
      </c>
      <c r="F24" s="15" t="s">
        <v>44</v>
      </c>
      <c r="G24" s="12" t="str">
        <f t="shared" si="4"/>
        <v>53609.44532</v>
      </c>
      <c r="H24" s="39">
        <f t="shared" si="5"/>
        <v>8442</v>
      </c>
      <c r="I24" s="48" t="s">
        <v>209</v>
      </c>
      <c r="J24" s="49" t="s">
        <v>210</v>
      </c>
      <c r="K24" s="48">
        <v>8442</v>
      </c>
      <c r="L24" s="48" t="s">
        <v>211</v>
      </c>
      <c r="M24" s="49" t="s">
        <v>212</v>
      </c>
      <c r="N24" s="49" t="s">
        <v>213</v>
      </c>
      <c r="O24" s="50" t="s">
        <v>214</v>
      </c>
      <c r="P24" s="51" t="s">
        <v>215</v>
      </c>
    </row>
    <row r="25" spans="1:16" ht="12.75" customHeight="1" thickBot="1" x14ac:dyDescent="0.25">
      <c r="A25" s="39" t="str">
        <f t="shared" si="0"/>
        <v>BAVM 215 </v>
      </c>
      <c r="B25" s="15" t="str">
        <f t="shared" si="1"/>
        <v>I</v>
      </c>
      <c r="C25" s="39">
        <f t="shared" si="2"/>
        <v>55386.514199999998</v>
      </c>
      <c r="D25" s="12" t="str">
        <f t="shared" si="3"/>
        <v>vis</v>
      </c>
      <c r="E25" s="47">
        <f>VLOOKUP(C25,Active!C$21:E$969,3,FALSE)</f>
        <v>8968.001838711114</v>
      </c>
      <c r="F25" s="15" t="s">
        <v>44</v>
      </c>
      <c r="G25" s="12" t="str">
        <f t="shared" si="4"/>
        <v>55386.5142</v>
      </c>
      <c r="H25" s="39">
        <f t="shared" si="5"/>
        <v>8968</v>
      </c>
      <c r="I25" s="48" t="s">
        <v>229</v>
      </c>
      <c r="J25" s="49" t="s">
        <v>230</v>
      </c>
      <c r="K25" s="48">
        <v>8968</v>
      </c>
      <c r="L25" s="48" t="s">
        <v>231</v>
      </c>
      <c r="M25" s="49" t="s">
        <v>212</v>
      </c>
      <c r="N25" s="49">
        <v>0</v>
      </c>
      <c r="O25" s="50" t="s">
        <v>177</v>
      </c>
      <c r="P25" s="51" t="s">
        <v>232</v>
      </c>
    </row>
    <row r="26" spans="1:16" ht="12.75" customHeight="1" thickBot="1" x14ac:dyDescent="0.25">
      <c r="A26" s="39" t="str">
        <f t="shared" si="0"/>
        <v>OEJV 0160 </v>
      </c>
      <c r="B26" s="15" t="str">
        <f t="shared" si="1"/>
        <v>I</v>
      </c>
      <c r="C26" s="39">
        <f t="shared" si="2"/>
        <v>55805.444300000003</v>
      </c>
      <c r="D26" s="12" t="str">
        <f t="shared" si="3"/>
        <v>vis</v>
      </c>
      <c r="E26" s="47">
        <f>VLOOKUP(C26,Active!C$21:E$969,3,FALSE)</f>
        <v>9092.0023910348336</v>
      </c>
      <c r="F26" s="15" t="s">
        <v>44</v>
      </c>
      <c r="G26" s="12" t="str">
        <f t="shared" si="4"/>
        <v>55805.4443</v>
      </c>
      <c r="H26" s="39">
        <f t="shared" si="5"/>
        <v>9092</v>
      </c>
      <c r="I26" s="48" t="s">
        <v>233</v>
      </c>
      <c r="J26" s="49" t="s">
        <v>234</v>
      </c>
      <c r="K26" s="48">
        <v>9092</v>
      </c>
      <c r="L26" s="48" t="s">
        <v>235</v>
      </c>
      <c r="M26" s="49" t="s">
        <v>212</v>
      </c>
      <c r="N26" s="49" t="s">
        <v>213</v>
      </c>
      <c r="O26" s="50" t="s">
        <v>236</v>
      </c>
      <c r="P26" s="51" t="s">
        <v>237</v>
      </c>
    </row>
    <row r="27" spans="1:16" ht="12.75" customHeight="1" thickBot="1" x14ac:dyDescent="0.25">
      <c r="A27" s="39" t="str">
        <f t="shared" si="0"/>
        <v>OEJV 0160 </v>
      </c>
      <c r="B27" s="15" t="str">
        <f t="shared" si="1"/>
        <v>II</v>
      </c>
      <c r="C27" s="39">
        <f t="shared" si="2"/>
        <v>55837.537839999997</v>
      </c>
      <c r="D27" s="12" t="str">
        <f t="shared" si="3"/>
        <v>vis</v>
      </c>
      <c r="E27" s="47">
        <f>VLOOKUP(C27,Active!C$21:E$969,3,FALSE)</f>
        <v>9101.5018676444706</v>
      </c>
      <c r="F27" s="15" t="s">
        <v>44</v>
      </c>
      <c r="G27" s="12" t="str">
        <f t="shared" si="4"/>
        <v>55837.53784</v>
      </c>
      <c r="H27" s="39">
        <f t="shared" si="5"/>
        <v>9101.5</v>
      </c>
      <c r="I27" s="48" t="s">
        <v>238</v>
      </c>
      <c r="J27" s="49" t="s">
        <v>239</v>
      </c>
      <c r="K27" s="48">
        <v>9101.5</v>
      </c>
      <c r="L27" s="48" t="s">
        <v>240</v>
      </c>
      <c r="M27" s="49" t="s">
        <v>212</v>
      </c>
      <c r="N27" s="49" t="s">
        <v>44</v>
      </c>
      <c r="O27" s="50" t="s">
        <v>241</v>
      </c>
      <c r="P27" s="51" t="s">
        <v>237</v>
      </c>
    </row>
    <row r="28" spans="1:16" ht="12.75" customHeight="1" thickBot="1" x14ac:dyDescent="0.25">
      <c r="A28" s="39" t="str">
        <f t="shared" si="0"/>
        <v>OEJV 0160 </v>
      </c>
      <c r="B28" s="15" t="str">
        <f t="shared" si="1"/>
        <v>II</v>
      </c>
      <c r="C28" s="39">
        <f t="shared" si="2"/>
        <v>55837.537839999997</v>
      </c>
      <c r="D28" s="12" t="str">
        <f t="shared" si="3"/>
        <v>vis</v>
      </c>
      <c r="E28" s="47">
        <f>VLOOKUP(C28,Active!C$21:E$969,3,FALSE)</f>
        <v>9101.5018676444706</v>
      </c>
      <c r="F28" s="15" t="s">
        <v>44</v>
      </c>
      <c r="G28" s="12" t="str">
        <f t="shared" si="4"/>
        <v>55837.53784</v>
      </c>
      <c r="H28" s="39">
        <f t="shared" si="5"/>
        <v>9101.5</v>
      </c>
      <c r="I28" s="48" t="s">
        <v>238</v>
      </c>
      <c r="J28" s="49" t="s">
        <v>239</v>
      </c>
      <c r="K28" s="48">
        <v>9101.5</v>
      </c>
      <c r="L28" s="48" t="s">
        <v>240</v>
      </c>
      <c r="M28" s="49" t="s">
        <v>212</v>
      </c>
      <c r="N28" s="49" t="s">
        <v>213</v>
      </c>
      <c r="O28" s="50" t="s">
        <v>241</v>
      </c>
      <c r="P28" s="51" t="s">
        <v>237</v>
      </c>
    </row>
    <row r="29" spans="1:16" ht="12.75" customHeight="1" thickBot="1" x14ac:dyDescent="0.25">
      <c r="A29" s="39" t="str">
        <f t="shared" si="0"/>
        <v>OEJV 0160 </v>
      </c>
      <c r="B29" s="15" t="str">
        <f t="shared" si="1"/>
        <v>II</v>
      </c>
      <c r="C29" s="39">
        <f t="shared" si="2"/>
        <v>55837.537839999997</v>
      </c>
      <c r="D29" s="12" t="str">
        <f t="shared" si="3"/>
        <v>vis</v>
      </c>
      <c r="E29" s="47">
        <f>VLOOKUP(C29,Active!C$21:E$969,3,FALSE)</f>
        <v>9101.5018676444706</v>
      </c>
      <c r="F29" s="15" t="s">
        <v>44</v>
      </c>
      <c r="G29" s="12" t="str">
        <f t="shared" si="4"/>
        <v>55837.53784</v>
      </c>
      <c r="H29" s="39">
        <f t="shared" si="5"/>
        <v>9101.5</v>
      </c>
      <c r="I29" s="48" t="s">
        <v>238</v>
      </c>
      <c r="J29" s="49" t="s">
        <v>239</v>
      </c>
      <c r="K29" s="48">
        <v>9101.5</v>
      </c>
      <c r="L29" s="48" t="s">
        <v>240</v>
      </c>
      <c r="M29" s="49" t="s">
        <v>212</v>
      </c>
      <c r="N29" s="49" t="s">
        <v>60</v>
      </c>
      <c r="O29" s="50" t="s">
        <v>241</v>
      </c>
      <c r="P29" s="51" t="s">
        <v>237</v>
      </c>
    </row>
    <row r="30" spans="1:16" ht="12.75" customHeight="1" thickBot="1" x14ac:dyDescent="0.25">
      <c r="A30" s="39" t="str">
        <f t="shared" si="0"/>
        <v>OEJV 0160 </v>
      </c>
      <c r="B30" s="15" t="str">
        <f t="shared" si="1"/>
        <v>I</v>
      </c>
      <c r="C30" s="39">
        <f t="shared" si="2"/>
        <v>56153.424859999999</v>
      </c>
      <c r="D30" s="12" t="str">
        <f t="shared" si="3"/>
        <v>vis</v>
      </c>
      <c r="E30" s="47">
        <f>VLOOKUP(C30,Active!C$21:E$969,3,FALSE)</f>
        <v>9195.0023464878232</v>
      </c>
      <c r="F30" s="15" t="s">
        <v>44</v>
      </c>
      <c r="G30" s="12" t="str">
        <f t="shared" si="4"/>
        <v>56153.42486</v>
      </c>
      <c r="H30" s="39">
        <f t="shared" si="5"/>
        <v>9195</v>
      </c>
      <c r="I30" s="48" t="s">
        <v>242</v>
      </c>
      <c r="J30" s="49" t="s">
        <v>243</v>
      </c>
      <c r="K30" s="48">
        <v>9195</v>
      </c>
      <c r="L30" s="48" t="s">
        <v>244</v>
      </c>
      <c r="M30" s="49" t="s">
        <v>212</v>
      </c>
      <c r="N30" s="49" t="s">
        <v>213</v>
      </c>
      <c r="O30" s="50" t="s">
        <v>245</v>
      </c>
      <c r="P30" s="51" t="s">
        <v>237</v>
      </c>
    </row>
    <row r="31" spans="1:16" ht="12.75" customHeight="1" thickBot="1" x14ac:dyDescent="0.25">
      <c r="A31" s="39" t="str">
        <f t="shared" si="0"/>
        <v>OEJV 0160 </v>
      </c>
      <c r="B31" s="15" t="str">
        <f t="shared" si="1"/>
        <v>I</v>
      </c>
      <c r="C31" s="39">
        <f t="shared" si="2"/>
        <v>56153.42596</v>
      </c>
      <c r="D31" s="12" t="str">
        <f t="shared" si="3"/>
        <v>vis</v>
      </c>
      <c r="E31" s="47">
        <f>VLOOKUP(C31,Active!C$21:E$969,3,FALSE)</f>
        <v>9195.0026720805836</v>
      </c>
      <c r="F31" s="15" t="s">
        <v>44</v>
      </c>
      <c r="G31" s="12" t="str">
        <f t="shared" si="4"/>
        <v>56153.42596</v>
      </c>
      <c r="H31" s="39">
        <f t="shared" si="5"/>
        <v>9195</v>
      </c>
      <c r="I31" s="48" t="s">
        <v>246</v>
      </c>
      <c r="J31" s="49" t="s">
        <v>247</v>
      </c>
      <c r="K31" s="48">
        <v>9195</v>
      </c>
      <c r="L31" s="48" t="s">
        <v>248</v>
      </c>
      <c r="M31" s="49" t="s">
        <v>212</v>
      </c>
      <c r="N31" s="49" t="s">
        <v>60</v>
      </c>
      <c r="O31" s="50" t="s">
        <v>245</v>
      </c>
      <c r="P31" s="51" t="s">
        <v>237</v>
      </c>
    </row>
    <row r="32" spans="1:16" ht="12.75" customHeight="1" thickBot="1" x14ac:dyDescent="0.25">
      <c r="A32" s="39" t="str">
        <f t="shared" si="0"/>
        <v>BAVM 231 </v>
      </c>
      <c r="B32" s="15" t="str">
        <f t="shared" si="1"/>
        <v>I</v>
      </c>
      <c r="C32" s="39">
        <f t="shared" si="2"/>
        <v>56180.455699999999</v>
      </c>
      <c r="D32" s="12" t="str">
        <f t="shared" si="3"/>
        <v>vis</v>
      </c>
      <c r="E32" s="47">
        <f>VLOOKUP(C32,Active!C$21:E$969,3,FALSE)</f>
        <v>9203.0032972186818</v>
      </c>
      <c r="F32" s="15" t="s">
        <v>44</v>
      </c>
      <c r="G32" s="12" t="str">
        <f t="shared" si="4"/>
        <v>56180.4557</v>
      </c>
      <c r="H32" s="39">
        <f t="shared" si="5"/>
        <v>9203</v>
      </c>
      <c r="I32" s="48" t="s">
        <v>249</v>
      </c>
      <c r="J32" s="49" t="s">
        <v>250</v>
      </c>
      <c r="K32" s="48">
        <v>9203</v>
      </c>
      <c r="L32" s="48" t="s">
        <v>251</v>
      </c>
      <c r="M32" s="49" t="s">
        <v>212</v>
      </c>
      <c r="N32" s="49" t="s">
        <v>252</v>
      </c>
      <c r="O32" s="50" t="s">
        <v>177</v>
      </c>
      <c r="P32" s="51" t="s">
        <v>253</v>
      </c>
    </row>
    <row r="33" spans="1:16" ht="12.75" customHeight="1" thickBot="1" x14ac:dyDescent="0.25">
      <c r="A33" s="39" t="str">
        <f t="shared" si="0"/>
        <v>BAVM 234 </v>
      </c>
      <c r="B33" s="15" t="str">
        <f t="shared" si="1"/>
        <v>II</v>
      </c>
      <c r="C33" s="39">
        <f t="shared" si="2"/>
        <v>56506.473599999998</v>
      </c>
      <c r="D33" s="12" t="str">
        <f t="shared" si="3"/>
        <v>vis</v>
      </c>
      <c r="E33" s="47">
        <f>VLOOKUP(C33,Active!C$21:E$969,3,FALSE)</f>
        <v>9299.5024498635248</v>
      </c>
      <c r="F33" s="15" t="s">
        <v>44</v>
      </c>
      <c r="G33" s="12" t="str">
        <f t="shared" si="4"/>
        <v>56506.4736</v>
      </c>
      <c r="H33" s="39">
        <f t="shared" si="5"/>
        <v>9299.5</v>
      </c>
      <c r="I33" s="48" t="s">
        <v>254</v>
      </c>
      <c r="J33" s="49" t="s">
        <v>255</v>
      </c>
      <c r="K33" s="48">
        <v>9299.5</v>
      </c>
      <c r="L33" s="48" t="s">
        <v>256</v>
      </c>
      <c r="M33" s="49" t="s">
        <v>212</v>
      </c>
      <c r="N33" s="49" t="s">
        <v>252</v>
      </c>
      <c r="O33" s="50" t="s">
        <v>177</v>
      </c>
      <c r="P33" s="51" t="s">
        <v>257</v>
      </c>
    </row>
    <row r="34" spans="1:16" ht="12.75" customHeight="1" thickBot="1" x14ac:dyDescent="0.25">
      <c r="A34" s="39" t="str">
        <f t="shared" si="0"/>
        <v>BAVM 239 </v>
      </c>
      <c r="B34" s="15" t="str">
        <f t="shared" si="1"/>
        <v>II</v>
      </c>
      <c r="C34" s="39">
        <f t="shared" si="2"/>
        <v>56908.5072</v>
      </c>
      <c r="D34" s="12" t="str">
        <f t="shared" si="3"/>
        <v>vis</v>
      </c>
      <c r="E34" s="47">
        <f>VLOOKUP(C34,Active!C$21:E$969,3,FALSE)</f>
        <v>9418.5017493951</v>
      </c>
      <c r="F34" s="15" t="s">
        <v>44</v>
      </c>
      <c r="G34" s="12" t="str">
        <f t="shared" si="4"/>
        <v>56908.5072</v>
      </c>
      <c r="H34" s="39">
        <f t="shared" si="5"/>
        <v>9418.5</v>
      </c>
      <c r="I34" s="48" t="s">
        <v>258</v>
      </c>
      <c r="J34" s="49" t="s">
        <v>259</v>
      </c>
      <c r="K34" s="48">
        <v>9418.5</v>
      </c>
      <c r="L34" s="48" t="s">
        <v>260</v>
      </c>
      <c r="M34" s="49" t="s">
        <v>212</v>
      </c>
      <c r="N34" s="49" t="s">
        <v>252</v>
      </c>
      <c r="O34" s="50" t="s">
        <v>177</v>
      </c>
      <c r="P34" s="51" t="s">
        <v>261</v>
      </c>
    </row>
    <row r="35" spans="1:16" ht="12.75" customHeight="1" thickBot="1" x14ac:dyDescent="0.25">
      <c r="A35" s="39" t="str">
        <f t="shared" si="0"/>
        <v> VBB 8.6.31 </v>
      </c>
      <c r="B35" s="15" t="str">
        <f t="shared" si="1"/>
        <v>I</v>
      </c>
      <c r="C35" s="39">
        <f t="shared" si="2"/>
        <v>25088.525000000001</v>
      </c>
      <c r="D35" s="12" t="str">
        <f t="shared" si="3"/>
        <v>vis</v>
      </c>
      <c r="E35" s="47">
        <f>VLOOKUP(C35,Active!C$21:E$969,3,FALSE)</f>
        <v>-3.5519210191310145E-3</v>
      </c>
      <c r="F35" s="15" t="s">
        <v>44</v>
      </c>
      <c r="G35" s="12" t="str">
        <f t="shared" si="4"/>
        <v>25088.525</v>
      </c>
      <c r="H35" s="39">
        <f t="shared" si="5"/>
        <v>0</v>
      </c>
      <c r="I35" s="48" t="s">
        <v>79</v>
      </c>
      <c r="J35" s="49" t="s">
        <v>80</v>
      </c>
      <c r="K35" s="48">
        <v>0</v>
      </c>
      <c r="L35" s="48" t="s">
        <v>81</v>
      </c>
      <c r="M35" s="49" t="s">
        <v>82</v>
      </c>
      <c r="N35" s="49"/>
      <c r="O35" s="50" t="s">
        <v>83</v>
      </c>
      <c r="P35" s="50" t="s">
        <v>84</v>
      </c>
    </row>
    <row r="36" spans="1:16" ht="12.75" customHeight="1" thickBot="1" x14ac:dyDescent="0.25">
      <c r="A36" s="39" t="str">
        <f t="shared" si="0"/>
        <v> VBB 8.6.31 </v>
      </c>
      <c r="B36" s="15" t="str">
        <f t="shared" si="1"/>
        <v>I</v>
      </c>
      <c r="C36" s="39">
        <f t="shared" si="2"/>
        <v>25115.54</v>
      </c>
      <c r="D36" s="12" t="str">
        <f t="shared" si="3"/>
        <v>vis</v>
      </c>
      <c r="E36" s="47">
        <f>VLOOKUP(C36,Active!C$21:E$969,3,FALSE)</f>
        <v>7.9927102740945264</v>
      </c>
      <c r="F36" s="15" t="s">
        <v>44</v>
      </c>
      <c r="G36" s="12" t="str">
        <f t="shared" si="4"/>
        <v>25115.540</v>
      </c>
      <c r="H36" s="39">
        <f t="shared" si="5"/>
        <v>8</v>
      </c>
      <c r="I36" s="48" t="s">
        <v>90</v>
      </c>
      <c r="J36" s="49" t="s">
        <v>91</v>
      </c>
      <c r="K36" s="48">
        <v>8</v>
      </c>
      <c r="L36" s="48" t="s">
        <v>92</v>
      </c>
      <c r="M36" s="49" t="s">
        <v>82</v>
      </c>
      <c r="N36" s="49"/>
      <c r="O36" s="50" t="s">
        <v>83</v>
      </c>
      <c r="P36" s="50" t="s">
        <v>84</v>
      </c>
    </row>
    <row r="37" spans="1:16" ht="12.75" customHeight="1" thickBot="1" x14ac:dyDescent="0.25">
      <c r="A37" s="39" t="str">
        <f t="shared" si="0"/>
        <v> VBB 8.6.31 </v>
      </c>
      <c r="B37" s="15" t="str">
        <f t="shared" si="1"/>
        <v>I</v>
      </c>
      <c r="C37" s="39">
        <f t="shared" si="2"/>
        <v>25122.297999999999</v>
      </c>
      <c r="D37" s="12" t="str">
        <f t="shared" si="3"/>
        <v>vis</v>
      </c>
      <c r="E37" s="47">
        <f>VLOOKUP(C37,Active!C$21:E$969,3,FALSE)</f>
        <v>9.9930337949001231</v>
      </c>
      <c r="F37" s="15" t="s">
        <v>44</v>
      </c>
      <c r="G37" s="12" t="str">
        <f t="shared" si="4"/>
        <v>25122.298</v>
      </c>
      <c r="H37" s="39">
        <f t="shared" si="5"/>
        <v>10</v>
      </c>
      <c r="I37" s="48" t="s">
        <v>93</v>
      </c>
      <c r="J37" s="49" t="s">
        <v>94</v>
      </c>
      <c r="K37" s="48">
        <v>10</v>
      </c>
      <c r="L37" s="48" t="s">
        <v>95</v>
      </c>
      <c r="M37" s="49" t="s">
        <v>82</v>
      </c>
      <c r="N37" s="49"/>
      <c r="O37" s="50" t="s">
        <v>83</v>
      </c>
      <c r="P37" s="50" t="s">
        <v>84</v>
      </c>
    </row>
    <row r="38" spans="1:16" ht="12.75" customHeight="1" thickBot="1" x14ac:dyDescent="0.25">
      <c r="A38" s="39" t="str">
        <f t="shared" si="0"/>
        <v> VBB 8.6.31 </v>
      </c>
      <c r="B38" s="15" t="str">
        <f t="shared" si="1"/>
        <v>I</v>
      </c>
      <c r="C38" s="39">
        <f t="shared" si="2"/>
        <v>25142.572</v>
      </c>
      <c r="D38" s="12" t="str">
        <f t="shared" si="3"/>
        <v>vis</v>
      </c>
      <c r="E38" s="47">
        <f>VLOOKUP(C38,Active!C$21:E$969,3,FALSE)</f>
        <v>15.994004357319067</v>
      </c>
      <c r="F38" s="15" t="s">
        <v>44</v>
      </c>
      <c r="G38" s="12" t="str">
        <f t="shared" si="4"/>
        <v>25142.572</v>
      </c>
      <c r="H38" s="39">
        <f t="shared" si="5"/>
        <v>16</v>
      </c>
      <c r="I38" s="48" t="s">
        <v>96</v>
      </c>
      <c r="J38" s="49" t="s">
        <v>97</v>
      </c>
      <c r="K38" s="48">
        <v>16</v>
      </c>
      <c r="L38" s="48" t="s">
        <v>98</v>
      </c>
      <c r="M38" s="49" t="s">
        <v>82</v>
      </c>
      <c r="N38" s="49"/>
      <c r="O38" s="50" t="s">
        <v>83</v>
      </c>
      <c r="P38" s="50" t="s">
        <v>84</v>
      </c>
    </row>
    <row r="39" spans="1:16" ht="12.75" customHeight="1" thickBot="1" x14ac:dyDescent="0.25">
      <c r="A39" s="39" t="str">
        <f t="shared" si="0"/>
        <v> VBB 8.6.31 </v>
      </c>
      <c r="B39" s="15" t="str">
        <f t="shared" si="1"/>
        <v>I</v>
      </c>
      <c r="C39" s="39">
        <f t="shared" si="2"/>
        <v>25301.32</v>
      </c>
      <c r="D39" s="12" t="str">
        <f t="shared" si="3"/>
        <v>vis</v>
      </c>
      <c r="E39" s="47">
        <f>VLOOKUP(C39,Active!C$21:E$969,3,FALSE)</f>
        <v>62.98236752407557</v>
      </c>
      <c r="F39" s="15" t="s">
        <v>44</v>
      </c>
      <c r="G39" s="12" t="str">
        <f t="shared" si="4"/>
        <v>25301.320</v>
      </c>
      <c r="H39" s="39">
        <f t="shared" si="5"/>
        <v>63</v>
      </c>
      <c r="I39" s="48" t="s">
        <v>99</v>
      </c>
      <c r="J39" s="49" t="s">
        <v>100</v>
      </c>
      <c r="K39" s="48">
        <v>63</v>
      </c>
      <c r="L39" s="48" t="s">
        <v>101</v>
      </c>
      <c r="M39" s="49" t="s">
        <v>82</v>
      </c>
      <c r="N39" s="49"/>
      <c r="O39" s="50" t="s">
        <v>83</v>
      </c>
      <c r="P39" s="50" t="s">
        <v>84</v>
      </c>
    </row>
    <row r="40" spans="1:16" ht="12.75" customHeight="1" thickBot="1" x14ac:dyDescent="0.25">
      <c r="A40" s="39" t="str">
        <f t="shared" si="0"/>
        <v> AN 261.256 </v>
      </c>
      <c r="B40" s="15" t="str">
        <f t="shared" si="1"/>
        <v>I</v>
      </c>
      <c r="C40" s="39">
        <f t="shared" si="2"/>
        <v>27159.55</v>
      </c>
      <c r="D40" s="12" t="str">
        <f t="shared" si="3"/>
        <v>vis</v>
      </c>
      <c r="E40" s="47">
        <f>VLOOKUP(C40,Active!C$21:E$969,3,FALSE)</f>
        <v>613.0062171937542</v>
      </c>
      <c r="F40" s="15" t="s">
        <v>44</v>
      </c>
      <c r="G40" s="12" t="str">
        <f t="shared" si="4"/>
        <v>27159.550</v>
      </c>
      <c r="H40" s="39">
        <f t="shared" si="5"/>
        <v>613</v>
      </c>
      <c r="I40" s="48" t="s">
        <v>102</v>
      </c>
      <c r="J40" s="49" t="s">
        <v>103</v>
      </c>
      <c r="K40" s="48">
        <v>613</v>
      </c>
      <c r="L40" s="48" t="s">
        <v>104</v>
      </c>
      <c r="M40" s="49" t="s">
        <v>105</v>
      </c>
      <c r="N40" s="49"/>
      <c r="O40" s="50" t="s">
        <v>106</v>
      </c>
      <c r="P40" s="50" t="s">
        <v>107</v>
      </c>
    </row>
    <row r="41" spans="1:16" ht="12.75" customHeight="1" thickBot="1" x14ac:dyDescent="0.25">
      <c r="A41" s="39" t="str">
        <f t="shared" si="0"/>
        <v> AN 261.256 </v>
      </c>
      <c r="B41" s="15" t="str">
        <f t="shared" si="1"/>
        <v>II</v>
      </c>
      <c r="C41" s="39">
        <f t="shared" si="2"/>
        <v>27181.57</v>
      </c>
      <c r="D41" s="12" t="str">
        <f t="shared" si="3"/>
        <v>vis</v>
      </c>
      <c r="E41" s="47">
        <f>VLOOKUP(C41,Active!C$21:E$969,3,FALSE)</f>
        <v>619.5239922645078</v>
      </c>
      <c r="F41" s="15" t="s">
        <v>44</v>
      </c>
      <c r="G41" s="12" t="str">
        <f t="shared" si="4"/>
        <v>27181.570</v>
      </c>
      <c r="H41" s="39">
        <f t="shared" si="5"/>
        <v>619.5</v>
      </c>
      <c r="I41" s="48" t="s">
        <v>108</v>
      </c>
      <c r="J41" s="49" t="s">
        <v>109</v>
      </c>
      <c r="K41" s="48">
        <v>619.5</v>
      </c>
      <c r="L41" s="48" t="s">
        <v>110</v>
      </c>
      <c r="M41" s="49" t="s">
        <v>105</v>
      </c>
      <c r="N41" s="49"/>
      <c r="O41" s="50" t="s">
        <v>106</v>
      </c>
      <c r="P41" s="50" t="s">
        <v>107</v>
      </c>
    </row>
    <row r="42" spans="1:16" ht="12.75" customHeight="1" thickBot="1" x14ac:dyDescent="0.25">
      <c r="A42" s="39" t="str">
        <f t="shared" si="0"/>
        <v> HA 113.73 </v>
      </c>
      <c r="B42" s="15" t="str">
        <f t="shared" si="1"/>
        <v>I</v>
      </c>
      <c r="C42" s="39">
        <f t="shared" si="2"/>
        <v>29973.925999999999</v>
      </c>
      <c r="D42" s="12" t="str">
        <f t="shared" si="3"/>
        <v>vis</v>
      </c>
      <c r="E42" s="47">
        <f>VLOOKUP(C42,Active!C$21:E$969,3,FALSE)</f>
        <v>1446.0429897880788</v>
      </c>
      <c r="F42" s="15" t="s">
        <v>44</v>
      </c>
      <c r="G42" s="12" t="str">
        <f t="shared" si="4"/>
        <v>29973.926</v>
      </c>
      <c r="H42" s="39">
        <f t="shared" si="5"/>
        <v>1446</v>
      </c>
      <c r="I42" s="48" t="s">
        <v>111</v>
      </c>
      <c r="J42" s="49" t="s">
        <v>112</v>
      </c>
      <c r="K42" s="48">
        <v>1446</v>
      </c>
      <c r="L42" s="48" t="s">
        <v>113</v>
      </c>
      <c r="M42" s="49" t="s">
        <v>78</v>
      </c>
      <c r="N42" s="49"/>
      <c r="O42" s="50" t="s">
        <v>114</v>
      </c>
      <c r="P42" s="50" t="s">
        <v>115</v>
      </c>
    </row>
    <row r="43" spans="1:16" ht="12.75" customHeight="1" thickBot="1" x14ac:dyDescent="0.25">
      <c r="A43" s="39" t="str">
        <f t="shared" si="0"/>
        <v> HABZ 70 </v>
      </c>
      <c r="B43" s="15" t="str">
        <f t="shared" si="1"/>
        <v>I</v>
      </c>
      <c r="C43" s="39">
        <f t="shared" si="2"/>
        <v>39146.26</v>
      </c>
      <c r="D43" s="12" t="str">
        <f t="shared" si="3"/>
        <v>vis</v>
      </c>
      <c r="E43" s="47">
        <f>VLOOKUP(C43,Active!C$21:E$969,3,FALSE)</f>
        <v>4160.9934841488866</v>
      </c>
      <c r="F43" s="15" t="s">
        <v>44</v>
      </c>
      <c r="G43" s="12" t="str">
        <f t="shared" si="4"/>
        <v>39146.260</v>
      </c>
      <c r="H43" s="39">
        <f t="shared" si="5"/>
        <v>4161</v>
      </c>
      <c r="I43" s="48" t="s">
        <v>116</v>
      </c>
      <c r="J43" s="49" t="s">
        <v>117</v>
      </c>
      <c r="K43" s="48">
        <v>4161</v>
      </c>
      <c r="L43" s="48" t="s">
        <v>118</v>
      </c>
      <c r="M43" s="49" t="s">
        <v>82</v>
      </c>
      <c r="N43" s="49"/>
      <c r="O43" s="50" t="s">
        <v>119</v>
      </c>
      <c r="P43" s="50" t="s">
        <v>120</v>
      </c>
    </row>
    <row r="44" spans="1:16" ht="12.75" customHeight="1" thickBot="1" x14ac:dyDescent="0.25">
      <c r="A44" s="39" t="str">
        <f t="shared" si="0"/>
        <v> HABZ 70 </v>
      </c>
      <c r="B44" s="15" t="str">
        <f t="shared" si="1"/>
        <v>I</v>
      </c>
      <c r="C44" s="39">
        <f t="shared" si="2"/>
        <v>39389.476000000002</v>
      </c>
      <c r="D44" s="12" t="str">
        <f t="shared" si="3"/>
        <v>vis</v>
      </c>
      <c r="E44" s="47">
        <f>VLOOKUP(C44,Active!C$21:E$969,3,FALSE)</f>
        <v>4232.9838193717933</v>
      </c>
      <c r="F44" s="15" t="s">
        <v>44</v>
      </c>
      <c r="G44" s="12" t="str">
        <f t="shared" si="4"/>
        <v>39389.476</v>
      </c>
      <c r="H44" s="39">
        <f t="shared" si="5"/>
        <v>4233</v>
      </c>
      <c r="I44" s="48" t="s">
        <v>121</v>
      </c>
      <c r="J44" s="49" t="s">
        <v>122</v>
      </c>
      <c r="K44" s="48">
        <v>4233</v>
      </c>
      <c r="L44" s="48" t="s">
        <v>123</v>
      </c>
      <c r="M44" s="49" t="s">
        <v>82</v>
      </c>
      <c r="N44" s="49"/>
      <c r="O44" s="50" t="s">
        <v>119</v>
      </c>
      <c r="P44" s="50" t="s">
        <v>120</v>
      </c>
    </row>
    <row r="45" spans="1:16" ht="12.75" customHeight="1" thickBot="1" x14ac:dyDescent="0.25">
      <c r="A45" s="39" t="str">
        <f t="shared" si="0"/>
        <v> BBS 85 </v>
      </c>
      <c r="B45" s="15" t="str">
        <f t="shared" si="1"/>
        <v>I</v>
      </c>
      <c r="C45" s="39">
        <f t="shared" si="2"/>
        <v>47038.36</v>
      </c>
      <c r="D45" s="12" t="str">
        <f t="shared" si="3"/>
        <v>vis</v>
      </c>
      <c r="E45" s="47">
        <f>VLOOKUP(C45,Active!C$21:E$969,3,FALSE)</f>
        <v>6497.003140638165</v>
      </c>
      <c r="F45" s="15" t="s">
        <v>44</v>
      </c>
      <c r="G45" s="12" t="str">
        <f t="shared" si="4"/>
        <v>47038.360</v>
      </c>
      <c r="H45" s="39">
        <f t="shared" si="5"/>
        <v>6497</v>
      </c>
      <c r="I45" s="48" t="s">
        <v>160</v>
      </c>
      <c r="J45" s="49" t="s">
        <v>161</v>
      </c>
      <c r="K45" s="48">
        <v>6497</v>
      </c>
      <c r="L45" s="48" t="s">
        <v>162</v>
      </c>
      <c r="M45" s="49" t="s">
        <v>127</v>
      </c>
      <c r="N45" s="49" t="s">
        <v>128</v>
      </c>
      <c r="O45" s="50" t="s">
        <v>140</v>
      </c>
      <c r="P45" s="50" t="s">
        <v>163</v>
      </c>
    </row>
    <row r="46" spans="1:16" ht="12.75" customHeight="1" thickBot="1" x14ac:dyDescent="0.25">
      <c r="A46" s="39" t="str">
        <f t="shared" si="0"/>
        <v> VSSC 72.25 </v>
      </c>
      <c r="B46" s="15" t="str">
        <f t="shared" si="1"/>
        <v>I</v>
      </c>
      <c r="C46" s="39">
        <f t="shared" si="2"/>
        <v>47423.499100000001</v>
      </c>
      <c r="D46" s="12" t="str">
        <f t="shared" si="3"/>
        <v>vis</v>
      </c>
      <c r="E46" s="47">
        <f>VLOOKUP(C46,Active!C$21:E$969,3,FALSE)</f>
        <v>6611.0017793644347</v>
      </c>
      <c r="F46" s="15" t="s">
        <v>44</v>
      </c>
      <c r="G46" s="12" t="str">
        <f t="shared" si="4"/>
        <v>47423.4991</v>
      </c>
      <c r="H46" s="39">
        <f t="shared" si="5"/>
        <v>6611</v>
      </c>
      <c r="I46" s="48" t="s">
        <v>164</v>
      </c>
      <c r="J46" s="49" t="s">
        <v>165</v>
      </c>
      <c r="K46" s="48">
        <v>6611</v>
      </c>
      <c r="L46" s="48" t="s">
        <v>166</v>
      </c>
      <c r="M46" s="49" t="s">
        <v>127</v>
      </c>
      <c r="N46" s="49" t="s">
        <v>128</v>
      </c>
      <c r="O46" s="50" t="s">
        <v>167</v>
      </c>
      <c r="P46" s="50" t="s">
        <v>168</v>
      </c>
    </row>
    <row r="47" spans="1:16" ht="12.75" customHeight="1" thickBot="1" x14ac:dyDescent="0.25">
      <c r="A47" s="39" t="str">
        <f t="shared" si="0"/>
        <v> VSSC 73 </v>
      </c>
      <c r="B47" s="15" t="str">
        <f t="shared" si="1"/>
        <v>I</v>
      </c>
      <c r="C47" s="39">
        <f t="shared" si="2"/>
        <v>47700.534899999999</v>
      </c>
      <c r="D47" s="12" t="str">
        <f t="shared" si="3"/>
        <v>vis</v>
      </c>
      <c r="E47" s="47">
        <f>VLOOKUP(C47,Active!C$21:E$969,3,FALSE)</f>
        <v>6693.0025527952357</v>
      </c>
      <c r="F47" s="15" t="s">
        <v>44</v>
      </c>
      <c r="G47" s="12" t="str">
        <f t="shared" si="4"/>
        <v>47700.5349</v>
      </c>
      <c r="H47" s="39">
        <f t="shared" si="5"/>
        <v>6693</v>
      </c>
      <c r="I47" s="48" t="s">
        <v>169</v>
      </c>
      <c r="J47" s="49" t="s">
        <v>170</v>
      </c>
      <c r="K47" s="48">
        <v>6693</v>
      </c>
      <c r="L47" s="48" t="s">
        <v>171</v>
      </c>
      <c r="M47" s="49" t="s">
        <v>127</v>
      </c>
      <c r="N47" s="49" t="s">
        <v>128</v>
      </c>
      <c r="O47" s="50" t="s">
        <v>167</v>
      </c>
      <c r="P47" s="50" t="s">
        <v>172</v>
      </c>
    </row>
    <row r="48" spans="1:16" ht="12.75" customHeight="1" thickBot="1" x14ac:dyDescent="0.25">
      <c r="A48" s="39" t="str">
        <f t="shared" si="0"/>
        <v>BAVM 59 </v>
      </c>
      <c r="B48" s="15" t="str">
        <f t="shared" si="1"/>
        <v>I</v>
      </c>
      <c r="C48" s="39">
        <f t="shared" si="2"/>
        <v>48119.457799999996</v>
      </c>
      <c r="D48" s="12" t="str">
        <f t="shared" si="3"/>
        <v>vis</v>
      </c>
      <c r="E48" s="47">
        <f>VLOOKUP(C48,Active!C$21:E$969,3,FALSE)</f>
        <v>6817.0009739663419</v>
      </c>
      <c r="F48" s="15" t="s">
        <v>44</v>
      </c>
      <c r="G48" s="12" t="str">
        <f t="shared" si="4"/>
        <v>48119.4578</v>
      </c>
      <c r="H48" s="39">
        <f t="shared" si="5"/>
        <v>6817</v>
      </c>
      <c r="I48" s="48" t="s">
        <v>173</v>
      </c>
      <c r="J48" s="49" t="s">
        <v>174</v>
      </c>
      <c r="K48" s="48">
        <v>6817</v>
      </c>
      <c r="L48" s="48" t="s">
        <v>175</v>
      </c>
      <c r="M48" s="49" t="s">
        <v>127</v>
      </c>
      <c r="N48" s="49" t="s">
        <v>176</v>
      </c>
      <c r="O48" s="50" t="s">
        <v>177</v>
      </c>
      <c r="P48" s="51" t="s">
        <v>178</v>
      </c>
    </row>
    <row r="49" spans="1:16" ht="12.75" customHeight="1" thickBot="1" x14ac:dyDescent="0.25">
      <c r="A49" s="39" t="str">
        <f t="shared" si="0"/>
        <v> BRNO 32 </v>
      </c>
      <c r="B49" s="15" t="str">
        <f t="shared" si="1"/>
        <v>I</v>
      </c>
      <c r="C49" s="39">
        <f t="shared" si="2"/>
        <v>50315.470800000003</v>
      </c>
      <c r="D49" s="12" t="str">
        <f t="shared" si="3"/>
        <v>vis</v>
      </c>
      <c r="E49" s="47">
        <f>VLOOKUP(C49,Active!C$21:E$969,3,FALSE)</f>
        <v>7467.0063684463921</v>
      </c>
      <c r="F49" s="15" t="s">
        <v>44</v>
      </c>
      <c r="G49" s="12" t="str">
        <f t="shared" si="4"/>
        <v>50315.4708</v>
      </c>
      <c r="H49" s="39">
        <f t="shared" si="5"/>
        <v>7467</v>
      </c>
      <c r="I49" s="48" t="s">
        <v>187</v>
      </c>
      <c r="J49" s="49" t="s">
        <v>188</v>
      </c>
      <c r="K49" s="48">
        <v>7467</v>
      </c>
      <c r="L49" s="48" t="s">
        <v>189</v>
      </c>
      <c r="M49" s="49" t="s">
        <v>105</v>
      </c>
      <c r="N49" s="49"/>
      <c r="O49" s="50" t="s">
        <v>190</v>
      </c>
      <c r="P49" s="50" t="s">
        <v>191</v>
      </c>
    </row>
    <row r="50" spans="1:16" ht="12.75" customHeight="1" thickBot="1" x14ac:dyDescent="0.25">
      <c r="A50" s="39" t="str">
        <f t="shared" si="0"/>
        <v>BAVM 154 </v>
      </c>
      <c r="B50" s="15" t="str">
        <f t="shared" si="1"/>
        <v>I</v>
      </c>
      <c r="C50" s="39">
        <f t="shared" si="2"/>
        <v>52278.345999999998</v>
      </c>
      <c r="D50" s="12" t="str">
        <f t="shared" si="3"/>
        <v>vis</v>
      </c>
      <c r="E50" s="47">
        <f>VLOOKUP(C50,Active!C$21:E$969,3,FALSE)</f>
        <v>8048.0045085717466</v>
      </c>
      <c r="F50" s="15" t="s">
        <v>44</v>
      </c>
      <c r="G50" s="12" t="str">
        <f t="shared" si="4"/>
        <v>52278.346</v>
      </c>
      <c r="H50" s="39">
        <f t="shared" si="5"/>
        <v>8048</v>
      </c>
      <c r="I50" s="48" t="s">
        <v>192</v>
      </c>
      <c r="J50" s="49" t="s">
        <v>193</v>
      </c>
      <c r="K50" s="48">
        <v>8048</v>
      </c>
      <c r="L50" s="48" t="s">
        <v>194</v>
      </c>
      <c r="M50" s="49" t="s">
        <v>105</v>
      </c>
      <c r="N50" s="49"/>
      <c r="O50" s="50" t="s">
        <v>195</v>
      </c>
      <c r="P50" s="51" t="s">
        <v>196</v>
      </c>
    </row>
    <row r="51" spans="1:16" ht="12.75" customHeight="1" thickBot="1" x14ac:dyDescent="0.25">
      <c r="A51" s="39" t="str">
        <f t="shared" si="0"/>
        <v>BAVM 171 </v>
      </c>
      <c r="B51" s="15" t="str">
        <f t="shared" si="1"/>
        <v>II</v>
      </c>
      <c r="C51" s="39">
        <f t="shared" si="2"/>
        <v>52908.392999999996</v>
      </c>
      <c r="D51" s="12" t="str">
        <f t="shared" si="3"/>
        <v>vis</v>
      </c>
      <c r="E51" s="47">
        <f>VLOOKUP(C51,Active!C$21:E$969,3,FALSE)</f>
        <v>8234.4942737853271</v>
      </c>
      <c r="F51" s="15" t="s">
        <v>44</v>
      </c>
      <c r="G51" s="12" t="str">
        <f t="shared" si="4"/>
        <v>52908.393</v>
      </c>
      <c r="H51" s="39">
        <f t="shared" si="5"/>
        <v>8234.5</v>
      </c>
      <c r="I51" s="48" t="s">
        <v>202</v>
      </c>
      <c r="J51" s="49" t="s">
        <v>203</v>
      </c>
      <c r="K51" s="48">
        <v>8234.5</v>
      </c>
      <c r="L51" s="48" t="s">
        <v>204</v>
      </c>
      <c r="M51" s="49" t="s">
        <v>105</v>
      </c>
      <c r="N51" s="49"/>
      <c r="O51" s="50" t="s">
        <v>195</v>
      </c>
      <c r="P51" s="51" t="s">
        <v>205</v>
      </c>
    </row>
    <row r="52" spans="1:16" ht="12.75" customHeight="1" thickBot="1" x14ac:dyDescent="0.25">
      <c r="A52" s="39" t="str">
        <f t="shared" si="0"/>
        <v>OEJV 0137 </v>
      </c>
      <c r="B52" s="15" t="str">
        <f t="shared" si="1"/>
        <v>II</v>
      </c>
      <c r="C52" s="39">
        <f t="shared" si="2"/>
        <v>55060.494299999998</v>
      </c>
      <c r="D52" s="12" t="str">
        <f t="shared" si="3"/>
        <v>vis</v>
      </c>
      <c r="E52" s="47" t="e">
        <f>VLOOKUP(C52,Active!C$21:E$969,3,FALSE)</f>
        <v>#N/A</v>
      </c>
      <c r="F52" s="15" t="s">
        <v>44</v>
      </c>
      <c r="G52" s="12" t="str">
        <f t="shared" si="4"/>
        <v>55060.4943</v>
      </c>
      <c r="H52" s="39">
        <f t="shared" si="5"/>
        <v>8871.5</v>
      </c>
      <c r="I52" s="48" t="s">
        <v>216</v>
      </c>
      <c r="J52" s="49" t="s">
        <v>217</v>
      </c>
      <c r="K52" s="48">
        <v>8871.5</v>
      </c>
      <c r="L52" s="48" t="s">
        <v>218</v>
      </c>
      <c r="M52" s="49" t="s">
        <v>212</v>
      </c>
      <c r="N52" s="49" t="s">
        <v>213</v>
      </c>
      <c r="O52" s="50" t="s">
        <v>219</v>
      </c>
      <c r="P52" s="51" t="s">
        <v>220</v>
      </c>
    </row>
    <row r="53" spans="1:16" ht="12.75" customHeight="1" thickBot="1" x14ac:dyDescent="0.25">
      <c r="A53" s="39" t="str">
        <f t="shared" si="0"/>
        <v>OEJV 0137 </v>
      </c>
      <c r="B53" s="15" t="str">
        <f t="shared" si="1"/>
        <v>II</v>
      </c>
      <c r="C53" s="39">
        <f t="shared" si="2"/>
        <v>55192.251499999998</v>
      </c>
      <c r="D53" s="12" t="str">
        <f t="shared" si="3"/>
        <v>vis</v>
      </c>
      <c r="E53" s="47" t="e">
        <f>VLOOKUP(C53,Active!C$21:E$969,3,FALSE)</f>
        <v>#N/A</v>
      </c>
      <c r="F53" s="15" t="s">
        <v>44</v>
      </c>
      <c r="G53" s="12" t="str">
        <f t="shared" si="4"/>
        <v>55192.2515</v>
      </c>
      <c r="H53" s="39">
        <f t="shared" si="5"/>
        <v>8910.5</v>
      </c>
      <c r="I53" s="48" t="s">
        <v>221</v>
      </c>
      <c r="J53" s="49" t="s">
        <v>222</v>
      </c>
      <c r="K53" s="48">
        <v>8910.5</v>
      </c>
      <c r="L53" s="48" t="s">
        <v>223</v>
      </c>
      <c r="M53" s="49" t="s">
        <v>212</v>
      </c>
      <c r="N53" s="49" t="s">
        <v>60</v>
      </c>
      <c r="O53" s="50" t="s">
        <v>219</v>
      </c>
      <c r="P53" s="51" t="s">
        <v>220</v>
      </c>
    </row>
    <row r="54" spans="1:16" ht="12.75" customHeight="1" thickBot="1" x14ac:dyDescent="0.25">
      <c r="A54" s="39" t="str">
        <f t="shared" si="0"/>
        <v>OEJV 0137 </v>
      </c>
      <c r="B54" s="15" t="str">
        <f t="shared" si="1"/>
        <v>II</v>
      </c>
      <c r="C54" s="39">
        <f t="shared" si="2"/>
        <v>55192.251700000001</v>
      </c>
      <c r="D54" s="12" t="str">
        <f t="shared" si="3"/>
        <v>vis</v>
      </c>
      <c r="E54" s="47" t="e">
        <f>VLOOKUP(C54,Active!C$21:E$969,3,FALSE)</f>
        <v>#N/A</v>
      </c>
      <c r="F54" s="15" t="s">
        <v>44</v>
      </c>
      <c r="G54" s="12" t="str">
        <f t="shared" si="4"/>
        <v>55192.2517</v>
      </c>
      <c r="H54" s="39">
        <f t="shared" si="5"/>
        <v>8910.5</v>
      </c>
      <c r="I54" s="48" t="s">
        <v>224</v>
      </c>
      <c r="J54" s="49" t="s">
        <v>222</v>
      </c>
      <c r="K54" s="48">
        <v>8910.5</v>
      </c>
      <c r="L54" s="48" t="s">
        <v>225</v>
      </c>
      <c r="M54" s="49" t="s">
        <v>212</v>
      </c>
      <c r="N54" s="49" t="s">
        <v>213</v>
      </c>
      <c r="O54" s="50" t="s">
        <v>219</v>
      </c>
      <c r="P54" s="51" t="s">
        <v>220</v>
      </c>
    </row>
    <row r="55" spans="1:16" ht="12.75" customHeight="1" thickBot="1" x14ac:dyDescent="0.25">
      <c r="A55" s="39" t="str">
        <f t="shared" si="0"/>
        <v>OEJV 0137 </v>
      </c>
      <c r="B55" s="15" t="str">
        <f t="shared" si="1"/>
        <v>II</v>
      </c>
      <c r="C55" s="39">
        <f t="shared" si="2"/>
        <v>55192.252500000002</v>
      </c>
      <c r="D55" s="12" t="str">
        <f t="shared" si="3"/>
        <v>vis</v>
      </c>
      <c r="E55" s="47" t="e">
        <f>VLOOKUP(C55,Active!C$21:E$969,3,FALSE)</f>
        <v>#N/A</v>
      </c>
      <c r="F55" s="15" t="s">
        <v>44</v>
      </c>
      <c r="G55" s="12" t="str">
        <f t="shared" si="4"/>
        <v>55192.2525</v>
      </c>
      <c r="H55" s="39">
        <f t="shared" si="5"/>
        <v>8910.5</v>
      </c>
      <c r="I55" s="48" t="s">
        <v>226</v>
      </c>
      <c r="J55" s="49" t="s">
        <v>227</v>
      </c>
      <c r="K55" s="48">
        <v>8910.5</v>
      </c>
      <c r="L55" s="48" t="s">
        <v>228</v>
      </c>
      <c r="M55" s="49" t="s">
        <v>212</v>
      </c>
      <c r="N55" s="49" t="s">
        <v>44</v>
      </c>
      <c r="O55" s="50" t="s">
        <v>219</v>
      </c>
      <c r="P55" s="51" t="s">
        <v>220</v>
      </c>
    </row>
    <row r="56" spans="1:16" x14ac:dyDescent="0.2">
      <c r="B56" s="15"/>
      <c r="F56" s="15"/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</sheetData>
  <phoneticPr fontId="8" type="noConversion"/>
  <hyperlinks>
    <hyperlink ref="P17" r:id="rId1" display="http://www.bav-astro.de/sfs/BAVM_link.php?BAVMnr=34" xr:uid="{00000000-0004-0000-0100-000000000000}"/>
    <hyperlink ref="P18" r:id="rId2" display="http://www.bav-astro.de/sfs/BAVM_link.php?BAVMnr=38" xr:uid="{00000000-0004-0000-0100-000001000000}"/>
    <hyperlink ref="P48" r:id="rId3" display="http://www.bav-astro.de/sfs/BAVM_link.php?BAVMnr=59" xr:uid="{00000000-0004-0000-0100-000002000000}"/>
    <hyperlink ref="P20" r:id="rId4" display="http://www.bav-astro.de/sfs/BAVM_link.php?BAVMnr=80" xr:uid="{00000000-0004-0000-0100-000003000000}"/>
    <hyperlink ref="P21" r:id="rId5" display="http://www.bav-astro.de/sfs/BAVM_link.php?BAVMnr=80" xr:uid="{00000000-0004-0000-0100-000004000000}"/>
    <hyperlink ref="P50" r:id="rId6" display="http://www.bav-astro.de/sfs/BAVM_link.php?BAVMnr=154" xr:uid="{00000000-0004-0000-0100-000005000000}"/>
    <hyperlink ref="P22" r:id="rId7" display="http://www.konkoly.hu/cgi-bin/IBVS?5583" xr:uid="{00000000-0004-0000-0100-000006000000}"/>
    <hyperlink ref="P51" r:id="rId8" display="http://www.bav-astro.de/sfs/BAVM_link.php?BAVMnr=171" xr:uid="{00000000-0004-0000-0100-000007000000}"/>
    <hyperlink ref="P23" r:id="rId9" display="http://www.konkoly.hu/cgi-bin/IBVS?5583" xr:uid="{00000000-0004-0000-0100-000008000000}"/>
    <hyperlink ref="P24" r:id="rId10" display="http://var.astro.cz/oejv/issues/oejv0074.pdf" xr:uid="{00000000-0004-0000-0100-000009000000}"/>
    <hyperlink ref="P52" r:id="rId11" display="http://var.astro.cz/oejv/issues/oejv0137.pdf" xr:uid="{00000000-0004-0000-0100-00000A000000}"/>
    <hyperlink ref="P53" r:id="rId12" display="http://var.astro.cz/oejv/issues/oejv0137.pdf" xr:uid="{00000000-0004-0000-0100-00000B000000}"/>
    <hyperlink ref="P54" r:id="rId13" display="http://var.astro.cz/oejv/issues/oejv0137.pdf" xr:uid="{00000000-0004-0000-0100-00000C000000}"/>
    <hyperlink ref="P55" r:id="rId14" display="http://var.astro.cz/oejv/issues/oejv0137.pdf" xr:uid="{00000000-0004-0000-0100-00000D000000}"/>
    <hyperlink ref="P25" r:id="rId15" display="http://www.bav-astro.de/sfs/BAVM_link.php?BAVMnr=215" xr:uid="{00000000-0004-0000-0100-00000E000000}"/>
    <hyperlink ref="P26" r:id="rId16" display="http://var.astro.cz/oejv/issues/oejv0160.pdf" xr:uid="{00000000-0004-0000-0100-00000F000000}"/>
    <hyperlink ref="P27" r:id="rId17" display="http://var.astro.cz/oejv/issues/oejv0160.pdf" xr:uid="{00000000-0004-0000-0100-000010000000}"/>
    <hyperlink ref="P28" r:id="rId18" display="http://var.astro.cz/oejv/issues/oejv0160.pdf" xr:uid="{00000000-0004-0000-0100-000011000000}"/>
    <hyperlink ref="P29" r:id="rId19" display="http://var.astro.cz/oejv/issues/oejv0160.pdf" xr:uid="{00000000-0004-0000-0100-000012000000}"/>
    <hyperlink ref="P30" r:id="rId20" display="http://var.astro.cz/oejv/issues/oejv0160.pdf" xr:uid="{00000000-0004-0000-0100-000013000000}"/>
    <hyperlink ref="P31" r:id="rId21" display="http://var.astro.cz/oejv/issues/oejv0160.pdf" xr:uid="{00000000-0004-0000-0100-000014000000}"/>
    <hyperlink ref="P32" r:id="rId22" display="http://www.bav-astro.de/sfs/BAVM_link.php?BAVMnr=231" xr:uid="{00000000-0004-0000-0100-000015000000}"/>
    <hyperlink ref="P33" r:id="rId23" display="http://www.bav-astro.de/sfs/BAVM_link.php?BAVMnr=234" xr:uid="{00000000-0004-0000-0100-000016000000}"/>
    <hyperlink ref="P34" r:id="rId24" display="http://www.bav-astro.de/sfs/BAVM_link.php?BAVMnr=239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2024-01-25T06:24:23Z</dcterms:modified>
</cp:coreProperties>
</file>