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E369D1C-3748-4FA4-848E-38D25731599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89" i="1" l="1"/>
  <c r="F189" i="1"/>
  <c r="G189" i="1"/>
  <c r="K189" i="1"/>
  <c r="Q189" i="1"/>
  <c r="Q188" i="1"/>
  <c r="E22" i="1"/>
  <c r="F22" i="1"/>
  <c r="E30" i="1"/>
  <c r="F30" i="1"/>
  <c r="E38" i="1"/>
  <c r="F38" i="1"/>
  <c r="E46" i="1"/>
  <c r="F46" i="1"/>
  <c r="Q187" i="1"/>
  <c r="Q178" i="1"/>
  <c r="Q179" i="1"/>
  <c r="Q180" i="1"/>
  <c r="Q181" i="1"/>
  <c r="Q182" i="1"/>
  <c r="Q183" i="1"/>
  <c r="Q184" i="1"/>
  <c r="Q185" i="1"/>
  <c r="Q186" i="1"/>
  <c r="E178" i="1"/>
  <c r="F178" i="1"/>
  <c r="E183" i="1"/>
  <c r="F183" i="1"/>
  <c r="C7" i="1"/>
  <c r="E188" i="1"/>
  <c r="F188" i="1"/>
  <c r="C8" i="1"/>
  <c r="E56" i="1"/>
  <c r="F56" i="1"/>
  <c r="G56" i="1"/>
  <c r="I56" i="1"/>
  <c r="E53" i="1"/>
  <c r="F53" i="1"/>
  <c r="G53" i="1"/>
  <c r="I53" i="1"/>
  <c r="E55" i="1"/>
  <c r="F55" i="1"/>
  <c r="G55" i="1"/>
  <c r="I55" i="1"/>
  <c r="E58" i="1"/>
  <c r="F58" i="1"/>
  <c r="G58" i="1"/>
  <c r="I58" i="1"/>
  <c r="E61" i="1"/>
  <c r="F61" i="1"/>
  <c r="G61" i="1"/>
  <c r="I61" i="1"/>
  <c r="E62" i="1"/>
  <c r="F62" i="1"/>
  <c r="G62" i="1"/>
  <c r="I62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I66" i="1"/>
  <c r="E67" i="1"/>
  <c r="F67" i="1"/>
  <c r="G67" i="1"/>
  <c r="E68" i="1"/>
  <c r="F68" i="1"/>
  <c r="G68" i="1"/>
  <c r="I68" i="1"/>
  <c r="E69" i="1"/>
  <c r="F69" i="1"/>
  <c r="G69" i="1"/>
  <c r="I69" i="1"/>
  <c r="E70" i="1"/>
  <c r="F70" i="1"/>
  <c r="G70" i="1"/>
  <c r="I70" i="1"/>
  <c r="E71" i="1"/>
  <c r="F71" i="1"/>
  <c r="G71" i="1"/>
  <c r="I71" i="1"/>
  <c r="E72" i="1"/>
  <c r="F72" i="1"/>
  <c r="G72" i="1"/>
  <c r="I72" i="1"/>
  <c r="E73" i="1"/>
  <c r="F73" i="1"/>
  <c r="G73" i="1"/>
  <c r="I73" i="1"/>
  <c r="E74" i="1"/>
  <c r="F74" i="1"/>
  <c r="G74" i="1"/>
  <c r="I74" i="1"/>
  <c r="E75" i="1"/>
  <c r="F75" i="1"/>
  <c r="G75" i="1"/>
  <c r="E76" i="1"/>
  <c r="F76" i="1"/>
  <c r="G76" i="1"/>
  <c r="I76" i="1"/>
  <c r="E77" i="1"/>
  <c r="F77" i="1"/>
  <c r="G77" i="1"/>
  <c r="I77" i="1"/>
  <c r="E80" i="1"/>
  <c r="F80" i="1"/>
  <c r="G80" i="1"/>
  <c r="I80" i="1"/>
  <c r="E81" i="1"/>
  <c r="F81" i="1"/>
  <c r="G81" i="1"/>
  <c r="I81" i="1"/>
  <c r="E82" i="1"/>
  <c r="F82" i="1"/>
  <c r="G82" i="1"/>
  <c r="I82" i="1"/>
  <c r="E83" i="1"/>
  <c r="F83" i="1"/>
  <c r="G83" i="1"/>
  <c r="I83" i="1"/>
  <c r="E84" i="1"/>
  <c r="F84" i="1"/>
  <c r="G84" i="1"/>
  <c r="I84" i="1"/>
  <c r="E85" i="1"/>
  <c r="F85" i="1"/>
  <c r="G85" i="1"/>
  <c r="E86" i="1"/>
  <c r="F86" i="1"/>
  <c r="G86" i="1"/>
  <c r="I86" i="1"/>
  <c r="E87" i="1"/>
  <c r="F87" i="1"/>
  <c r="G87" i="1"/>
  <c r="I87" i="1"/>
  <c r="E88" i="1"/>
  <c r="F88" i="1"/>
  <c r="G88" i="1"/>
  <c r="I88" i="1"/>
  <c r="E89" i="1"/>
  <c r="F89" i="1"/>
  <c r="G89" i="1"/>
  <c r="I89" i="1"/>
  <c r="E90" i="1"/>
  <c r="F90" i="1"/>
  <c r="G90" i="1"/>
  <c r="J90" i="1"/>
  <c r="E147" i="1"/>
  <c r="F147" i="1"/>
  <c r="G147" i="1"/>
  <c r="I147" i="1"/>
  <c r="E150" i="1"/>
  <c r="F150" i="1"/>
  <c r="G150" i="1"/>
  <c r="I150" i="1"/>
  <c r="E151" i="1"/>
  <c r="F151" i="1"/>
  <c r="G151" i="1"/>
  <c r="E154" i="1"/>
  <c r="F154" i="1"/>
  <c r="G154" i="1"/>
  <c r="K154" i="1"/>
  <c r="E155" i="1"/>
  <c r="F155" i="1"/>
  <c r="G155" i="1"/>
  <c r="K155" i="1"/>
  <c r="E156" i="1"/>
  <c r="F156" i="1"/>
  <c r="G156" i="1"/>
  <c r="K156" i="1"/>
  <c r="E158" i="1"/>
  <c r="F158" i="1"/>
  <c r="G158" i="1"/>
  <c r="K158" i="1"/>
  <c r="E174" i="1"/>
  <c r="F174" i="1"/>
  <c r="G174" i="1"/>
  <c r="K174" i="1"/>
  <c r="E177" i="1"/>
  <c r="F177" i="1"/>
  <c r="G177" i="1"/>
  <c r="K177" i="1"/>
  <c r="D9" i="1"/>
  <c r="C9" i="1"/>
  <c r="E139" i="1"/>
  <c r="F139" i="1"/>
  <c r="G139" i="1"/>
  <c r="E136" i="1"/>
  <c r="F136" i="1"/>
  <c r="G136" i="1"/>
  <c r="E137" i="1"/>
  <c r="F137" i="1"/>
  <c r="G137" i="1"/>
  <c r="E138" i="1"/>
  <c r="F138" i="1"/>
  <c r="G138" i="1"/>
  <c r="E140" i="1"/>
  <c r="F140" i="1"/>
  <c r="G140" i="1"/>
  <c r="E141" i="1"/>
  <c r="F141" i="1"/>
  <c r="G141" i="1"/>
  <c r="E142" i="1"/>
  <c r="F142" i="1"/>
  <c r="G142" i="1"/>
  <c r="E144" i="1"/>
  <c r="F144" i="1"/>
  <c r="G144" i="1"/>
  <c r="E143" i="1"/>
  <c r="F143" i="1"/>
  <c r="G143" i="1"/>
  <c r="E145" i="1"/>
  <c r="F145" i="1"/>
  <c r="G145" i="1"/>
  <c r="E146" i="1"/>
  <c r="F146" i="1"/>
  <c r="G146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4" i="1"/>
  <c r="F124" i="1"/>
  <c r="G124" i="1"/>
  <c r="E125" i="1"/>
  <c r="F125" i="1"/>
  <c r="G125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5" i="1"/>
  <c r="F135" i="1"/>
  <c r="G135" i="1"/>
  <c r="E91" i="1"/>
  <c r="F91" i="1"/>
  <c r="G91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21" i="1"/>
  <c r="F121" i="1"/>
  <c r="G121" i="1"/>
  <c r="E122" i="1"/>
  <c r="F122" i="1"/>
  <c r="G122" i="1"/>
  <c r="E123" i="1"/>
  <c r="F123" i="1"/>
  <c r="G123" i="1"/>
  <c r="E126" i="1"/>
  <c r="F126" i="1"/>
  <c r="G126" i="1"/>
  <c r="E134" i="1"/>
  <c r="F134" i="1"/>
  <c r="G134" i="1"/>
  <c r="E78" i="1"/>
  <c r="F78" i="1"/>
  <c r="G78" i="1"/>
  <c r="E79" i="1"/>
  <c r="F79" i="1"/>
  <c r="G79" i="1"/>
  <c r="E152" i="1"/>
  <c r="F152" i="1"/>
  <c r="G152" i="1"/>
  <c r="E153" i="1"/>
  <c r="F153" i="1"/>
  <c r="G153" i="1"/>
  <c r="K153" i="1"/>
  <c r="E175" i="1"/>
  <c r="F175" i="1"/>
  <c r="G175" i="1"/>
  <c r="E176" i="1"/>
  <c r="F176" i="1"/>
  <c r="G176" i="1"/>
  <c r="E159" i="1"/>
  <c r="F159" i="1"/>
  <c r="G159" i="1"/>
  <c r="E160" i="1"/>
  <c r="F160" i="1"/>
  <c r="G160" i="1"/>
  <c r="E161" i="1"/>
  <c r="F161" i="1"/>
  <c r="G161" i="1"/>
  <c r="K161" i="1"/>
  <c r="E162" i="1"/>
  <c r="F162" i="1"/>
  <c r="G162" i="1"/>
  <c r="E92" i="1"/>
  <c r="F92" i="1"/>
  <c r="E148" i="1"/>
  <c r="F148" i="1"/>
  <c r="E149" i="1"/>
  <c r="F149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H67" i="1"/>
  <c r="Q67" i="1"/>
  <c r="Q68" i="1"/>
  <c r="Q69" i="1"/>
  <c r="Q70" i="1"/>
  <c r="Q71" i="1"/>
  <c r="Q72" i="1"/>
  <c r="Q73" i="1"/>
  <c r="Q74" i="1"/>
  <c r="I75" i="1"/>
  <c r="Q75" i="1"/>
  <c r="Q76" i="1"/>
  <c r="Q77" i="1"/>
  <c r="Q80" i="1"/>
  <c r="Q81" i="1"/>
  <c r="Q82" i="1"/>
  <c r="Q83" i="1"/>
  <c r="Q84" i="1"/>
  <c r="I85" i="1"/>
  <c r="Q85" i="1"/>
  <c r="Q86" i="1"/>
  <c r="Q87" i="1"/>
  <c r="Q88" i="1"/>
  <c r="Q89" i="1"/>
  <c r="Q90" i="1"/>
  <c r="Q147" i="1"/>
  <c r="Q150" i="1"/>
  <c r="I151" i="1"/>
  <c r="Q151" i="1"/>
  <c r="Q154" i="1"/>
  <c r="Q155" i="1"/>
  <c r="Q156" i="1"/>
  <c r="Q158" i="1"/>
  <c r="Q174" i="1"/>
  <c r="Q177" i="1"/>
  <c r="G166" i="2"/>
  <c r="C166" i="2"/>
  <c r="E166" i="2"/>
  <c r="G84" i="2"/>
  <c r="C84" i="2"/>
  <c r="E84" i="2"/>
  <c r="G83" i="2"/>
  <c r="C83" i="2"/>
  <c r="E83" i="2"/>
  <c r="G165" i="2"/>
  <c r="C165" i="2"/>
  <c r="E165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71" i="2"/>
  <c r="C71" i="2"/>
  <c r="G159" i="2"/>
  <c r="C159" i="2"/>
  <c r="E159" i="2"/>
  <c r="G158" i="2"/>
  <c r="C158" i="2"/>
  <c r="E158" i="2"/>
  <c r="G157" i="2"/>
  <c r="C157" i="2"/>
  <c r="E157" i="2"/>
  <c r="G70" i="2"/>
  <c r="C70" i="2"/>
  <c r="E70" i="2"/>
  <c r="G69" i="2"/>
  <c r="C69" i="2"/>
  <c r="E69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2" i="2"/>
  <c r="C12" i="2"/>
  <c r="E12" i="2"/>
  <c r="G11" i="2"/>
  <c r="C11" i="2"/>
  <c r="E1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G122" i="2"/>
  <c r="C122" i="2"/>
  <c r="G121" i="2"/>
  <c r="C121" i="2"/>
  <c r="E121" i="2"/>
  <c r="G120" i="2"/>
  <c r="C120" i="2"/>
  <c r="G119" i="2"/>
  <c r="C119" i="2"/>
  <c r="E119" i="2"/>
  <c r="G118" i="2"/>
  <c r="C118" i="2"/>
  <c r="E118" i="2"/>
  <c r="G117" i="2"/>
  <c r="C117" i="2"/>
  <c r="G116" i="2"/>
  <c r="C116" i="2"/>
  <c r="E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E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E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E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E86" i="2"/>
  <c r="G85" i="2"/>
  <c r="C85" i="2"/>
  <c r="H166" i="2"/>
  <c r="B166" i="2"/>
  <c r="D166" i="2"/>
  <c r="A166" i="2"/>
  <c r="H84" i="2"/>
  <c r="B84" i="2"/>
  <c r="D84" i="2"/>
  <c r="A84" i="2"/>
  <c r="H83" i="2"/>
  <c r="B83" i="2"/>
  <c r="D83" i="2"/>
  <c r="A83" i="2"/>
  <c r="H165" i="2"/>
  <c r="B165" i="2"/>
  <c r="D165" i="2"/>
  <c r="A165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71" i="2"/>
  <c r="B71" i="2"/>
  <c r="D71" i="2"/>
  <c r="A71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70" i="2"/>
  <c r="B70" i="2"/>
  <c r="D70" i="2"/>
  <c r="A70" i="2"/>
  <c r="H69" i="2"/>
  <c r="B69" i="2"/>
  <c r="D69" i="2"/>
  <c r="A69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F15" i="2"/>
  <c r="D15" i="2"/>
  <c r="B15" i="2"/>
  <c r="A15" i="2"/>
  <c r="H14" i="2"/>
  <c r="B14" i="2"/>
  <c r="F14" i="2"/>
  <c r="D14" i="2"/>
  <c r="A14" i="2"/>
  <c r="H13" i="2"/>
  <c r="F13" i="2"/>
  <c r="D13" i="2"/>
  <c r="B13" i="2"/>
  <c r="A13" i="2"/>
  <c r="H151" i="2"/>
  <c r="B151" i="2"/>
  <c r="F151" i="2"/>
  <c r="D151" i="2"/>
  <c r="A151" i="2"/>
  <c r="H150" i="2"/>
  <c r="F150" i="2"/>
  <c r="D150" i="2"/>
  <c r="B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2" i="2"/>
  <c r="B12" i="2"/>
  <c r="D12" i="2"/>
  <c r="A12" i="2"/>
  <c r="H11" i="2"/>
  <c r="B11" i="2"/>
  <c r="D11" i="2"/>
  <c r="A1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J175" i="1"/>
  <c r="Q175" i="1"/>
  <c r="J176" i="1"/>
  <c r="Q176" i="1"/>
  <c r="Q171" i="1"/>
  <c r="Q170" i="1"/>
  <c r="Q169" i="1"/>
  <c r="Q168" i="1"/>
  <c r="Q166" i="1"/>
  <c r="Q165" i="1"/>
  <c r="Q164" i="1"/>
  <c r="Q163" i="1"/>
  <c r="Q173" i="1"/>
  <c r="Q172" i="1"/>
  <c r="Q167" i="1"/>
  <c r="K159" i="1"/>
  <c r="Q159" i="1"/>
  <c r="K160" i="1"/>
  <c r="Q160" i="1"/>
  <c r="Q161" i="1"/>
  <c r="K162" i="1"/>
  <c r="Q162" i="1"/>
  <c r="F16" i="1"/>
  <c r="F17" i="1" s="1"/>
  <c r="C17" i="1"/>
  <c r="Q157" i="1"/>
  <c r="Q148" i="1"/>
  <c r="Q149" i="1"/>
  <c r="Q153" i="1"/>
  <c r="J78" i="1"/>
  <c r="Q78" i="1"/>
  <c r="J79" i="1"/>
  <c r="Q79" i="1"/>
  <c r="Q152" i="1"/>
  <c r="K152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J91" i="1"/>
  <c r="J93" i="1"/>
  <c r="J94" i="1"/>
  <c r="J95" i="1"/>
  <c r="J96" i="1"/>
  <c r="J97" i="1"/>
  <c r="J98" i="1"/>
  <c r="J99" i="1"/>
  <c r="J100" i="1"/>
  <c r="J101" i="1"/>
  <c r="J102" i="1"/>
  <c r="I103" i="1"/>
  <c r="I104" i="1"/>
  <c r="I105" i="1"/>
  <c r="I106" i="1"/>
  <c r="I107" i="1"/>
  <c r="J108" i="1"/>
  <c r="J109" i="1"/>
  <c r="J110" i="1"/>
  <c r="J111" i="1"/>
  <c r="J112" i="1"/>
  <c r="J113" i="1"/>
  <c r="I114" i="1"/>
  <c r="I115" i="1"/>
  <c r="I116" i="1"/>
  <c r="I117" i="1"/>
  <c r="I118" i="1"/>
  <c r="I119" i="1"/>
  <c r="I120" i="1"/>
  <c r="J121" i="1"/>
  <c r="J122" i="1"/>
  <c r="J123" i="1"/>
  <c r="I124" i="1"/>
  <c r="I125" i="1"/>
  <c r="J126" i="1"/>
  <c r="I127" i="1"/>
  <c r="I128" i="1"/>
  <c r="I129" i="1"/>
  <c r="I130" i="1"/>
  <c r="I131" i="1"/>
  <c r="I132" i="1"/>
  <c r="I133" i="1"/>
  <c r="J134" i="1"/>
  <c r="I135" i="1"/>
  <c r="I136" i="1"/>
  <c r="I137" i="1"/>
  <c r="I138" i="1"/>
  <c r="N139" i="1"/>
  <c r="I140" i="1"/>
  <c r="I141" i="1"/>
  <c r="I142" i="1"/>
  <c r="I143" i="1"/>
  <c r="I144" i="1"/>
  <c r="I145" i="1"/>
  <c r="I146" i="1"/>
  <c r="Q48" i="1"/>
  <c r="E123" i="2"/>
  <c r="E101" i="2"/>
  <c r="E117" i="2"/>
  <c r="E81" i="2"/>
  <c r="E77" i="2"/>
  <c r="E172" i="1"/>
  <c r="F172" i="1"/>
  <c r="G172" i="1"/>
  <c r="J172" i="1"/>
  <c r="E157" i="1"/>
  <c r="F157" i="1"/>
  <c r="G157" i="1"/>
  <c r="J157" i="1"/>
  <c r="E170" i="1"/>
  <c r="F170" i="1"/>
  <c r="G170" i="1"/>
  <c r="K170" i="1"/>
  <c r="E168" i="1"/>
  <c r="F168" i="1"/>
  <c r="G168" i="1"/>
  <c r="K168" i="1"/>
  <c r="E165" i="1"/>
  <c r="F165" i="1"/>
  <c r="G165" i="1"/>
  <c r="K165" i="1"/>
  <c r="E163" i="1"/>
  <c r="F163" i="1"/>
  <c r="E180" i="1"/>
  <c r="F180" i="1"/>
  <c r="E51" i="1"/>
  <c r="F51" i="1"/>
  <c r="E43" i="1"/>
  <c r="F43" i="1"/>
  <c r="E35" i="1"/>
  <c r="F35" i="1"/>
  <c r="E27" i="1"/>
  <c r="F27" i="1"/>
  <c r="G27" i="1"/>
  <c r="I27" i="1"/>
  <c r="E185" i="1"/>
  <c r="F185" i="1"/>
  <c r="G185" i="1"/>
  <c r="K185" i="1"/>
  <c r="E48" i="1"/>
  <c r="F48" i="1"/>
  <c r="G48" i="1"/>
  <c r="H48" i="1"/>
  <c r="E40" i="1"/>
  <c r="F40" i="1"/>
  <c r="G40" i="1"/>
  <c r="I40" i="1"/>
  <c r="E32" i="1"/>
  <c r="F32" i="1"/>
  <c r="G32" i="1"/>
  <c r="I32" i="1"/>
  <c r="E24" i="1"/>
  <c r="F24" i="1"/>
  <c r="G24" i="1"/>
  <c r="I24" i="1"/>
  <c r="E60" i="1"/>
  <c r="F60" i="1"/>
  <c r="G60" i="1"/>
  <c r="I60" i="1"/>
  <c r="E182" i="1"/>
  <c r="F182" i="1"/>
  <c r="G182" i="1"/>
  <c r="K182" i="1"/>
  <c r="E45" i="1"/>
  <c r="F45" i="1"/>
  <c r="G45" i="1"/>
  <c r="I45" i="1"/>
  <c r="E37" i="1"/>
  <c r="F37" i="1"/>
  <c r="G37" i="1"/>
  <c r="I37" i="1"/>
  <c r="E29" i="1"/>
  <c r="F29" i="1"/>
  <c r="G29" i="1"/>
  <c r="I29" i="1"/>
  <c r="E21" i="1"/>
  <c r="F21" i="1"/>
  <c r="G21" i="1"/>
  <c r="I21" i="1"/>
  <c r="E57" i="1"/>
  <c r="F57" i="1"/>
  <c r="G57" i="1"/>
  <c r="I57" i="1"/>
  <c r="E179" i="1"/>
  <c r="F179" i="1"/>
  <c r="G179" i="1"/>
  <c r="K179" i="1"/>
  <c r="E50" i="1"/>
  <c r="F50" i="1"/>
  <c r="G50" i="1"/>
  <c r="I50" i="1"/>
  <c r="E42" i="1"/>
  <c r="F42" i="1"/>
  <c r="G42" i="1"/>
  <c r="H42" i="1"/>
  <c r="E34" i="1"/>
  <c r="F34" i="1"/>
  <c r="G34" i="1"/>
  <c r="I34" i="1"/>
  <c r="E26" i="1"/>
  <c r="F26" i="1"/>
  <c r="G26" i="1"/>
  <c r="I26" i="1"/>
  <c r="E54" i="1"/>
  <c r="F54" i="1"/>
  <c r="G54" i="1"/>
  <c r="H54" i="1"/>
  <c r="E173" i="1"/>
  <c r="F173" i="1"/>
  <c r="G173" i="1"/>
  <c r="J173" i="1"/>
  <c r="E167" i="1"/>
  <c r="F167" i="1"/>
  <c r="G167" i="1"/>
  <c r="J167" i="1"/>
  <c r="E171" i="1"/>
  <c r="F171" i="1"/>
  <c r="G171" i="1"/>
  <c r="K171" i="1"/>
  <c r="E169" i="1"/>
  <c r="F169" i="1"/>
  <c r="G169" i="1"/>
  <c r="K169" i="1"/>
  <c r="E166" i="1"/>
  <c r="F166" i="1"/>
  <c r="G166" i="1"/>
  <c r="K166" i="1"/>
  <c r="E164" i="1"/>
  <c r="G186" i="1"/>
  <c r="K186" i="1"/>
  <c r="E184" i="1"/>
  <c r="F184" i="1"/>
  <c r="G184" i="1"/>
  <c r="K184" i="1"/>
  <c r="E47" i="1"/>
  <c r="F47" i="1"/>
  <c r="G47" i="1"/>
  <c r="I47" i="1"/>
  <c r="E39" i="1"/>
  <c r="E31" i="1"/>
  <c r="G25" i="1"/>
  <c r="I25" i="1"/>
  <c r="E23" i="1"/>
  <c r="G188" i="1"/>
  <c r="K188" i="1"/>
  <c r="E59" i="1"/>
  <c r="F59" i="1"/>
  <c r="G59" i="1"/>
  <c r="I59" i="1"/>
  <c r="G183" i="1"/>
  <c r="K183" i="1"/>
  <c r="E181" i="1"/>
  <c r="F181" i="1"/>
  <c r="G181" i="1"/>
  <c r="K181" i="1"/>
  <c r="G178" i="1"/>
  <c r="K178" i="1"/>
  <c r="E52" i="1"/>
  <c r="F52" i="1"/>
  <c r="G52" i="1"/>
  <c r="I52" i="1"/>
  <c r="G46" i="1"/>
  <c r="I46" i="1"/>
  <c r="E44" i="1"/>
  <c r="F44" i="1"/>
  <c r="G44" i="1"/>
  <c r="I44" i="1"/>
  <c r="G38" i="1"/>
  <c r="I38" i="1"/>
  <c r="E36" i="1"/>
  <c r="F36" i="1"/>
  <c r="G36" i="1"/>
  <c r="I36" i="1"/>
  <c r="G30" i="1"/>
  <c r="I30" i="1"/>
  <c r="E28" i="1"/>
  <c r="F28" i="1"/>
  <c r="G28" i="1"/>
  <c r="I28" i="1"/>
  <c r="G22" i="1"/>
  <c r="I22" i="1"/>
  <c r="G163" i="1"/>
  <c r="K163" i="1"/>
  <c r="E186" i="1"/>
  <c r="F186" i="1"/>
  <c r="G180" i="1"/>
  <c r="K180" i="1"/>
  <c r="G51" i="1"/>
  <c r="I51" i="1"/>
  <c r="E49" i="1"/>
  <c r="F49" i="1"/>
  <c r="G49" i="1"/>
  <c r="I49" i="1"/>
  <c r="G43" i="1"/>
  <c r="I43" i="1"/>
  <c r="E41" i="1"/>
  <c r="F41" i="1"/>
  <c r="G41" i="1"/>
  <c r="I41" i="1"/>
  <c r="G35" i="1"/>
  <c r="I35" i="1"/>
  <c r="E33" i="1"/>
  <c r="F33" i="1"/>
  <c r="G33" i="1"/>
  <c r="I33" i="1"/>
  <c r="E25" i="1"/>
  <c r="F25" i="1"/>
  <c r="E187" i="1"/>
  <c r="F187" i="1"/>
  <c r="G187" i="1"/>
  <c r="K187" i="1"/>
  <c r="E100" i="2"/>
  <c r="F31" i="1"/>
  <c r="G31" i="1"/>
  <c r="I31" i="1"/>
  <c r="E95" i="2"/>
  <c r="F164" i="1"/>
  <c r="G164" i="1"/>
  <c r="K164" i="1"/>
  <c r="E73" i="2"/>
  <c r="E82" i="2"/>
  <c r="E112" i="2"/>
  <c r="E96" i="2"/>
  <c r="E90" i="2"/>
  <c r="E113" i="2"/>
  <c r="E76" i="2"/>
  <c r="E107" i="2"/>
  <c r="E91" i="2"/>
  <c r="E85" i="2"/>
  <c r="F39" i="1"/>
  <c r="G39" i="1"/>
  <c r="I39" i="1"/>
  <c r="E103" i="2"/>
  <c r="E72" i="2"/>
  <c r="E97" i="2"/>
  <c r="E74" i="2"/>
  <c r="E114" i="2"/>
  <c r="E108" i="2"/>
  <c r="E92" i="2"/>
  <c r="E120" i="2"/>
  <c r="E109" i="2"/>
  <c r="E98" i="2"/>
  <c r="E71" i="2"/>
  <c r="E75" i="2"/>
  <c r="E115" i="2"/>
  <c r="E104" i="2"/>
  <c r="E88" i="2"/>
  <c r="E80" i="2"/>
  <c r="E105" i="2"/>
  <c r="E99" i="2"/>
  <c r="E93" i="2"/>
  <c r="F23" i="1"/>
  <c r="G23" i="1"/>
  <c r="E87" i="2"/>
  <c r="E78" i="2"/>
  <c r="E122" i="2"/>
  <c r="E106" i="2"/>
  <c r="E79" i="2"/>
  <c r="E89" i="2"/>
  <c r="E111" i="2"/>
  <c r="I23" i="1"/>
  <c r="C11" i="1"/>
  <c r="C12" i="1"/>
  <c r="C16" i="1" l="1"/>
  <c r="D18" i="1" s="1"/>
  <c r="O189" i="1"/>
  <c r="O84" i="1"/>
  <c r="O114" i="1"/>
  <c r="O109" i="1"/>
  <c r="O90" i="1"/>
  <c r="O86" i="1"/>
  <c r="O185" i="1"/>
  <c r="O155" i="1"/>
  <c r="O176" i="1"/>
  <c r="O21" i="1"/>
  <c r="O168" i="1"/>
  <c r="O128" i="1"/>
  <c r="O127" i="1"/>
  <c r="O22" i="1"/>
  <c r="O111" i="1"/>
  <c r="O138" i="1"/>
  <c r="O67" i="1"/>
  <c r="O53" i="1"/>
  <c r="O79" i="1"/>
  <c r="O75" i="1"/>
  <c r="O61" i="1"/>
  <c r="O99" i="1"/>
  <c r="O85" i="1"/>
  <c r="O48" i="1"/>
  <c r="O142" i="1"/>
  <c r="O169" i="1"/>
  <c r="O63" i="1"/>
  <c r="O80" i="1"/>
  <c r="O120" i="1"/>
  <c r="O88" i="1"/>
  <c r="O166" i="1"/>
  <c r="O94" i="1"/>
  <c r="O89" i="1"/>
  <c r="O143" i="1"/>
  <c r="O37" i="1"/>
  <c r="O116" i="1"/>
  <c r="O149" i="1"/>
  <c r="O31" i="1"/>
  <c r="O26" i="1"/>
  <c r="O65" i="1"/>
  <c r="C15" i="1"/>
  <c r="F18" i="1" s="1"/>
  <c r="O145" i="1"/>
  <c r="O146" i="1"/>
  <c r="O184" i="1"/>
  <c r="O122" i="1"/>
  <c r="O28" i="1"/>
  <c r="O157" i="1"/>
  <c r="O69" i="1"/>
  <c r="O171" i="1"/>
  <c r="O117" i="1"/>
  <c r="O119" i="1"/>
  <c r="O159" i="1"/>
  <c r="O45" i="1"/>
  <c r="O144" i="1"/>
  <c r="O160" i="1"/>
  <c r="O113" i="1"/>
  <c r="O180" i="1"/>
  <c r="O58" i="1"/>
  <c r="O24" i="1"/>
  <c r="O32" i="1"/>
  <c r="O183" i="1"/>
  <c r="O186" i="1"/>
  <c r="O51" i="1"/>
  <c r="O62" i="1"/>
  <c r="O161" i="1"/>
  <c r="O131" i="1"/>
  <c r="O140" i="1"/>
  <c r="O133" i="1"/>
  <c r="O54" i="1"/>
  <c r="O124" i="1"/>
  <c r="O33" i="1"/>
  <c r="O73" i="1"/>
  <c r="O152" i="1"/>
  <c r="O108" i="1"/>
  <c r="O93" i="1"/>
  <c r="O97" i="1"/>
  <c r="O118" i="1"/>
  <c r="O40" i="1"/>
  <c r="O101" i="1"/>
  <c r="O112" i="1"/>
  <c r="O182" i="1"/>
  <c r="O34" i="1"/>
  <c r="O188" i="1"/>
  <c r="O27" i="1"/>
  <c r="O164" i="1"/>
  <c r="O126" i="1"/>
  <c r="O35" i="1"/>
  <c r="O167" i="1"/>
  <c r="O153" i="1"/>
  <c r="O59" i="1"/>
  <c r="O44" i="1"/>
  <c r="O98" i="1"/>
  <c r="O130" i="1"/>
  <c r="O147" i="1"/>
  <c r="O72" i="1"/>
  <c r="O104" i="1"/>
  <c r="O177" i="1"/>
  <c r="O132" i="1"/>
  <c r="O134" i="1"/>
  <c r="O103" i="1"/>
  <c r="O187" i="1"/>
  <c r="O137" i="1"/>
  <c r="O29" i="1"/>
  <c r="O165" i="1"/>
  <c r="O49" i="1"/>
  <c r="O148" i="1"/>
  <c r="O76" i="1"/>
  <c r="O60" i="1"/>
  <c r="O123" i="1"/>
  <c r="O77" i="1"/>
  <c r="O64" i="1"/>
  <c r="O57" i="1"/>
  <c r="O41" i="1"/>
  <c r="O25" i="1"/>
  <c r="O92" i="1"/>
  <c r="O175" i="1"/>
  <c r="O100" i="1"/>
  <c r="O110" i="1"/>
  <c r="O170" i="1"/>
  <c r="O179" i="1"/>
  <c r="O178" i="1"/>
  <c r="O47" i="1"/>
  <c r="O55" i="1"/>
  <c r="O181" i="1"/>
  <c r="O87" i="1"/>
  <c r="O154" i="1"/>
  <c r="O121" i="1"/>
  <c r="O107" i="1"/>
  <c r="O163" i="1"/>
  <c r="O52" i="1"/>
  <c r="O125" i="1"/>
  <c r="O68" i="1"/>
  <c r="O91" i="1"/>
  <c r="O23" i="1"/>
  <c r="O150" i="1"/>
  <c r="O70" i="1"/>
  <c r="O174" i="1"/>
  <c r="O71" i="1"/>
  <c r="O135" i="1"/>
  <c r="O78" i="1"/>
  <c r="O81" i="1"/>
  <c r="O139" i="1"/>
  <c r="O102" i="1"/>
  <c r="O156" i="1"/>
  <c r="O173" i="1"/>
  <c r="O129" i="1"/>
  <c r="O82" i="1"/>
  <c r="O30" i="1"/>
  <c r="O115" i="1"/>
  <c r="O95" i="1"/>
  <c r="O38" i="1"/>
  <c r="O151" i="1"/>
  <c r="O46" i="1"/>
  <c r="O56" i="1"/>
  <c r="O50" i="1"/>
  <c r="O39" i="1"/>
  <c r="O172" i="1"/>
  <c r="O96" i="1"/>
  <c r="O136" i="1"/>
  <c r="O42" i="1"/>
  <c r="O141" i="1"/>
  <c r="O36" i="1"/>
  <c r="O43" i="1"/>
  <c r="O106" i="1"/>
  <c r="O66" i="1"/>
  <c r="O74" i="1"/>
  <c r="O162" i="1"/>
  <c r="O83" i="1"/>
  <c r="O158" i="1"/>
  <c r="O105" i="1"/>
  <c r="F19" i="1" l="1"/>
  <c r="C18" i="1"/>
</calcChain>
</file>

<file path=xl/sharedStrings.xml><?xml version="1.0" encoding="utf-8"?>
<sst xmlns="http://schemas.openxmlformats.org/spreadsheetml/2006/main" count="1694" uniqueCount="603">
  <si>
    <t>JAVSO..47..105</t>
  </si>
  <si>
    <t>IBVS 6244</t>
  </si>
  <si>
    <t>IBVS 6196</t>
  </si>
  <si>
    <t>0.0034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</si>
  <si>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</si>
  <si>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</si>
  <si>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</si>
  <si>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</si>
  <si>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</si>
  <si>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</si>
  <si>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</si>
  <si>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</si>
  <si>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</si>
  <si>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</si>
  <si>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</si>
  <si>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</si>
  <si>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</si>
  <si>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</si>
  <si>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</si>
  <si>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</si>
  <si>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</si>
  <si>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</si>
  <si>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</si>
  <si>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</si>
  <si>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</si>
  <si>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</si>
  <si>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</si>
  <si>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</si>
  <si>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</si>
  <si>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</si>
  <si>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</si>
  <si>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</si>
  <si>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</si>
  <si>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BRNO 23</t>
  </si>
  <si>
    <t>K</t>
  </si>
  <si>
    <t>Peter H</t>
  </si>
  <si>
    <t>BBSAG Bull.45</t>
  </si>
  <si>
    <t>B</t>
  </si>
  <si>
    <t>BRNO 26</t>
  </si>
  <si>
    <t>BBSAG Bull.56</t>
  </si>
  <si>
    <t>BBSAG Bull.57</t>
  </si>
  <si>
    <t>Germann R</t>
  </si>
  <si>
    <t>BBSAG Bull.61</t>
  </si>
  <si>
    <t>BBSAG Bull.73</t>
  </si>
  <si>
    <t>Paschke A</t>
  </si>
  <si>
    <t>BBSAG Bull.74</t>
  </si>
  <si>
    <t>BBSAG Bull.75</t>
  </si>
  <si>
    <t>BBSAG Bull.89</t>
  </si>
  <si>
    <t>BRNO 30</t>
  </si>
  <si>
    <t>BBSAG Bull.90</t>
  </si>
  <si>
    <t>BBSAG Bull.92</t>
  </si>
  <si>
    <t>BBSAG Bull.93</t>
  </si>
  <si>
    <t>BBSAG Bull.94</t>
  </si>
  <si>
    <t>BBSAG Bull.96</t>
  </si>
  <si>
    <t>BRNO 31</t>
  </si>
  <si>
    <t>BBSAG Bull.99</t>
  </si>
  <si>
    <t>BBSAG Bull.100</t>
  </si>
  <si>
    <t>BBSAG Bull.101</t>
  </si>
  <si>
    <t>BBSAG Bull.102</t>
  </si>
  <si>
    <t>phe</t>
  </si>
  <si>
    <t>BAV-M 62</t>
  </si>
  <si>
    <t>BBSAG Bull.105</t>
  </si>
  <si>
    <t>BBSAG Bull.107</t>
  </si>
  <si>
    <t>Barani C</t>
  </si>
  <si>
    <t>BBSAG Bull.108</t>
  </si>
  <si>
    <t>Acerbi F</t>
  </si>
  <si>
    <t>BBSAG Bull.110</t>
  </si>
  <si>
    <t>II</t>
  </si>
  <si>
    <t>IBVS 5378</t>
  </si>
  <si>
    <t>I</t>
  </si>
  <si>
    <t>IBVS 0046</t>
  </si>
  <si>
    <t>EB/KE</t>
  </si>
  <si>
    <t>IBVS 5694</t>
  </si>
  <si>
    <t># of data points:</t>
  </si>
  <si>
    <t>WY Cep / gsc 4476-0259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</si>
  <si>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</si>
  <si>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</si>
  <si>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</si>
  <si>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</si>
  <si>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</si>
  <si>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</si>
  <si>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</si>
  <si>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OEJV 0074</t>
  </si>
  <si>
    <t>vis</t>
  </si>
  <si>
    <t>Add cycle</t>
  </si>
  <si>
    <t>Old Cycle</t>
  </si>
  <si>
    <t>OEJV 0137</t>
  </si>
  <si>
    <t>OEJV 0160</t>
  </si>
  <si>
    <t>IBVS 6070</t>
  </si>
  <si>
    <t>IBVS 6084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</si>
  <si>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</si>
  <si>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</si>
  <si>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</si>
  <si>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</si>
  <si>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</si>
  <si>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</si>
  <si>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</si>
  <si>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</si>
  <si>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</si>
  <si>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</si>
  <si>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</si>
  <si>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</si>
  <si>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</si>
  <si>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2413132.132 </t>
  </si>
  <si>
    <t> 30.10.1894 15:10 </t>
  </si>
  <si>
    <t> -0.010 </t>
  </si>
  <si>
    <t> Dugan &amp; Wright </t>
  </si>
  <si>
    <t> CPRI 19.54 </t>
  </si>
  <si>
    <t>2414805.887 </t>
  </si>
  <si>
    <t> 31.05.1899 09:17 </t>
  </si>
  <si>
    <t> 0.010 </t>
  </si>
  <si>
    <t>2415705.193 </t>
  </si>
  <si>
    <t> 16.11.1901 16:37 </t>
  </si>
  <si>
    <t> -0.005 </t>
  </si>
  <si>
    <t>2415705.815 </t>
  </si>
  <si>
    <t> 17.11.1901 07:33 </t>
  </si>
  <si>
    <t> -0.007 </t>
  </si>
  <si>
    <t>2416404.667 </t>
  </si>
  <si>
    <t> 17.10.1903 04:00 </t>
  </si>
  <si>
    <t> -0.002 </t>
  </si>
  <si>
    <t>2416405.290 </t>
  </si>
  <si>
    <t> 17.10.1903 18:57 </t>
  </si>
  <si>
    <t> -0.004 </t>
  </si>
  <si>
    <t>2417603.743 </t>
  </si>
  <si>
    <t> 28.01.1907 05:49 </t>
  </si>
  <si>
    <t> -0.020 </t>
  </si>
  <si>
    <t>2417604.387 </t>
  </si>
  <si>
    <t> 28.01.1907 21:17 </t>
  </si>
  <si>
    <t> -0.000 </t>
  </si>
  <si>
    <t>2418603.006 </t>
  </si>
  <si>
    <t> 23.10.1909 12:08 </t>
  </si>
  <si>
    <t>2418603.632 </t>
  </si>
  <si>
    <t> 24.10.1909 03:10 </t>
  </si>
  <si>
    <t>2419152.589 </t>
  </si>
  <si>
    <t> 26.04.1911 02:08 </t>
  </si>
  <si>
    <t>2420901.284 </t>
  </si>
  <si>
    <t> 07.02.1916 18:48 </t>
  </si>
  <si>
    <t> 0.013 </t>
  </si>
  <si>
    <t>2421550.780 </t>
  </si>
  <si>
    <t> 18.11.1917 06:43 </t>
  </si>
  <si>
    <t> 0.000 </t>
  </si>
  <si>
    <t>2421551.409 </t>
  </si>
  <si>
    <t> 18.11.1917 21:48 </t>
  </si>
  <si>
    <t> 0.005 </t>
  </si>
  <si>
    <t>2422500.074 </t>
  </si>
  <si>
    <t> 24.06.1920 13:46 </t>
  </si>
  <si>
    <t> 0.012 </t>
  </si>
  <si>
    <t>2422500.692 </t>
  </si>
  <si>
    <t> 25.06.1920 04:36 </t>
  </si>
  <si>
    <t>2423611.722 </t>
  </si>
  <si>
    <t> 11.07.1923 05:19 </t>
  </si>
  <si>
    <t>2424598.498 </t>
  </si>
  <si>
    <t> 23.03.1926 23:57 </t>
  </si>
  <si>
    <t> 0.022 </t>
  </si>
  <si>
    <t>2424599.106 </t>
  </si>
  <si>
    <t> 24.03.1926 14:32 </t>
  </si>
  <si>
    <t>2425002.540 </t>
  </si>
  <si>
    <t> 02.05.1927 00:57 </t>
  </si>
  <si>
    <t> -0.006 </t>
  </si>
  <si>
    <t>P </t>
  </si>
  <si>
    <t> H.Schneller </t>
  </si>
  <si>
    <t> VBB 8.6.35 </t>
  </si>
  <si>
    <t>2425004.420 </t>
  </si>
  <si>
    <t> 03.05.1927 22:04 </t>
  </si>
  <si>
    <t>2425004.422 </t>
  </si>
  <si>
    <t> 03.05.1927 22:07 </t>
  </si>
  <si>
    <t> 0.002 </t>
  </si>
  <si>
    <t> P.Stuker </t>
  </si>
  <si>
    <t> AN 243.339 </t>
  </si>
  <si>
    <t>2425067.490 </t>
  </si>
  <si>
    <t> 05.07.1927 23:45 </t>
  </si>
  <si>
    <t>2425087.470 </t>
  </si>
  <si>
    <t> 25.07.1927 23:16 </t>
  </si>
  <si>
    <t> -0.012 </t>
  </si>
  <si>
    <t>2425092.490 </t>
  </si>
  <si>
    <t> 30.07.1927 23:45 </t>
  </si>
  <si>
    <t>2425097.475 </t>
  </si>
  <si>
    <t> 04.08.1927 23:24 </t>
  </si>
  <si>
    <t> 0.001 </t>
  </si>
  <si>
    <t>2425122.455 </t>
  </si>
  <si>
    <t> 29.08.1927 22:55 </t>
  </si>
  <si>
    <t>2425130.565 </t>
  </si>
  <si>
    <t> 07.09.1927 01:33 </t>
  </si>
  <si>
    <t> -0.009 </t>
  </si>
  <si>
    <t>2425142.430 </t>
  </si>
  <si>
    <t> 18.09.1927 22:19 </t>
  </si>
  <si>
    <t>2425298.600 </t>
  </si>
  <si>
    <t> 22.02.1928 02:24 </t>
  </si>
  <si>
    <t> 0.028 </t>
  </si>
  <si>
    <t>2425430.340 </t>
  </si>
  <si>
    <t> 02.07.1928 20:09 </t>
  </si>
  <si>
    <t> -0.008 </t>
  </si>
  <si>
    <t>2425461.600 </t>
  </si>
  <si>
    <t> 03.08.1928 02:24 </t>
  </si>
  <si>
    <t> 0.026 </t>
  </si>
  <si>
    <t>2425475.324 </t>
  </si>
  <si>
    <t> 16.08.1928 19:46 </t>
  </si>
  <si>
    <t>V </t>
  </si>
  <si>
    <t> W.Zessewitsch </t>
  </si>
  <si>
    <t> AAC 1.119 </t>
  </si>
  <si>
    <t>2425597.719 </t>
  </si>
  <si>
    <t> 17.12.1928 05:15 </t>
  </si>
  <si>
    <t>2425598.344 </t>
  </si>
  <si>
    <t> 17.12.1928 20:15 </t>
  </si>
  <si>
    <t>2426497.038 </t>
  </si>
  <si>
    <t> 04.06.1931 12:54 </t>
  </si>
  <si>
    <t>2426497.663 </t>
  </si>
  <si>
    <t> 05.06.1931 03:54 </t>
  </si>
  <si>
    <t>2427296.429 </t>
  </si>
  <si>
    <t> 11.08.1933 22:17 </t>
  </si>
  <si>
    <t>2427297.054 </t>
  </si>
  <si>
    <t> 12.08.1933 13:17 </t>
  </si>
  <si>
    <t>2432444.433 </t>
  </si>
  <si>
    <t> 15.09.1947 22:23 </t>
  </si>
  <si>
    <t> 0.011 </t>
  </si>
  <si>
    <t> L.Meinunger </t>
  </si>
  <si>
    <t> MVS 502 </t>
  </si>
  <si>
    <t>2432479.402 </t>
  </si>
  <si>
    <t> 20.10.1947 21:38 </t>
  </si>
  <si>
    <t> 0.007 </t>
  </si>
  <si>
    <t>2432830.397 </t>
  </si>
  <si>
    <t> 05.10.1948 21:31 </t>
  </si>
  <si>
    <t> 0.017 </t>
  </si>
  <si>
    <t>2433134.551 </t>
  </si>
  <si>
    <t> 06.08.1949 01:13 </t>
  </si>
  <si>
    <t>2434132.504 </t>
  </si>
  <si>
    <t> 30.04.1952 00:05 </t>
  </si>
  <si>
    <t> -0.017 </t>
  </si>
  <si>
    <t>2434513.519 </t>
  </si>
  <si>
    <t> 16.05.1953 00:27 </t>
  </si>
  <si>
    <t> 0.036 </t>
  </si>
  <si>
    <t>2435355.333 </t>
  </si>
  <si>
    <t> 04.09.1955 19:59 </t>
  </si>
  <si>
    <t> -0.014 </t>
  </si>
  <si>
    <t> AC 174.17 </t>
  </si>
  <si>
    <t>2436070.449 </t>
  </si>
  <si>
    <t> 19.08.1957 22:46 </t>
  </si>
  <si>
    <t> 0.018 </t>
  </si>
  <si>
    <t>2436459.484 </t>
  </si>
  <si>
    <t> 12.09.1958 23:36 </t>
  </si>
  <si>
    <t> -0.028 </t>
  </si>
  <si>
    <t>2436810.468 </t>
  </si>
  <si>
    <t> 29.08.1959 23:13 </t>
  </si>
  <si>
    <t> -0.029 </t>
  </si>
  <si>
    <t>2436985.354 </t>
  </si>
  <si>
    <t> 20.02.1960 20:29 </t>
  </si>
  <si>
    <t> -0.011 </t>
  </si>
  <si>
    <t> T.Berthold </t>
  </si>
  <si>
    <t> HABZ 70 </t>
  </si>
  <si>
    <t>2437018.484 </t>
  </si>
  <si>
    <t> 24.03.1960 23:36 </t>
  </si>
  <si>
    <t> 0.019 </t>
  </si>
  <si>
    <t>2437025.373 </t>
  </si>
  <si>
    <t> 31.03.1960 20:57 </t>
  </si>
  <si>
    <t> 0.038 </t>
  </si>
  <si>
    <t>2437045.352 </t>
  </si>
  <si>
    <t> 20.04.1960 20:26 </t>
  </si>
  <si>
    <t> 0.032 </t>
  </si>
  <si>
    <t> HABZ 71 </t>
  </si>
  <si>
    <t>2437078.413 </t>
  </si>
  <si>
    <t> 23.05.1960 21:54 </t>
  </si>
  <si>
    <t>2437349.465 </t>
  </si>
  <si>
    <t> 18.02.1961 23:09 </t>
  </si>
  <si>
    <t>2437399.420 </t>
  </si>
  <si>
    <t> 09.04.1961 22:04 </t>
  </si>
  <si>
    <t>2438277.481 </t>
  </si>
  <si>
    <t> 04.09.1963 23:32 </t>
  </si>
  <si>
    <t> -0.032 </t>
  </si>
  <si>
    <t> K.Kordylewski </t>
  </si>
  <si>
    <t>IBVS 46 </t>
  </si>
  <si>
    <t>2438284.368 </t>
  </si>
  <si>
    <t> 11.09.1963 20:49 </t>
  </si>
  <si>
    <t> -0.015 </t>
  </si>
  <si>
    <t>2438615.378 </t>
  </si>
  <si>
    <t> 07.08.1964 21:04 </t>
  </si>
  <si>
    <t> A.Paschke </t>
  </si>
  <si>
    <t> BRNO 6 </t>
  </si>
  <si>
    <t>2439024.483 </t>
  </si>
  <si>
    <t> 20.09.1965 23:35 </t>
  </si>
  <si>
    <t> 0.034 </t>
  </si>
  <si>
    <t>2439026.320 </t>
  </si>
  <si>
    <t> 22.09.1965 19:40 </t>
  </si>
  <si>
    <t> BRNO 5 </t>
  </si>
  <si>
    <t>2439059.444 </t>
  </si>
  <si>
    <t> 25.10.1965 22:39 </t>
  </si>
  <si>
    <t>2439146.260 </t>
  </si>
  <si>
    <t> 20.01.1966 18:14 </t>
  </si>
  <si>
    <t>2441596.276 </t>
  </si>
  <si>
    <t> 05.10.1972 18:37 </t>
  </si>
  <si>
    <t> 0.021 </t>
  </si>
  <si>
    <t>2441599.374 </t>
  </si>
  <si>
    <t> 08.10.1972 20:58 </t>
  </si>
  <si>
    <t>2441960.354 </t>
  </si>
  <si>
    <t> 04.10.1973 20:29 </t>
  </si>
  <si>
    <t> -0.001 </t>
  </si>
  <si>
    <t>2441980.362 </t>
  </si>
  <si>
    <t> 24.10.1973 20:41 </t>
  </si>
  <si>
    <t>2442712.302 </t>
  </si>
  <si>
    <t> 26.10.1975 19:14 </t>
  </si>
  <si>
    <t> 0.015 </t>
  </si>
  <si>
    <t>2444117.497 </t>
  </si>
  <si>
    <t> 31.08.1979 23:55 </t>
  </si>
  <si>
    <t> J.Silhan </t>
  </si>
  <si>
    <t> BRNO 23 </t>
  </si>
  <si>
    <t>2444139.970 </t>
  </si>
  <si>
    <t> 23.09.1979 11:16 </t>
  </si>
  <si>
    <t>2444142.416 </t>
  </si>
  <si>
    <t> 25.09.1979 21:59 </t>
  </si>
  <si>
    <t> -0.040 </t>
  </si>
  <si>
    <t> H.Peter </t>
  </si>
  <si>
    <t> BBS 45 </t>
  </si>
  <si>
    <t>2444488.463 </t>
  </si>
  <si>
    <t> 05.09.1980 23:06 </t>
  </si>
  <si>
    <t> V.Wagner </t>
  </si>
  <si>
    <t>2444809.460 </t>
  </si>
  <si>
    <t> 23.07.1981 23:02 </t>
  </si>
  <si>
    <t> 0.008 </t>
  </si>
  <si>
    <t> BRNO 26 </t>
  </si>
  <si>
    <t>2444809.466 </t>
  </si>
  <si>
    <t> 23.07.1981 23:11 </t>
  </si>
  <si>
    <t> 0.014 </t>
  </si>
  <si>
    <t> A.Slatinsky </t>
  </si>
  <si>
    <t>2444819.445 </t>
  </si>
  <si>
    <t> 02.08.1981 22:40 </t>
  </si>
  <si>
    <t> P.Kucera </t>
  </si>
  <si>
    <t>2444819.452 </t>
  </si>
  <si>
    <t> 02.08.1981 22:50 </t>
  </si>
  <si>
    <t>2444819.454 </t>
  </si>
  <si>
    <t> 02.08.1981 22:53 </t>
  </si>
  <si>
    <t> J.Manek </t>
  </si>
  <si>
    <t> J.Mrazek </t>
  </si>
  <si>
    <t>2444819.463 </t>
  </si>
  <si>
    <t> 02.08.1981 23:06 </t>
  </si>
  <si>
    <t>2444819.469 </t>
  </si>
  <si>
    <t> 02.08.1981 23:15 </t>
  </si>
  <si>
    <t> 0.025 </t>
  </si>
  <si>
    <t> J.Pleinerova </t>
  </si>
  <si>
    <t>2444844.433 </t>
  </si>
  <si>
    <t> 27.08.1981 22:23 </t>
  </si>
  <si>
    <t> BBS 56 </t>
  </si>
  <si>
    <t>2444854.425 </t>
  </si>
  <si>
    <t> 06.09.1981 22:12 </t>
  </si>
  <si>
    <t>2444879.416 </t>
  </si>
  <si>
    <t> 01.10.1981 21:59 </t>
  </si>
  <si>
    <t> BBS 57 </t>
  </si>
  <si>
    <t>2444929.373 </t>
  </si>
  <si>
    <t> 20.11.1981 20:57 </t>
  </si>
  <si>
    <t>2445160.434 </t>
  </si>
  <si>
    <t> 09.07.1982 22:24 </t>
  </si>
  <si>
    <t> R.Germann </t>
  </si>
  <si>
    <t> BBS 61 </t>
  </si>
  <si>
    <t>2445160.440 </t>
  </si>
  <si>
    <t> 09.07.1982 22:33 </t>
  </si>
  <si>
    <t> 0.004 </t>
  </si>
  <si>
    <t>2445160.448 </t>
  </si>
  <si>
    <t> 09.07.1982 22:45 </t>
  </si>
  <si>
    <t>2445170.441 </t>
  </si>
  <si>
    <t> 19.07.1982 22:35 </t>
  </si>
  <si>
    <t>2445586.378 </t>
  </si>
  <si>
    <t> 08.09.1983 21:04 </t>
  </si>
  <si>
    <t> P.Svoboda </t>
  </si>
  <si>
    <t>2445671.324 </t>
  </si>
  <si>
    <t> 02.12.1983 19:46 </t>
  </si>
  <si>
    <t> 0.024 </t>
  </si>
  <si>
    <t>2445672.547 </t>
  </si>
  <si>
    <t> 04.12.1983 01:07 </t>
  </si>
  <si>
    <t>2445932.402 </t>
  </si>
  <si>
    <t> 19.08.1984 21:38 </t>
  </si>
  <si>
    <t> 0.049 </t>
  </si>
  <si>
    <t> BBS 73 </t>
  </si>
  <si>
    <t>2446032.293 </t>
  </si>
  <si>
    <t> 27.11.1984 19:01 </t>
  </si>
  <si>
    <t> 0.016 </t>
  </si>
  <si>
    <t> BBS 74 </t>
  </si>
  <si>
    <t>2446055.394 </t>
  </si>
  <si>
    <t> 20.12.1984 21:27 </t>
  </si>
  <si>
    <t> 0.009 </t>
  </si>
  <si>
    <t> BBS 75 </t>
  </si>
  <si>
    <t>2446057.292 </t>
  </si>
  <si>
    <t> 22.12.1984 19:00 </t>
  </si>
  <si>
    <t> 0.033 </t>
  </si>
  <si>
    <t>2447374.426 </t>
  </si>
  <si>
    <t> 31.07.1988 22:13 </t>
  </si>
  <si>
    <t> BBS 89 </t>
  </si>
  <si>
    <t>2447384.411 </t>
  </si>
  <si>
    <t> 10.08.1988 21:51 </t>
  </si>
  <si>
    <t> 0.030 </t>
  </si>
  <si>
    <t>2447389.396 </t>
  </si>
  <si>
    <t> 15.08.1988 21:30 </t>
  </si>
  <si>
    <t>2447392.504 </t>
  </si>
  <si>
    <t> 19.08.1988 00:05 </t>
  </si>
  <si>
    <t> M.Jechumtal </t>
  </si>
  <si>
    <t> BRNO 30 </t>
  </si>
  <si>
    <t>2447392.506 </t>
  </si>
  <si>
    <t> 19.08.1988 00:08 </t>
  </si>
  <si>
    <t> J.Zahajsky </t>
  </si>
  <si>
    <t>2447392.511 </t>
  </si>
  <si>
    <t> 19.08.1988 00:15 </t>
  </si>
  <si>
    <t> O.Beck </t>
  </si>
  <si>
    <t>2447474.346 </t>
  </si>
  <si>
    <t> 08.11.1988 20:18 </t>
  </si>
  <si>
    <t> BBS 90 </t>
  </si>
  <si>
    <t>2447695.419 </t>
  </si>
  <si>
    <t> 17.06.1989 22:03 </t>
  </si>
  <si>
    <t> 0.023 </t>
  </si>
  <si>
    <t> BBS 92 </t>
  </si>
  <si>
    <t>2447763.483 </t>
  </si>
  <si>
    <t> 24.08.1989 23:35 </t>
  </si>
  <si>
    <t> V.Simon </t>
  </si>
  <si>
    <t>2447770.368 </t>
  </si>
  <si>
    <t> 31.08.1989 20:49 </t>
  </si>
  <si>
    <t> 0.029 </t>
  </si>
  <si>
    <t>2447775.372 </t>
  </si>
  <si>
    <t> 05.09.1989 20:55 </t>
  </si>
  <si>
    <t> 0.037 </t>
  </si>
  <si>
    <t>2447803.470 </t>
  </si>
  <si>
    <t> 03.10.1989 23:16 </t>
  </si>
  <si>
    <t> 0.031 </t>
  </si>
  <si>
    <t> BBS 93 </t>
  </si>
  <si>
    <t>2447905.259 </t>
  </si>
  <si>
    <t> 13.01.1990 18:12 </t>
  </si>
  <si>
    <t> BBS 94 </t>
  </si>
  <si>
    <t>2448086.381 </t>
  </si>
  <si>
    <t> 13.07.1990 21:08 </t>
  </si>
  <si>
    <t> BBS 96 </t>
  </si>
  <si>
    <t>2448121.358 </t>
  </si>
  <si>
    <t> 17.08.1990 20:35 </t>
  </si>
  <si>
    <t>2448179.427 </t>
  </si>
  <si>
    <t> 14.10.1990 22:14 </t>
  </si>
  <si>
    <t>2448510.403 </t>
  </si>
  <si>
    <t> 10.09.1991 21:40 </t>
  </si>
  <si>
    <t> Z.Egyhazi </t>
  </si>
  <si>
    <t> BRNO 31 </t>
  </si>
  <si>
    <t>2448552.264 </t>
  </si>
  <si>
    <t> 22.10.1991 18:20 </t>
  </si>
  <si>
    <t> BBS 99 </t>
  </si>
  <si>
    <t>2448620.327 </t>
  </si>
  <si>
    <t> 29.12.1991 19:50 </t>
  </si>
  <si>
    <t> 0.006 </t>
  </si>
  <si>
    <t> BBS 100 </t>
  </si>
  <si>
    <t>2448801.458 </t>
  </si>
  <si>
    <t> 27.06.1992 22:59 </t>
  </si>
  <si>
    <t> BBS 101 </t>
  </si>
  <si>
    <t>2448891.386 </t>
  </si>
  <si>
    <t> 25.09.1992 21:15 </t>
  </si>
  <si>
    <t> BBS 102 </t>
  </si>
  <si>
    <t>2449132.4473 </t>
  </si>
  <si>
    <t> 24.05.1993 22:44 </t>
  </si>
  <si>
    <t> 0.0129 </t>
  </si>
  <si>
    <t>E </t>
  </si>
  <si>
    <t>o</t>
  </si>
  <si>
    <t> F.Agerer </t>
  </si>
  <si>
    <t>BAVM 62 </t>
  </si>
  <si>
    <t>2449212.406 </t>
  </si>
  <si>
    <t> 12.08.1993 21:44 </t>
  </si>
  <si>
    <t> BBS 105 </t>
  </si>
  <si>
    <t>2449232.370 </t>
  </si>
  <si>
    <t> 01.09.1993 20:52 </t>
  </si>
  <si>
    <t>2449568.381 </t>
  </si>
  <si>
    <t> 03.08.1994 21:08 </t>
  </si>
  <si>
    <t> BBS 107 </t>
  </si>
  <si>
    <t>2449599.581 </t>
  </si>
  <si>
    <t> 04.09.1994 01:56 </t>
  </si>
  <si>
    <t> C.Barani </t>
  </si>
  <si>
    <t> BBS 108 </t>
  </si>
  <si>
    <t>2449599.584 </t>
  </si>
  <si>
    <t> 04.09.1994 02:00 </t>
  </si>
  <si>
    <t> 0.003 </t>
  </si>
  <si>
    <t> F.Acerbi </t>
  </si>
  <si>
    <t>2449633.327 </t>
  </si>
  <si>
    <t> 07.10.1994 19:50 </t>
  </si>
  <si>
    <t>2450014.290 </t>
  </si>
  <si>
    <t> 23.10.1995 18:57 </t>
  </si>
  <si>
    <t> BBS 110 </t>
  </si>
  <si>
    <t>2451404.4999 </t>
  </si>
  <si>
    <t> 13.08.1999 23:59 </t>
  </si>
  <si>
    <t> 0.0326 </t>
  </si>
  <si>
    <t> BRNO 32 </t>
  </si>
  <si>
    <t>2452136.422 </t>
  </si>
  <si>
    <t> 14.08.2001 22:07 </t>
  </si>
  <si>
    <t> J.Zahajský </t>
  </si>
  <si>
    <t>OEJV 0074 </t>
  </si>
  <si>
    <t>2452136.449 </t>
  </si>
  <si>
    <t> 14.08.2001 22:46 </t>
  </si>
  <si>
    <t> 0.035 </t>
  </si>
  <si>
    <t> H.Kadlecová </t>
  </si>
  <si>
    <t>2452144.5446 </t>
  </si>
  <si>
    <t> 23.08.2001 01:04 </t>
  </si>
  <si>
    <t> 0.0116 </t>
  </si>
  <si>
    <t>?</t>
  </si>
  <si>
    <t> R.Diethelm </t>
  </si>
  <si>
    <t> BBS 126 </t>
  </si>
  <si>
    <t>2452500.5304 </t>
  </si>
  <si>
    <t> 14.08.2002 00:43 </t>
  </si>
  <si>
    <t> 0.0165 </t>
  </si>
  <si>
    <t> BBS 128 </t>
  </si>
  <si>
    <t>2452548.6232 </t>
  </si>
  <si>
    <t> 01.10.2002 02:57 </t>
  </si>
  <si>
    <t> 0.0206 </t>
  </si>
  <si>
    <t> S.Dvorak </t>
  </si>
  <si>
    <t>IBVS 5378 </t>
  </si>
  <si>
    <t>2452837.1523 </t>
  </si>
  <si>
    <t> 16.07.2003 15:39 </t>
  </si>
  <si>
    <t> 0.0178 </t>
  </si>
  <si>
    <t> C.-H.Kim et al. </t>
  </si>
  <si>
    <t>IBVS 5694 </t>
  </si>
  <si>
    <t>2453611.5699 </t>
  </si>
  <si>
    <t> 29.08.2005 01:40 </t>
  </si>
  <si>
    <t> 0.0207 </t>
  </si>
  <si>
    <t> M.Zejda et al. </t>
  </si>
  <si>
    <t>IBVS 5741 </t>
  </si>
  <si>
    <t>2454324.7841 </t>
  </si>
  <si>
    <t> 12.08.2007 06:49 </t>
  </si>
  <si>
    <t> 0.0239 </t>
  </si>
  <si>
    <t>C </t>
  </si>
  <si>
    <t> C.Lacy </t>
  </si>
  <si>
    <t>IBVS 5910 </t>
  </si>
  <si>
    <t>2454327.9077 </t>
  </si>
  <si>
    <t> 15.08.2007 09:47 </t>
  </si>
  <si>
    <t> 0.0248 </t>
  </si>
  <si>
    <t>2454385.3619 </t>
  </si>
  <si>
    <t> 11.10.2007 20:41 </t>
  </si>
  <si>
    <t> 0.0225 </t>
  </si>
  <si>
    <t>-I</t>
  </si>
  <si>
    <t>BAVM 193 </t>
  </si>
  <si>
    <t>2455186.0072 </t>
  </si>
  <si>
    <t> 20.12.2009 12:10 </t>
  </si>
  <si>
    <t>24068.5</t>
  </si>
  <si>
    <t> 0.0229 </t>
  </si>
  <si>
    <t>Rc</t>
  </si>
  <si>
    <t> K.Shiokawa </t>
  </si>
  <si>
    <t>VSB 50 </t>
  </si>
  <si>
    <t>2455483.2797 </t>
  </si>
  <si>
    <t> 13.10.2010 18:42 </t>
  </si>
  <si>
    <t>24306.5</t>
  </si>
  <si>
    <t> 0.0200 </t>
  </si>
  <si>
    <t> M.Lehky </t>
  </si>
  <si>
    <t>OEJV 0137 </t>
  </si>
  <si>
    <t>2455483.2802 </t>
  </si>
  <si>
    <t> 13.10.2010 18:43 </t>
  </si>
  <si>
    <t> 0.0205 </t>
  </si>
  <si>
    <t>R</t>
  </si>
  <si>
    <t>2455483.2806 </t>
  </si>
  <si>
    <t> 13.10.2010 18:44 </t>
  </si>
  <si>
    <t> 0.0209 </t>
  </si>
  <si>
    <t>2455483.2812 </t>
  </si>
  <si>
    <t> 0.0215 </t>
  </si>
  <si>
    <t>2455894.21966 </t>
  </si>
  <si>
    <t> 28.11.2011 17:16 </t>
  </si>
  <si>
    <t>24635.5</t>
  </si>
  <si>
    <t> 0.02057 </t>
  </si>
  <si>
    <t>OEJV 0160 </t>
  </si>
  <si>
    <t>2455894.21967 </t>
  </si>
  <si>
    <t> 0.02058 </t>
  </si>
  <si>
    <t>2455894.21986 </t>
  </si>
  <si>
    <t> 0.02077 </t>
  </si>
  <si>
    <t>2455894.22022 </t>
  </si>
  <si>
    <t> 28.11.2011 17:17 </t>
  </si>
  <si>
    <t> 0.02113 </t>
  </si>
  <si>
    <t>2456058.4722 </t>
  </si>
  <si>
    <t> 10.05.2012 23:19 </t>
  </si>
  <si>
    <t>24767</t>
  </si>
  <si>
    <t> 0.0222 </t>
  </si>
  <si>
    <t>BAVM 231 </t>
  </si>
  <si>
    <t>2456078.45606 </t>
  </si>
  <si>
    <t> 30.05.2012 22:56 </t>
  </si>
  <si>
    <t> 0.02121 </t>
  </si>
  <si>
    <t>2456078.45629 </t>
  </si>
  <si>
    <t> 30.05.2012 22:57 </t>
  </si>
  <si>
    <t> 0.02144 </t>
  </si>
  <si>
    <t>2456078.45647 </t>
  </si>
  <si>
    <t> 0.02162 </t>
  </si>
  <si>
    <t>2456078.45666 </t>
  </si>
  <si>
    <t> 0.02181 </t>
  </si>
  <si>
    <t>2456219.6036 </t>
  </si>
  <si>
    <t> 19.10.2012 02:29 </t>
  </si>
  <si>
    <t> 0.0254 </t>
  </si>
  <si>
    <t>2456489.3952 </t>
  </si>
  <si>
    <t> 15.07.2013 21:29 </t>
  </si>
  <si>
    <t>BAVM 232 </t>
  </si>
  <si>
    <t>2456578.0783 </t>
  </si>
  <si>
    <t> 12.10.2013 13:52 </t>
  </si>
  <si>
    <t> 0.0211 </t>
  </si>
  <si>
    <t>VSB 56 </t>
  </si>
  <si>
    <t>2456928.4401 </t>
  </si>
  <si>
    <t> 27.09.2014 22:33 </t>
  </si>
  <si>
    <t> 0.0226 </t>
  </si>
  <si>
    <t>BAVM 239 </t>
  </si>
  <si>
    <t>2456930.3146 </t>
  </si>
  <si>
    <t> 29.09.2014 19:33 </t>
  </si>
  <si>
    <t> 0.0236 </t>
  </si>
  <si>
    <t>2457151.3973 </t>
  </si>
  <si>
    <t> 08.05.2015 21:32 </t>
  </si>
  <si>
    <t> 0.0233 </t>
  </si>
  <si>
    <t>BAVM 241 (=IBVS 6157) </t>
  </si>
  <si>
    <t>IBVS 6157</t>
  </si>
  <si>
    <t>IBVS 5910</t>
  </si>
  <si>
    <t>IBVS 5741</t>
  </si>
  <si>
    <t>BAD?</t>
  </si>
  <si>
    <t>OEJV 0179</t>
  </si>
  <si>
    <t>JAVSO 49, 106</t>
  </si>
  <si>
    <t>30/10/1894</t>
  </si>
  <si>
    <t>31/05/1899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</si>
</sst>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NumberFormat="1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5" fillId="24" borderId="17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17" fillId="0" borderId="0" xfId="0" applyFont="1" applyAlignment="1">
      <alignment horizontal="left" wrapText="1"/>
    </xf>
    <xf numFmtId="0" fontId="37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37" fillId="0" borderId="0" xfId="43" applyFont="1" applyAlignment="1">
      <alignment horizontal="center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5" fillId="0" borderId="0" xfId="43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Cep - O-C Diagr.</a:t>
            </a:r>
          </a:p>
        </c:rich>
      </c:tx>
      <c:layout>
        <c:manualLayout>
          <c:xMode val="edge"/>
          <c:yMode val="edge"/>
          <c:x val="0.3892045454545454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4090909090909"/>
          <c:y val="0.14769252958613219"/>
          <c:w val="0.8252840909090909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-9600</c:v>
                </c:pt>
                <c:pt idx="1">
                  <c:v>-8260</c:v>
                </c:pt>
                <c:pt idx="2">
                  <c:v>-7540</c:v>
                </c:pt>
                <c:pt idx="3">
                  <c:v>-7539.5</c:v>
                </c:pt>
                <c:pt idx="4">
                  <c:v>-6980</c:v>
                </c:pt>
                <c:pt idx="5">
                  <c:v>-6979.5</c:v>
                </c:pt>
                <c:pt idx="6">
                  <c:v>-6020</c:v>
                </c:pt>
                <c:pt idx="7">
                  <c:v>-6019.5</c:v>
                </c:pt>
                <c:pt idx="8">
                  <c:v>-5220</c:v>
                </c:pt>
                <c:pt idx="9">
                  <c:v>-5219.5</c:v>
                </c:pt>
                <c:pt idx="10">
                  <c:v>-4780</c:v>
                </c:pt>
                <c:pt idx="11">
                  <c:v>-3380</c:v>
                </c:pt>
                <c:pt idx="12">
                  <c:v>-2860</c:v>
                </c:pt>
                <c:pt idx="13">
                  <c:v>-2859.5</c:v>
                </c:pt>
                <c:pt idx="14">
                  <c:v>-2100</c:v>
                </c:pt>
                <c:pt idx="15">
                  <c:v>-2099.5</c:v>
                </c:pt>
                <c:pt idx="16">
                  <c:v>-1210</c:v>
                </c:pt>
                <c:pt idx="17">
                  <c:v>-420</c:v>
                </c:pt>
                <c:pt idx="18">
                  <c:v>-419.5</c:v>
                </c:pt>
                <c:pt idx="19">
                  <c:v>-96.5</c:v>
                </c:pt>
                <c:pt idx="20">
                  <c:v>-95</c:v>
                </c:pt>
                <c:pt idx="21">
                  <c:v>-95</c:v>
                </c:pt>
                <c:pt idx="22">
                  <c:v>-44.5</c:v>
                </c:pt>
                <c:pt idx="23">
                  <c:v>-28.5</c:v>
                </c:pt>
                <c:pt idx="24">
                  <c:v>-24.5</c:v>
                </c:pt>
                <c:pt idx="25">
                  <c:v>-20.5</c:v>
                </c:pt>
                <c:pt idx="26">
                  <c:v>-0.5</c:v>
                </c:pt>
                <c:pt idx="27">
                  <c:v>0</c:v>
                </c:pt>
                <c:pt idx="28">
                  <c:v>6</c:v>
                </c:pt>
                <c:pt idx="29">
                  <c:v>15.5</c:v>
                </c:pt>
                <c:pt idx="30">
                  <c:v>140.5</c:v>
                </c:pt>
                <c:pt idx="31">
                  <c:v>246</c:v>
                </c:pt>
                <c:pt idx="32">
                  <c:v>271</c:v>
                </c:pt>
                <c:pt idx="33">
                  <c:v>282</c:v>
                </c:pt>
                <c:pt idx="34">
                  <c:v>380</c:v>
                </c:pt>
                <c:pt idx="35">
                  <c:v>380.5</c:v>
                </c:pt>
                <c:pt idx="36">
                  <c:v>1100</c:v>
                </c:pt>
                <c:pt idx="37">
                  <c:v>1100.5</c:v>
                </c:pt>
                <c:pt idx="38">
                  <c:v>1740</c:v>
                </c:pt>
                <c:pt idx="39">
                  <c:v>1740.5</c:v>
                </c:pt>
                <c:pt idx="40">
                  <c:v>5861.5</c:v>
                </c:pt>
                <c:pt idx="41">
                  <c:v>5889.5</c:v>
                </c:pt>
                <c:pt idx="42">
                  <c:v>6170.5</c:v>
                </c:pt>
                <c:pt idx="43">
                  <c:v>6414</c:v>
                </c:pt>
                <c:pt idx="44">
                  <c:v>7213</c:v>
                </c:pt>
                <c:pt idx="45">
                  <c:v>7518</c:v>
                </c:pt>
                <c:pt idx="46">
                  <c:v>8192</c:v>
                </c:pt>
                <c:pt idx="47">
                  <c:v>8764.5</c:v>
                </c:pt>
                <c:pt idx="48">
                  <c:v>9076</c:v>
                </c:pt>
                <c:pt idx="49">
                  <c:v>9357</c:v>
                </c:pt>
                <c:pt idx="50">
                  <c:v>9497</c:v>
                </c:pt>
                <c:pt idx="51">
                  <c:v>9523.5</c:v>
                </c:pt>
                <c:pt idx="52">
                  <c:v>9529</c:v>
                </c:pt>
                <c:pt idx="53">
                  <c:v>9545</c:v>
                </c:pt>
                <c:pt idx="54">
                  <c:v>9571.5</c:v>
                </c:pt>
                <c:pt idx="55">
                  <c:v>9788.5</c:v>
                </c:pt>
                <c:pt idx="56">
                  <c:v>9828.5</c:v>
                </c:pt>
                <c:pt idx="57">
                  <c:v>10531.5</c:v>
                </c:pt>
                <c:pt idx="58">
                  <c:v>10537</c:v>
                </c:pt>
                <c:pt idx="59">
                  <c:v>10802</c:v>
                </c:pt>
                <c:pt idx="60">
                  <c:v>11129.5</c:v>
                </c:pt>
                <c:pt idx="61">
                  <c:v>11131</c:v>
                </c:pt>
                <c:pt idx="62">
                  <c:v>11157.5</c:v>
                </c:pt>
                <c:pt idx="63">
                  <c:v>11227</c:v>
                </c:pt>
                <c:pt idx="64">
                  <c:v>13188.5</c:v>
                </c:pt>
                <c:pt idx="65">
                  <c:v>13191</c:v>
                </c:pt>
                <c:pt idx="66">
                  <c:v>13480</c:v>
                </c:pt>
                <c:pt idx="67">
                  <c:v>13496</c:v>
                </c:pt>
                <c:pt idx="68">
                  <c:v>14082</c:v>
                </c:pt>
                <c:pt idx="69">
                  <c:v>15207</c:v>
                </c:pt>
                <c:pt idx="70">
                  <c:v>15225</c:v>
                </c:pt>
                <c:pt idx="71">
                  <c:v>15227</c:v>
                </c:pt>
                <c:pt idx="72">
                  <c:v>15504</c:v>
                </c:pt>
                <c:pt idx="73">
                  <c:v>15761</c:v>
                </c:pt>
                <c:pt idx="74">
                  <c:v>15761</c:v>
                </c:pt>
                <c:pt idx="75">
                  <c:v>15769</c:v>
                </c:pt>
                <c:pt idx="76">
                  <c:v>15769</c:v>
                </c:pt>
                <c:pt idx="77">
                  <c:v>15769</c:v>
                </c:pt>
                <c:pt idx="78">
                  <c:v>15769</c:v>
                </c:pt>
                <c:pt idx="79">
                  <c:v>15769</c:v>
                </c:pt>
                <c:pt idx="80">
                  <c:v>15769</c:v>
                </c:pt>
                <c:pt idx="81">
                  <c:v>15769</c:v>
                </c:pt>
                <c:pt idx="82">
                  <c:v>15789</c:v>
                </c:pt>
                <c:pt idx="83">
                  <c:v>15797</c:v>
                </c:pt>
                <c:pt idx="84">
                  <c:v>15817</c:v>
                </c:pt>
                <c:pt idx="85">
                  <c:v>15857</c:v>
                </c:pt>
                <c:pt idx="86">
                  <c:v>16042</c:v>
                </c:pt>
                <c:pt idx="87">
                  <c:v>16042</c:v>
                </c:pt>
                <c:pt idx="88">
                  <c:v>16042</c:v>
                </c:pt>
                <c:pt idx="89">
                  <c:v>16050</c:v>
                </c:pt>
                <c:pt idx="90">
                  <c:v>16383</c:v>
                </c:pt>
                <c:pt idx="91">
                  <c:v>16451</c:v>
                </c:pt>
                <c:pt idx="92">
                  <c:v>16452</c:v>
                </c:pt>
                <c:pt idx="93">
                  <c:v>16660</c:v>
                </c:pt>
                <c:pt idx="94">
                  <c:v>16740</c:v>
                </c:pt>
                <c:pt idx="95">
                  <c:v>16758.5</c:v>
                </c:pt>
                <c:pt idx="96">
                  <c:v>16760</c:v>
                </c:pt>
                <c:pt idx="97">
                  <c:v>17814.5</c:v>
                </c:pt>
                <c:pt idx="98">
                  <c:v>17822.5</c:v>
                </c:pt>
                <c:pt idx="99">
                  <c:v>17826.5</c:v>
                </c:pt>
                <c:pt idx="100">
                  <c:v>17829</c:v>
                </c:pt>
                <c:pt idx="101">
                  <c:v>17829</c:v>
                </c:pt>
                <c:pt idx="102">
                  <c:v>17829</c:v>
                </c:pt>
                <c:pt idx="103">
                  <c:v>17894.5</c:v>
                </c:pt>
                <c:pt idx="104">
                  <c:v>18071.5</c:v>
                </c:pt>
                <c:pt idx="105">
                  <c:v>18126</c:v>
                </c:pt>
                <c:pt idx="106">
                  <c:v>18131.5</c:v>
                </c:pt>
                <c:pt idx="107">
                  <c:v>18135.5</c:v>
                </c:pt>
                <c:pt idx="108">
                  <c:v>18158</c:v>
                </c:pt>
                <c:pt idx="109">
                  <c:v>18239.5</c:v>
                </c:pt>
                <c:pt idx="110">
                  <c:v>18384.5</c:v>
                </c:pt>
                <c:pt idx="111">
                  <c:v>18412.5</c:v>
                </c:pt>
                <c:pt idx="112">
                  <c:v>18459</c:v>
                </c:pt>
                <c:pt idx="113">
                  <c:v>18724</c:v>
                </c:pt>
                <c:pt idx="114">
                  <c:v>18757.5</c:v>
                </c:pt>
                <c:pt idx="115">
                  <c:v>18812</c:v>
                </c:pt>
                <c:pt idx="116">
                  <c:v>18957</c:v>
                </c:pt>
                <c:pt idx="117">
                  <c:v>19029</c:v>
                </c:pt>
                <c:pt idx="118">
                  <c:v>19222</c:v>
                </c:pt>
                <c:pt idx="119">
                  <c:v>19286</c:v>
                </c:pt>
                <c:pt idx="120">
                  <c:v>19302</c:v>
                </c:pt>
                <c:pt idx="121">
                  <c:v>19571</c:v>
                </c:pt>
                <c:pt idx="122">
                  <c:v>19596</c:v>
                </c:pt>
                <c:pt idx="123">
                  <c:v>19596</c:v>
                </c:pt>
                <c:pt idx="124">
                  <c:v>19623</c:v>
                </c:pt>
                <c:pt idx="125">
                  <c:v>19928</c:v>
                </c:pt>
                <c:pt idx="126">
                  <c:v>21041</c:v>
                </c:pt>
                <c:pt idx="127">
                  <c:v>21627</c:v>
                </c:pt>
                <c:pt idx="128">
                  <c:v>21627</c:v>
                </c:pt>
                <c:pt idx="129">
                  <c:v>21633.5</c:v>
                </c:pt>
                <c:pt idx="130">
                  <c:v>21918.5</c:v>
                </c:pt>
                <c:pt idx="131">
                  <c:v>21957</c:v>
                </c:pt>
                <c:pt idx="132">
                  <c:v>22188</c:v>
                </c:pt>
                <c:pt idx="133">
                  <c:v>22808</c:v>
                </c:pt>
                <c:pt idx="134">
                  <c:v>23379</c:v>
                </c:pt>
                <c:pt idx="135">
                  <c:v>23381.5</c:v>
                </c:pt>
                <c:pt idx="136">
                  <c:v>23427.5</c:v>
                </c:pt>
                <c:pt idx="137">
                  <c:v>24068.5</c:v>
                </c:pt>
                <c:pt idx="138">
                  <c:v>24306.5</c:v>
                </c:pt>
                <c:pt idx="139">
                  <c:v>24306.5</c:v>
                </c:pt>
                <c:pt idx="140">
                  <c:v>24306.5</c:v>
                </c:pt>
                <c:pt idx="141">
                  <c:v>24306.5</c:v>
                </c:pt>
                <c:pt idx="142">
                  <c:v>24635.5</c:v>
                </c:pt>
                <c:pt idx="143">
                  <c:v>24635.5</c:v>
                </c:pt>
                <c:pt idx="144">
                  <c:v>24635.5</c:v>
                </c:pt>
                <c:pt idx="145">
                  <c:v>24635.5</c:v>
                </c:pt>
                <c:pt idx="146">
                  <c:v>24767</c:v>
                </c:pt>
                <c:pt idx="147">
                  <c:v>24783</c:v>
                </c:pt>
                <c:pt idx="148">
                  <c:v>24783</c:v>
                </c:pt>
                <c:pt idx="149">
                  <c:v>24783</c:v>
                </c:pt>
                <c:pt idx="150">
                  <c:v>24783</c:v>
                </c:pt>
                <c:pt idx="151">
                  <c:v>24896</c:v>
                </c:pt>
                <c:pt idx="152">
                  <c:v>25112</c:v>
                </c:pt>
                <c:pt idx="153">
                  <c:v>25183</c:v>
                </c:pt>
                <c:pt idx="154">
                  <c:v>25463.5</c:v>
                </c:pt>
                <c:pt idx="155">
                  <c:v>25465</c:v>
                </c:pt>
                <c:pt idx="156">
                  <c:v>25642</c:v>
                </c:pt>
                <c:pt idx="157">
                  <c:v>25759</c:v>
                </c:pt>
                <c:pt idx="158">
                  <c:v>25447.5</c:v>
                </c:pt>
                <c:pt idx="159">
                  <c:v>25447.5</c:v>
                </c:pt>
                <c:pt idx="160">
                  <c:v>25447.5</c:v>
                </c:pt>
                <c:pt idx="161">
                  <c:v>25447.5</c:v>
                </c:pt>
                <c:pt idx="162">
                  <c:v>26008</c:v>
                </c:pt>
                <c:pt idx="163">
                  <c:v>26008</c:v>
                </c:pt>
                <c:pt idx="164">
                  <c:v>26008</c:v>
                </c:pt>
                <c:pt idx="165">
                  <c:v>26008</c:v>
                </c:pt>
                <c:pt idx="166">
                  <c:v>26242.5</c:v>
                </c:pt>
                <c:pt idx="167">
                  <c:v>26611</c:v>
                </c:pt>
                <c:pt idx="168">
                  <c:v>26366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21">
                  <c:v>2.3199999959615525E-3</c:v>
                </c:pt>
                <c:pt idx="27">
                  <c:v>0</c:v>
                </c:pt>
                <c:pt idx="33">
                  <c:v>1.0207999999693129E-2</c:v>
                </c:pt>
                <c:pt idx="46">
                  <c:v>-1.3751999998930842E-2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56-4604-9588-DCCA3225CC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114">
                    <c:v>5.0000000000000001E-3</c:v>
                  </c:pt>
                  <c:pt idx="115">
                    <c:v>8.0000000000000002E-3</c:v>
                  </c:pt>
                  <c:pt idx="116">
                    <c:v>5.0000000000000001E-3</c:v>
                  </c:pt>
                  <c:pt idx="117">
                    <c:v>4.0000000000000001E-3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4.0000000000000001E-3</c:v>
                  </c:pt>
                  <c:pt idx="122">
                    <c:v>3.0000000000000001E-3</c:v>
                  </c:pt>
                  <c:pt idx="123">
                    <c:v>8.9999999999999993E-3</c:v>
                  </c:pt>
                  <c:pt idx="124">
                    <c:v>5.0000000000000001E-3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1E-3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4.7999999999999996E-3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4.0000000000000002E-4</c:v>
                  </c:pt>
                  <c:pt idx="152">
                    <c:v>3.8E-3</c:v>
                  </c:pt>
                  <c:pt idx="153">
                    <c:v>0</c:v>
                  </c:pt>
                  <c:pt idx="154">
                    <c:v>5.7999999999999996E-3</c:v>
                  </c:pt>
                  <c:pt idx="155">
                    <c:v>5.0000000000000001E-3</c:v>
                  </c:pt>
                  <c:pt idx="156">
                    <c:v>1.6000000000000001E-3</c:v>
                  </c:pt>
                  <c:pt idx="157">
                    <c:v>0</c:v>
                  </c:pt>
                  <c:pt idx="158">
                    <c:v>4.0000000000000002E-4</c:v>
                  </c:pt>
                  <c:pt idx="159">
                    <c:v>2.9999999999999997E-4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8.0000000000000004E-4</c:v>
                  </c:pt>
                  <c:pt idx="167">
                    <c:v>2.9999999999999997E-4</c:v>
                  </c:pt>
                  <c:pt idx="168">
                    <c:v>8.3999999999999995E-5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114">
                    <c:v>5.0000000000000001E-3</c:v>
                  </c:pt>
                  <c:pt idx="115">
                    <c:v>8.0000000000000002E-3</c:v>
                  </c:pt>
                  <c:pt idx="116">
                    <c:v>5.0000000000000001E-3</c:v>
                  </c:pt>
                  <c:pt idx="117">
                    <c:v>4.0000000000000001E-3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4.0000000000000001E-3</c:v>
                  </c:pt>
                  <c:pt idx="122">
                    <c:v>3.0000000000000001E-3</c:v>
                  </c:pt>
                  <c:pt idx="123">
                    <c:v>8.9999999999999993E-3</c:v>
                  </c:pt>
                  <c:pt idx="124">
                    <c:v>5.0000000000000001E-3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1E-3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4.7999999999999996E-3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4.0000000000000002E-4</c:v>
                  </c:pt>
                  <c:pt idx="152">
                    <c:v>3.8E-3</c:v>
                  </c:pt>
                  <c:pt idx="153">
                    <c:v>0</c:v>
                  </c:pt>
                  <c:pt idx="154">
                    <c:v>5.7999999999999996E-3</c:v>
                  </c:pt>
                  <c:pt idx="155">
                    <c:v>5.0000000000000001E-3</c:v>
                  </c:pt>
                  <c:pt idx="156">
                    <c:v>1.6000000000000001E-3</c:v>
                  </c:pt>
                  <c:pt idx="157">
                    <c:v>0</c:v>
                  </c:pt>
                  <c:pt idx="158">
                    <c:v>4.0000000000000002E-4</c:v>
                  </c:pt>
                  <c:pt idx="159">
                    <c:v>2.9999999999999997E-4</c:v>
                  </c:pt>
                  <c:pt idx="160">
                    <c:v>2.0000000000000001E-4</c:v>
                  </c:pt>
                  <c:pt idx="161">
                    <c:v>4.0000000000000002E-4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8.0000000000000004E-4</c:v>
                  </c:pt>
                  <c:pt idx="167">
                    <c:v>2.9999999999999997E-4</c:v>
                  </c:pt>
                  <c:pt idx="168">
                    <c:v>8.3999999999999995E-5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-9600</c:v>
                </c:pt>
                <c:pt idx="1">
                  <c:v>-8260</c:v>
                </c:pt>
                <c:pt idx="2">
                  <c:v>-7540</c:v>
                </c:pt>
                <c:pt idx="3">
                  <c:v>-7539.5</c:v>
                </c:pt>
                <c:pt idx="4">
                  <c:v>-6980</c:v>
                </c:pt>
                <c:pt idx="5">
                  <c:v>-6979.5</c:v>
                </c:pt>
                <c:pt idx="6">
                  <c:v>-6020</c:v>
                </c:pt>
                <c:pt idx="7">
                  <c:v>-6019.5</c:v>
                </c:pt>
                <c:pt idx="8">
                  <c:v>-5220</c:v>
                </c:pt>
                <c:pt idx="9">
                  <c:v>-5219.5</c:v>
                </c:pt>
                <c:pt idx="10">
                  <c:v>-4780</c:v>
                </c:pt>
                <c:pt idx="11">
                  <c:v>-3380</c:v>
                </c:pt>
                <c:pt idx="12">
                  <c:v>-2860</c:v>
                </c:pt>
                <c:pt idx="13">
                  <c:v>-2859.5</c:v>
                </c:pt>
                <c:pt idx="14">
                  <c:v>-2100</c:v>
                </c:pt>
                <c:pt idx="15">
                  <c:v>-2099.5</c:v>
                </c:pt>
                <c:pt idx="16">
                  <c:v>-1210</c:v>
                </c:pt>
                <c:pt idx="17">
                  <c:v>-420</c:v>
                </c:pt>
                <c:pt idx="18">
                  <c:v>-419.5</c:v>
                </c:pt>
                <c:pt idx="19">
                  <c:v>-96.5</c:v>
                </c:pt>
                <c:pt idx="20">
                  <c:v>-95</c:v>
                </c:pt>
                <c:pt idx="21">
                  <c:v>-95</c:v>
                </c:pt>
                <c:pt idx="22">
                  <c:v>-44.5</c:v>
                </c:pt>
                <c:pt idx="23">
                  <c:v>-28.5</c:v>
                </c:pt>
                <c:pt idx="24">
                  <c:v>-24.5</c:v>
                </c:pt>
                <c:pt idx="25">
                  <c:v>-20.5</c:v>
                </c:pt>
                <c:pt idx="26">
                  <c:v>-0.5</c:v>
                </c:pt>
                <c:pt idx="27">
                  <c:v>0</c:v>
                </c:pt>
                <c:pt idx="28">
                  <c:v>6</c:v>
                </c:pt>
                <c:pt idx="29">
                  <c:v>15.5</c:v>
                </c:pt>
                <c:pt idx="30">
                  <c:v>140.5</c:v>
                </c:pt>
                <c:pt idx="31">
                  <c:v>246</c:v>
                </c:pt>
                <c:pt idx="32">
                  <c:v>271</c:v>
                </c:pt>
                <c:pt idx="33">
                  <c:v>282</c:v>
                </c:pt>
                <c:pt idx="34">
                  <c:v>380</c:v>
                </c:pt>
                <c:pt idx="35">
                  <c:v>380.5</c:v>
                </c:pt>
                <c:pt idx="36">
                  <c:v>1100</c:v>
                </c:pt>
                <c:pt idx="37">
                  <c:v>1100.5</c:v>
                </c:pt>
                <c:pt idx="38">
                  <c:v>1740</c:v>
                </c:pt>
                <c:pt idx="39">
                  <c:v>1740.5</c:v>
                </c:pt>
                <c:pt idx="40">
                  <c:v>5861.5</c:v>
                </c:pt>
                <c:pt idx="41">
                  <c:v>5889.5</c:v>
                </c:pt>
                <c:pt idx="42">
                  <c:v>6170.5</c:v>
                </c:pt>
                <c:pt idx="43">
                  <c:v>6414</c:v>
                </c:pt>
                <c:pt idx="44">
                  <c:v>7213</c:v>
                </c:pt>
                <c:pt idx="45">
                  <c:v>7518</c:v>
                </c:pt>
                <c:pt idx="46">
                  <c:v>8192</c:v>
                </c:pt>
                <c:pt idx="47">
                  <c:v>8764.5</c:v>
                </c:pt>
                <c:pt idx="48">
                  <c:v>9076</c:v>
                </c:pt>
                <c:pt idx="49">
                  <c:v>9357</c:v>
                </c:pt>
                <c:pt idx="50">
                  <c:v>9497</c:v>
                </c:pt>
                <c:pt idx="51">
                  <c:v>9523.5</c:v>
                </c:pt>
                <c:pt idx="52">
                  <c:v>9529</c:v>
                </c:pt>
                <c:pt idx="53">
                  <c:v>9545</c:v>
                </c:pt>
                <c:pt idx="54">
                  <c:v>9571.5</c:v>
                </c:pt>
                <c:pt idx="55">
                  <c:v>9788.5</c:v>
                </c:pt>
                <c:pt idx="56">
                  <c:v>9828.5</c:v>
                </c:pt>
                <c:pt idx="57">
                  <c:v>10531.5</c:v>
                </c:pt>
                <c:pt idx="58">
                  <c:v>10537</c:v>
                </c:pt>
                <c:pt idx="59">
                  <c:v>10802</c:v>
                </c:pt>
                <c:pt idx="60">
                  <c:v>11129.5</c:v>
                </c:pt>
                <c:pt idx="61">
                  <c:v>11131</c:v>
                </c:pt>
                <c:pt idx="62">
                  <c:v>11157.5</c:v>
                </c:pt>
                <c:pt idx="63">
                  <c:v>11227</c:v>
                </c:pt>
                <c:pt idx="64">
                  <c:v>13188.5</c:v>
                </c:pt>
                <c:pt idx="65">
                  <c:v>13191</c:v>
                </c:pt>
                <c:pt idx="66">
                  <c:v>13480</c:v>
                </c:pt>
                <c:pt idx="67">
                  <c:v>13496</c:v>
                </c:pt>
                <c:pt idx="68">
                  <c:v>14082</c:v>
                </c:pt>
                <c:pt idx="69">
                  <c:v>15207</c:v>
                </c:pt>
                <c:pt idx="70">
                  <c:v>15225</c:v>
                </c:pt>
                <c:pt idx="71">
                  <c:v>15227</c:v>
                </c:pt>
                <c:pt idx="72">
                  <c:v>15504</c:v>
                </c:pt>
                <c:pt idx="73">
                  <c:v>15761</c:v>
                </c:pt>
                <c:pt idx="74">
                  <c:v>15761</c:v>
                </c:pt>
                <c:pt idx="75">
                  <c:v>15769</c:v>
                </c:pt>
                <c:pt idx="76">
                  <c:v>15769</c:v>
                </c:pt>
                <c:pt idx="77">
                  <c:v>15769</c:v>
                </c:pt>
                <c:pt idx="78">
                  <c:v>15769</c:v>
                </c:pt>
                <c:pt idx="79">
                  <c:v>15769</c:v>
                </c:pt>
                <c:pt idx="80">
                  <c:v>15769</c:v>
                </c:pt>
                <c:pt idx="81">
                  <c:v>15769</c:v>
                </c:pt>
                <c:pt idx="82">
                  <c:v>15789</c:v>
                </c:pt>
                <c:pt idx="83">
                  <c:v>15797</c:v>
                </c:pt>
                <c:pt idx="84">
                  <c:v>15817</c:v>
                </c:pt>
                <c:pt idx="85">
                  <c:v>15857</c:v>
                </c:pt>
                <c:pt idx="86">
                  <c:v>16042</c:v>
                </c:pt>
                <c:pt idx="87">
                  <c:v>16042</c:v>
                </c:pt>
                <c:pt idx="88">
                  <c:v>16042</c:v>
                </c:pt>
                <c:pt idx="89">
                  <c:v>16050</c:v>
                </c:pt>
                <c:pt idx="90">
                  <c:v>16383</c:v>
                </c:pt>
                <c:pt idx="91">
                  <c:v>16451</c:v>
                </c:pt>
                <c:pt idx="92">
                  <c:v>16452</c:v>
                </c:pt>
                <c:pt idx="93">
                  <c:v>16660</c:v>
                </c:pt>
                <c:pt idx="94">
                  <c:v>16740</c:v>
                </c:pt>
                <c:pt idx="95">
                  <c:v>16758.5</c:v>
                </c:pt>
                <c:pt idx="96">
                  <c:v>16760</c:v>
                </c:pt>
                <c:pt idx="97">
                  <c:v>17814.5</c:v>
                </c:pt>
                <c:pt idx="98">
                  <c:v>17822.5</c:v>
                </c:pt>
                <c:pt idx="99">
                  <c:v>17826.5</c:v>
                </c:pt>
                <c:pt idx="100">
                  <c:v>17829</c:v>
                </c:pt>
                <c:pt idx="101">
                  <c:v>17829</c:v>
                </c:pt>
                <c:pt idx="102">
                  <c:v>17829</c:v>
                </c:pt>
                <c:pt idx="103">
                  <c:v>17894.5</c:v>
                </c:pt>
                <c:pt idx="104">
                  <c:v>18071.5</c:v>
                </c:pt>
                <c:pt idx="105">
                  <c:v>18126</c:v>
                </c:pt>
                <c:pt idx="106">
                  <c:v>18131.5</c:v>
                </c:pt>
                <c:pt idx="107">
                  <c:v>18135.5</c:v>
                </c:pt>
                <c:pt idx="108">
                  <c:v>18158</c:v>
                </c:pt>
                <c:pt idx="109">
                  <c:v>18239.5</c:v>
                </c:pt>
                <c:pt idx="110">
                  <c:v>18384.5</c:v>
                </c:pt>
                <c:pt idx="111">
                  <c:v>18412.5</c:v>
                </c:pt>
                <c:pt idx="112">
                  <c:v>18459</c:v>
                </c:pt>
                <c:pt idx="113">
                  <c:v>18724</c:v>
                </c:pt>
                <c:pt idx="114">
                  <c:v>18757.5</c:v>
                </c:pt>
                <c:pt idx="115">
                  <c:v>18812</c:v>
                </c:pt>
                <c:pt idx="116">
                  <c:v>18957</c:v>
                </c:pt>
                <c:pt idx="117">
                  <c:v>19029</c:v>
                </c:pt>
                <c:pt idx="118">
                  <c:v>19222</c:v>
                </c:pt>
                <c:pt idx="119">
                  <c:v>19286</c:v>
                </c:pt>
                <c:pt idx="120">
                  <c:v>19302</c:v>
                </c:pt>
                <c:pt idx="121">
                  <c:v>19571</c:v>
                </c:pt>
                <c:pt idx="122">
                  <c:v>19596</c:v>
                </c:pt>
                <c:pt idx="123">
                  <c:v>19596</c:v>
                </c:pt>
                <c:pt idx="124">
                  <c:v>19623</c:v>
                </c:pt>
                <c:pt idx="125">
                  <c:v>19928</c:v>
                </c:pt>
                <c:pt idx="126">
                  <c:v>21041</c:v>
                </c:pt>
                <c:pt idx="127">
                  <c:v>21627</c:v>
                </c:pt>
                <c:pt idx="128">
                  <c:v>21627</c:v>
                </c:pt>
                <c:pt idx="129">
                  <c:v>21633.5</c:v>
                </c:pt>
                <c:pt idx="130">
                  <c:v>21918.5</c:v>
                </c:pt>
                <c:pt idx="131">
                  <c:v>21957</c:v>
                </c:pt>
                <c:pt idx="132">
                  <c:v>22188</c:v>
                </c:pt>
                <c:pt idx="133">
                  <c:v>22808</c:v>
                </c:pt>
                <c:pt idx="134">
                  <c:v>23379</c:v>
                </c:pt>
                <c:pt idx="135">
                  <c:v>23381.5</c:v>
                </c:pt>
                <c:pt idx="136">
                  <c:v>23427.5</c:v>
                </c:pt>
                <c:pt idx="137">
                  <c:v>24068.5</c:v>
                </c:pt>
                <c:pt idx="138">
                  <c:v>24306.5</c:v>
                </c:pt>
                <c:pt idx="139">
                  <c:v>24306.5</c:v>
                </c:pt>
                <c:pt idx="140">
                  <c:v>24306.5</c:v>
                </c:pt>
                <c:pt idx="141">
                  <c:v>24306.5</c:v>
                </c:pt>
                <c:pt idx="142">
                  <c:v>24635.5</c:v>
                </c:pt>
                <c:pt idx="143">
                  <c:v>24635.5</c:v>
                </c:pt>
                <c:pt idx="144">
                  <c:v>24635.5</c:v>
                </c:pt>
                <c:pt idx="145">
                  <c:v>24635.5</c:v>
                </c:pt>
                <c:pt idx="146">
                  <c:v>24767</c:v>
                </c:pt>
                <c:pt idx="147">
                  <c:v>24783</c:v>
                </c:pt>
                <c:pt idx="148">
                  <c:v>24783</c:v>
                </c:pt>
                <c:pt idx="149">
                  <c:v>24783</c:v>
                </c:pt>
                <c:pt idx="150">
                  <c:v>24783</c:v>
                </c:pt>
                <c:pt idx="151">
                  <c:v>24896</c:v>
                </c:pt>
                <c:pt idx="152">
                  <c:v>25112</c:v>
                </c:pt>
                <c:pt idx="153">
                  <c:v>25183</c:v>
                </c:pt>
                <c:pt idx="154">
                  <c:v>25463.5</c:v>
                </c:pt>
                <c:pt idx="155">
                  <c:v>25465</c:v>
                </c:pt>
                <c:pt idx="156">
                  <c:v>25642</c:v>
                </c:pt>
                <c:pt idx="157">
                  <c:v>25759</c:v>
                </c:pt>
                <c:pt idx="158">
                  <c:v>25447.5</c:v>
                </c:pt>
                <c:pt idx="159">
                  <c:v>25447.5</c:v>
                </c:pt>
                <c:pt idx="160">
                  <c:v>25447.5</c:v>
                </c:pt>
                <c:pt idx="161">
                  <c:v>25447.5</c:v>
                </c:pt>
                <c:pt idx="162">
                  <c:v>26008</c:v>
                </c:pt>
                <c:pt idx="163">
                  <c:v>26008</c:v>
                </c:pt>
                <c:pt idx="164">
                  <c:v>26008</c:v>
                </c:pt>
                <c:pt idx="165">
                  <c:v>26008</c:v>
                </c:pt>
                <c:pt idx="166">
                  <c:v>26242.5</c:v>
                </c:pt>
                <c:pt idx="167">
                  <c:v>26611</c:v>
                </c:pt>
                <c:pt idx="168">
                  <c:v>26366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-1.0400000002846355E-2</c:v>
                </c:pt>
                <c:pt idx="1">
                  <c:v>9.5599999986006878E-3</c:v>
                </c:pt>
                <c:pt idx="2">
                  <c:v>-4.7600000034435652E-3</c:v>
                </c:pt>
                <c:pt idx="3">
                  <c:v>-7.288000002517947E-3</c:v>
                </c:pt>
                <c:pt idx="4">
                  <c:v>-2.1200000010139775E-3</c:v>
                </c:pt>
                <c:pt idx="5">
                  <c:v>-3.6480000017036218E-3</c:v>
                </c:pt>
                <c:pt idx="6">
                  <c:v>-1.9880000003468012E-2</c:v>
                </c:pt>
                <c:pt idx="7">
                  <c:v>-4.0800000351737253E-4</c:v>
                </c:pt>
                <c:pt idx="8">
                  <c:v>-1.680000001215376E-3</c:v>
                </c:pt>
                <c:pt idx="9">
                  <c:v>-2.0800000129383989E-4</c:v>
                </c:pt>
                <c:pt idx="10">
                  <c:v>-3.3200000034412369E-3</c:v>
                </c:pt>
                <c:pt idx="11">
                  <c:v>1.3279999999213032E-2</c:v>
                </c:pt>
                <c:pt idx="12">
                  <c:v>1.5999999595806003E-4</c:v>
                </c:pt>
                <c:pt idx="13">
                  <c:v>4.6319999964907765E-3</c:v>
                </c:pt>
                <c:pt idx="14">
                  <c:v>1.1599999997997656E-2</c:v>
                </c:pt>
                <c:pt idx="15">
                  <c:v>5.071999996289378E-3</c:v>
                </c:pt>
                <c:pt idx="16">
                  <c:v>-2.4000000121304765E-4</c:v>
                </c:pt>
                <c:pt idx="17">
                  <c:v>2.1519999998417916E-2</c:v>
                </c:pt>
                <c:pt idx="18">
                  <c:v>4.991999998310348E-3</c:v>
                </c:pt>
                <c:pt idx="19">
                  <c:v>-6.0960000009799842E-3</c:v>
                </c:pt>
                <c:pt idx="20">
                  <c:v>3.1999999555409886E-4</c:v>
                </c:pt>
                <c:pt idx="22">
                  <c:v>-7.0080000004963949E-3</c:v>
                </c:pt>
                <c:pt idx="23">
                  <c:v>-1.190399999904912E-2</c:v>
                </c:pt>
                <c:pt idx="24">
                  <c:v>1.1871999999129912E-2</c:v>
                </c:pt>
                <c:pt idx="25">
                  <c:v>6.4799999745446257E-4</c:v>
                </c:pt>
                <c:pt idx="26">
                  <c:v>-4.7199999971780926E-4</c:v>
                </c:pt>
                <c:pt idx="28">
                  <c:v>-9.3360000028042123E-3</c:v>
                </c:pt>
                <c:pt idx="29">
                  <c:v>-1.0368000002927147E-2</c:v>
                </c:pt>
                <c:pt idx="30">
                  <c:v>2.7631999997538514E-2</c:v>
                </c:pt>
                <c:pt idx="31">
                  <c:v>-7.7760000021953601E-3</c:v>
                </c:pt>
                <c:pt idx="32">
                  <c:v>2.5823999996646307E-2</c:v>
                </c:pt>
                <c:pt idx="34">
                  <c:v>-2.2800000006100163E-3</c:v>
                </c:pt>
                <c:pt idx="35">
                  <c:v>-1.808000000892207E-3</c:v>
                </c:pt>
                <c:pt idx="36">
                  <c:v>-3.6000000000058208E-3</c:v>
                </c:pt>
                <c:pt idx="37">
                  <c:v>-3.1280000002880115E-3</c:v>
                </c:pt>
                <c:pt idx="38">
                  <c:v>-8.440000001428416E-3</c:v>
                </c:pt>
                <c:pt idx="39">
                  <c:v>-7.9680000017106067E-3</c:v>
                </c:pt>
                <c:pt idx="40">
                  <c:v>1.1256000001594657E-2</c:v>
                </c:pt>
                <c:pt idx="41">
                  <c:v>6.6879999976663385E-3</c:v>
                </c:pt>
                <c:pt idx="42">
                  <c:v>1.6951999998127576E-2</c:v>
                </c:pt>
                <c:pt idx="43">
                  <c:v>2.5816000001213979E-2</c:v>
                </c:pt>
                <c:pt idx="44">
                  <c:v>-1.6927999997278675E-2</c:v>
                </c:pt>
                <c:pt idx="45">
                  <c:v>3.5991999997349922E-2</c:v>
                </c:pt>
                <c:pt idx="47">
                  <c:v>1.7687999999907333E-2</c:v>
                </c:pt>
                <c:pt idx="48">
                  <c:v>-2.8256000005058013E-2</c:v>
                </c:pt>
                <c:pt idx="49">
                  <c:v>-2.8991999999561813E-2</c:v>
                </c:pt>
                <c:pt idx="50">
                  <c:v>-1.083199999993667E-2</c:v>
                </c:pt>
                <c:pt idx="51">
                  <c:v>1.9183999997039791E-2</c:v>
                </c:pt>
                <c:pt idx="52">
                  <c:v>3.8375999996787868E-2</c:v>
                </c:pt>
                <c:pt idx="53">
                  <c:v>3.2479999994393438E-2</c:v>
                </c:pt>
                <c:pt idx="54">
                  <c:v>-6.5040000044973567E-3</c:v>
                </c:pt>
                <c:pt idx="55">
                  <c:v>3.4399999276502058E-4</c:v>
                </c:pt>
                <c:pt idx="56">
                  <c:v>-6.896000006236136E-3</c:v>
                </c:pt>
                <c:pt idx="59">
                  <c:v>-4.9120000039692968E-3</c:v>
                </c:pt>
                <c:pt idx="60">
                  <c:v>3.4248000003572088E-2</c:v>
                </c:pt>
                <c:pt idx="61">
                  <c:v>-2.3359999977401458E-3</c:v>
                </c:pt>
                <c:pt idx="62">
                  <c:v>2.1680000005289912E-2</c:v>
                </c:pt>
                <c:pt idx="63">
                  <c:v>2.8288000001339242E-2</c:v>
                </c:pt>
                <c:pt idx="64">
                  <c:v>2.0943999996234197E-2</c:v>
                </c:pt>
                <c:pt idx="65">
                  <c:v>-3.6959999924874865E-3</c:v>
                </c:pt>
                <c:pt idx="66">
                  <c:v>-8.7999999959720299E-4</c:v>
                </c:pt>
                <c:pt idx="67">
                  <c:v>2.2224000000278465E-2</c:v>
                </c:pt>
                <c:pt idx="68">
                  <c:v>1.5407999999297317E-2</c:v>
                </c:pt>
                <c:pt idx="82">
                  <c:v>7.8159999975468963E-3</c:v>
                </c:pt>
                <c:pt idx="83">
                  <c:v>7.3680000059539452E-3</c:v>
                </c:pt>
                <c:pt idx="84">
                  <c:v>1.7247999996470753E-2</c:v>
                </c:pt>
                <c:pt idx="85">
                  <c:v>1.200799999787705E-2</c:v>
                </c:pt>
                <c:pt idx="86">
                  <c:v>-2.3520000031567179E-3</c:v>
                </c:pt>
                <c:pt idx="93">
                  <c:v>4.9039999998058192E-2</c:v>
                </c:pt>
                <c:pt idx="94">
                  <c:v>1.5559999992547091E-2</c:v>
                </c:pt>
                <c:pt idx="95">
                  <c:v>9.023999999044463E-3</c:v>
                </c:pt>
                <c:pt idx="96">
                  <c:v>3.3439999999245629E-2</c:v>
                </c:pt>
                <c:pt idx="97">
                  <c:v>3.7887999998929445E-2</c:v>
                </c:pt>
                <c:pt idx="98">
                  <c:v>3.0439999994996469E-2</c:v>
                </c:pt>
                <c:pt idx="99">
                  <c:v>1.9216000000596978E-2</c:v>
                </c:pt>
                <c:pt idx="103">
                  <c:v>3.3407999995688442E-2</c:v>
                </c:pt>
                <c:pt idx="104">
                  <c:v>2.3496000001614448E-2</c:v>
                </c:pt>
                <c:pt idx="106">
                  <c:v>2.9135999997379258E-2</c:v>
                </c:pt>
                <c:pt idx="107">
                  <c:v>3.6912000003212597E-2</c:v>
                </c:pt>
                <c:pt idx="108">
                  <c:v>3.1151999995927326E-2</c:v>
                </c:pt>
                <c:pt idx="109">
                  <c:v>2.2087999997893348E-2</c:v>
                </c:pt>
                <c:pt idx="110">
                  <c:v>3.0967999999120366E-2</c:v>
                </c:pt>
                <c:pt idx="111">
                  <c:v>3.4399999996821862E-2</c:v>
                </c:pt>
                <c:pt idx="112">
                  <c:v>2.2296000002825167E-2</c:v>
                </c:pt>
                <c:pt idx="114">
                  <c:v>1.6080000001238659E-2</c:v>
                </c:pt>
                <c:pt idx="115">
                  <c:v>5.5280000015045516E-3</c:v>
                </c:pt>
                <c:pt idx="116">
                  <c:v>2.3407999993651174E-2</c:v>
                </c:pt>
                <c:pt idx="117">
                  <c:v>1.9375999996555038E-2</c:v>
                </c:pt>
                <c:pt idx="119">
                  <c:v>3.1984000001102686E-2</c:v>
                </c:pt>
                <c:pt idx="120">
                  <c:v>1.108800000656629E-2</c:v>
                </c:pt>
                <c:pt idx="121">
                  <c:v>2.602399999886984E-2</c:v>
                </c:pt>
                <c:pt idx="122">
                  <c:v>-3.7600000359816477E-4</c:v>
                </c:pt>
                <c:pt idx="123">
                  <c:v>2.6240000006509945E-3</c:v>
                </c:pt>
                <c:pt idx="124">
                  <c:v>2.1111999994900543E-2</c:v>
                </c:pt>
                <c:pt idx="125">
                  <c:v>2.2032000000763219E-2</c:v>
                </c:pt>
                <c:pt idx="126">
                  <c:v>3.2603999999992084E-2</c:v>
                </c:pt>
                <c:pt idx="129">
                  <c:v>1.1623999998846557E-2</c:v>
                </c:pt>
                <c:pt idx="130">
                  <c:v>1.6464000000269152E-2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56-4604-9588-DCCA3225CC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-9600</c:v>
                </c:pt>
                <c:pt idx="1">
                  <c:v>-8260</c:v>
                </c:pt>
                <c:pt idx="2">
                  <c:v>-7540</c:v>
                </c:pt>
                <c:pt idx="3">
                  <c:v>-7539.5</c:v>
                </c:pt>
                <c:pt idx="4">
                  <c:v>-6980</c:v>
                </c:pt>
                <c:pt idx="5">
                  <c:v>-6979.5</c:v>
                </c:pt>
                <c:pt idx="6">
                  <c:v>-6020</c:v>
                </c:pt>
                <c:pt idx="7">
                  <c:v>-6019.5</c:v>
                </c:pt>
                <c:pt idx="8">
                  <c:v>-5220</c:v>
                </c:pt>
                <c:pt idx="9">
                  <c:v>-5219.5</c:v>
                </c:pt>
                <c:pt idx="10">
                  <c:v>-4780</c:v>
                </c:pt>
                <c:pt idx="11">
                  <c:v>-3380</c:v>
                </c:pt>
                <c:pt idx="12">
                  <c:v>-2860</c:v>
                </c:pt>
                <c:pt idx="13">
                  <c:v>-2859.5</c:v>
                </c:pt>
                <c:pt idx="14">
                  <c:v>-2100</c:v>
                </c:pt>
                <c:pt idx="15">
                  <c:v>-2099.5</c:v>
                </c:pt>
                <c:pt idx="16">
                  <c:v>-1210</c:v>
                </c:pt>
                <c:pt idx="17">
                  <c:v>-420</c:v>
                </c:pt>
                <c:pt idx="18">
                  <c:v>-419.5</c:v>
                </c:pt>
                <c:pt idx="19">
                  <c:v>-96.5</c:v>
                </c:pt>
                <c:pt idx="20">
                  <c:v>-95</c:v>
                </c:pt>
                <c:pt idx="21">
                  <c:v>-95</c:v>
                </c:pt>
                <c:pt idx="22">
                  <c:v>-44.5</c:v>
                </c:pt>
                <c:pt idx="23">
                  <c:v>-28.5</c:v>
                </c:pt>
                <c:pt idx="24">
                  <c:v>-24.5</c:v>
                </c:pt>
                <c:pt idx="25">
                  <c:v>-20.5</c:v>
                </c:pt>
                <c:pt idx="26">
                  <c:v>-0.5</c:v>
                </c:pt>
                <c:pt idx="27">
                  <c:v>0</c:v>
                </c:pt>
                <c:pt idx="28">
                  <c:v>6</c:v>
                </c:pt>
                <c:pt idx="29">
                  <c:v>15.5</c:v>
                </c:pt>
                <c:pt idx="30">
                  <c:v>140.5</c:v>
                </c:pt>
                <c:pt idx="31">
                  <c:v>246</c:v>
                </c:pt>
                <c:pt idx="32">
                  <c:v>271</c:v>
                </c:pt>
                <c:pt idx="33">
                  <c:v>282</c:v>
                </c:pt>
                <c:pt idx="34">
                  <c:v>380</c:v>
                </c:pt>
                <c:pt idx="35">
                  <c:v>380.5</c:v>
                </c:pt>
                <c:pt idx="36">
                  <c:v>1100</c:v>
                </c:pt>
                <c:pt idx="37">
                  <c:v>1100.5</c:v>
                </c:pt>
                <c:pt idx="38">
                  <c:v>1740</c:v>
                </c:pt>
                <c:pt idx="39">
                  <c:v>1740.5</c:v>
                </c:pt>
                <c:pt idx="40">
                  <c:v>5861.5</c:v>
                </c:pt>
                <c:pt idx="41">
                  <c:v>5889.5</c:v>
                </c:pt>
                <c:pt idx="42">
                  <c:v>6170.5</c:v>
                </c:pt>
                <c:pt idx="43">
                  <c:v>6414</c:v>
                </c:pt>
                <c:pt idx="44">
                  <c:v>7213</c:v>
                </c:pt>
                <c:pt idx="45">
                  <c:v>7518</c:v>
                </c:pt>
                <c:pt idx="46">
                  <c:v>8192</c:v>
                </c:pt>
                <c:pt idx="47">
                  <c:v>8764.5</c:v>
                </c:pt>
                <c:pt idx="48">
                  <c:v>9076</c:v>
                </c:pt>
                <c:pt idx="49">
                  <c:v>9357</c:v>
                </c:pt>
                <c:pt idx="50">
                  <c:v>9497</c:v>
                </c:pt>
                <c:pt idx="51">
                  <c:v>9523.5</c:v>
                </c:pt>
                <c:pt idx="52">
                  <c:v>9529</c:v>
                </c:pt>
                <c:pt idx="53">
                  <c:v>9545</c:v>
                </c:pt>
                <c:pt idx="54">
                  <c:v>9571.5</c:v>
                </c:pt>
                <c:pt idx="55">
                  <c:v>9788.5</c:v>
                </c:pt>
                <c:pt idx="56">
                  <c:v>9828.5</c:v>
                </c:pt>
                <c:pt idx="57">
                  <c:v>10531.5</c:v>
                </c:pt>
                <c:pt idx="58">
                  <c:v>10537</c:v>
                </c:pt>
                <c:pt idx="59">
                  <c:v>10802</c:v>
                </c:pt>
                <c:pt idx="60">
                  <c:v>11129.5</c:v>
                </c:pt>
                <c:pt idx="61">
                  <c:v>11131</c:v>
                </c:pt>
                <c:pt idx="62">
                  <c:v>11157.5</c:v>
                </c:pt>
                <c:pt idx="63">
                  <c:v>11227</c:v>
                </c:pt>
                <c:pt idx="64">
                  <c:v>13188.5</c:v>
                </c:pt>
                <c:pt idx="65">
                  <c:v>13191</c:v>
                </c:pt>
                <c:pt idx="66">
                  <c:v>13480</c:v>
                </c:pt>
                <c:pt idx="67">
                  <c:v>13496</c:v>
                </c:pt>
                <c:pt idx="68">
                  <c:v>14082</c:v>
                </c:pt>
                <c:pt idx="69">
                  <c:v>15207</c:v>
                </c:pt>
                <c:pt idx="70">
                  <c:v>15225</c:v>
                </c:pt>
                <c:pt idx="71">
                  <c:v>15227</c:v>
                </c:pt>
                <c:pt idx="72">
                  <c:v>15504</c:v>
                </c:pt>
                <c:pt idx="73">
                  <c:v>15761</c:v>
                </c:pt>
                <c:pt idx="74">
                  <c:v>15761</c:v>
                </c:pt>
                <c:pt idx="75">
                  <c:v>15769</c:v>
                </c:pt>
                <c:pt idx="76">
                  <c:v>15769</c:v>
                </c:pt>
                <c:pt idx="77">
                  <c:v>15769</c:v>
                </c:pt>
                <c:pt idx="78">
                  <c:v>15769</c:v>
                </c:pt>
                <c:pt idx="79">
                  <c:v>15769</c:v>
                </c:pt>
                <c:pt idx="80">
                  <c:v>15769</c:v>
                </c:pt>
                <c:pt idx="81">
                  <c:v>15769</c:v>
                </c:pt>
                <c:pt idx="82">
                  <c:v>15789</c:v>
                </c:pt>
                <c:pt idx="83">
                  <c:v>15797</c:v>
                </c:pt>
                <c:pt idx="84">
                  <c:v>15817</c:v>
                </c:pt>
                <c:pt idx="85">
                  <c:v>15857</c:v>
                </c:pt>
                <c:pt idx="86">
                  <c:v>16042</c:v>
                </c:pt>
                <c:pt idx="87">
                  <c:v>16042</c:v>
                </c:pt>
                <c:pt idx="88">
                  <c:v>16042</c:v>
                </c:pt>
                <c:pt idx="89">
                  <c:v>16050</c:v>
                </c:pt>
                <c:pt idx="90">
                  <c:v>16383</c:v>
                </c:pt>
                <c:pt idx="91">
                  <c:v>16451</c:v>
                </c:pt>
                <c:pt idx="92">
                  <c:v>16452</c:v>
                </c:pt>
                <c:pt idx="93">
                  <c:v>16660</c:v>
                </c:pt>
                <c:pt idx="94">
                  <c:v>16740</c:v>
                </c:pt>
                <c:pt idx="95">
                  <c:v>16758.5</c:v>
                </c:pt>
                <c:pt idx="96">
                  <c:v>16760</c:v>
                </c:pt>
                <c:pt idx="97">
                  <c:v>17814.5</c:v>
                </c:pt>
                <c:pt idx="98">
                  <c:v>17822.5</c:v>
                </c:pt>
                <c:pt idx="99">
                  <c:v>17826.5</c:v>
                </c:pt>
                <c:pt idx="100">
                  <c:v>17829</c:v>
                </c:pt>
                <c:pt idx="101">
                  <c:v>17829</c:v>
                </c:pt>
                <c:pt idx="102">
                  <c:v>17829</c:v>
                </c:pt>
                <c:pt idx="103">
                  <c:v>17894.5</c:v>
                </c:pt>
                <c:pt idx="104">
                  <c:v>18071.5</c:v>
                </c:pt>
                <c:pt idx="105">
                  <c:v>18126</c:v>
                </c:pt>
                <c:pt idx="106">
                  <c:v>18131.5</c:v>
                </c:pt>
                <c:pt idx="107">
                  <c:v>18135.5</c:v>
                </c:pt>
                <c:pt idx="108">
                  <c:v>18158</c:v>
                </c:pt>
                <c:pt idx="109">
                  <c:v>18239.5</c:v>
                </c:pt>
                <c:pt idx="110">
                  <c:v>18384.5</c:v>
                </c:pt>
                <c:pt idx="111">
                  <c:v>18412.5</c:v>
                </c:pt>
                <c:pt idx="112">
                  <c:v>18459</c:v>
                </c:pt>
                <c:pt idx="113">
                  <c:v>18724</c:v>
                </c:pt>
                <c:pt idx="114">
                  <c:v>18757.5</c:v>
                </c:pt>
                <c:pt idx="115">
                  <c:v>18812</c:v>
                </c:pt>
                <c:pt idx="116">
                  <c:v>18957</c:v>
                </c:pt>
                <c:pt idx="117">
                  <c:v>19029</c:v>
                </c:pt>
                <c:pt idx="118">
                  <c:v>19222</c:v>
                </c:pt>
                <c:pt idx="119">
                  <c:v>19286</c:v>
                </c:pt>
                <c:pt idx="120">
                  <c:v>19302</c:v>
                </c:pt>
                <c:pt idx="121">
                  <c:v>19571</c:v>
                </c:pt>
                <c:pt idx="122">
                  <c:v>19596</c:v>
                </c:pt>
                <c:pt idx="123">
                  <c:v>19596</c:v>
                </c:pt>
                <c:pt idx="124">
                  <c:v>19623</c:v>
                </c:pt>
                <c:pt idx="125">
                  <c:v>19928</c:v>
                </c:pt>
                <c:pt idx="126">
                  <c:v>21041</c:v>
                </c:pt>
                <c:pt idx="127">
                  <c:v>21627</c:v>
                </c:pt>
                <c:pt idx="128">
                  <c:v>21627</c:v>
                </c:pt>
                <c:pt idx="129">
                  <c:v>21633.5</c:v>
                </c:pt>
                <c:pt idx="130">
                  <c:v>21918.5</c:v>
                </c:pt>
                <c:pt idx="131">
                  <c:v>21957</c:v>
                </c:pt>
                <c:pt idx="132">
                  <c:v>22188</c:v>
                </c:pt>
                <c:pt idx="133">
                  <c:v>22808</c:v>
                </c:pt>
                <c:pt idx="134">
                  <c:v>23379</c:v>
                </c:pt>
                <c:pt idx="135">
                  <c:v>23381.5</c:v>
                </c:pt>
                <c:pt idx="136">
                  <c:v>23427.5</c:v>
                </c:pt>
                <c:pt idx="137">
                  <c:v>24068.5</c:v>
                </c:pt>
                <c:pt idx="138">
                  <c:v>24306.5</c:v>
                </c:pt>
                <c:pt idx="139">
                  <c:v>24306.5</c:v>
                </c:pt>
                <c:pt idx="140">
                  <c:v>24306.5</c:v>
                </c:pt>
                <c:pt idx="141">
                  <c:v>24306.5</c:v>
                </c:pt>
                <c:pt idx="142">
                  <c:v>24635.5</c:v>
                </c:pt>
                <c:pt idx="143">
                  <c:v>24635.5</c:v>
                </c:pt>
                <c:pt idx="144">
                  <c:v>24635.5</c:v>
                </c:pt>
                <c:pt idx="145">
                  <c:v>24635.5</c:v>
                </c:pt>
                <c:pt idx="146">
                  <c:v>24767</c:v>
                </c:pt>
                <c:pt idx="147">
                  <c:v>24783</c:v>
                </c:pt>
                <c:pt idx="148">
                  <c:v>24783</c:v>
                </c:pt>
                <c:pt idx="149">
                  <c:v>24783</c:v>
                </c:pt>
                <c:pt idx="150">
                  <c:v>24783</c:v>
                </c:pt>
                <c:pt idx="151">
                  <c:v>24896</c:v>
                </c:pt>
                <c:pt idx="152">
                  <c:v>25112</c:v>
                </c:pt>
                <c:pt idx="153">
                  <c:v>25183</c:v>
                </c:pt>
                <c:pt idx="154">
                  <c:v>25463.5</c:v>
                </c:pt>
                <c:pt idx="155">
                  <c:v>25465</c:v>
                </c:pt>
                <c:pt idx="156">
                  <c:v>25642</c:v>
                </c:pt>
                <c:pt idx="157">
                  <c:v>25759</c:v>
                </c:pt>
                <c:pt idx="158">
                  <c:v>25447.5</c:v>
                </c:pt>
                <c:pt idx="159">
                  <c:v>25447.5</c:v>
                </c:pt>
                <c:pt idx="160">
                  <c:v>25447.5</c:v>
                </c:pt>
                <c:pt idx="161">
                  <c:v>25447.5</c:v>
                </c:pt>
                <c:pt idx="162">
                  <c:v>26008</c:v>
                </c:pt>
                <c:pt idx="163">
                  <c:v>26008</c:v>
                </c:pt>
                <c:pt idx="164">
                  <c:v>26008</c:v>
                </c:pt>
                <c:pt idx="165">
                  <c:v>26008</c:v>
                </c:pt>
                <c:pt idx="166">
                  <c:v>26242.5</c:v>
                </c:pt>
                <c:pt idx="167">
                  <c:v>26611</c:v>
                </c:pt>
                <c:pt idx="168">
                  <c:v>26366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57">
                  <c:v>-3.2264000001305249E-2</c:v>
                </c:pt>
                <c:pt idx="58">
                  <c:v>-1.5071999994688667E-2</c:v>
                </c:pt>
                <c:pt idx="69">
                  <c:v>2.2408000004361384E-2</c:v>
                </c:pt>
                <c:pt idx="70">
                  <c:v>1.2399999999615829E-2</c:v>
                </c:pt>
                <c:pt idx="72">
                  <c:v>1.8775999997160397E-2</c:v>
                </c:pt>
                <c:pt idx="73">
                  <c:v>8.3839999933843501E-3</c:v>
                </c:pt>
                <c:pt idx="74">
                  <c:v>1.4383999994606711E-2</c:v>
                </c:pt>
                <c:pt idx="75">
                  <c:v>9.3600000400329009E-4</c:v>
                </c:pt>
                <c:pt idx="76">
                  <c:v>7.936000001791399E-3</c:v>
                </c:pt>
                <c:pt idx="77">
                  <c:v>9.9360000021988526E-3</c:v>
                </c:pt>
                <c:pt idx="78">
                  <c:v>9.9360000021988526E-3</c:v>
                </c:pt>
                <c:pt idx="79">
                  <c:v>9.9360000021988526E-3</c:v>
                </c:pt>
                <c:pt idx="80">
                  <c:v>1.8936000007670373E-2</c:v>
                </c:pt>
                <c:pt idx="81">
                  <c:v>2.4936000001616776E-2</c:v>
                </c:pt>
                <c:pt idx="87">
                  <c:v>3.647999998065643E-3</c:v>
                </c:pt>
                <c:pt idx="88">
                  <c:v>1.16479999924195E-2</c:v>
                </c:pt>
                <c:pt idx="89">
                  <c:v>1.2199999997392297E-2</c:v>
                </c:pt>
                <c:pt idx="90">
                  <c:v>1.3551999996707309E-2</c:v>
                </c:pt>
                <c:pt idx="91">
                  <c:v>2.3743999998259824E-2</c:v>
                </c:pt>
                <c:pt idx="92">
                  <c:v>-2.3120000041672029E-3</c:v>
                </c:pt>
                <c:pt idx="100">
                  <c:v>4.5759999993606471E-3</c:v>
                </c:pt>
                <c:pt idx="101">
                  <c:v>6.5759999997681007E-3</c:v>
                </c:pt>
                <c:pt idx="102">
                  <c:v>1.1575999997148756E-2</c:v>
                </c:pt>
                <c:pt idx="105">
                  <c:v>1.3943999998446088E-2</c:v>
                </c:pt>
                <c:pt idx="113">
                  <c:v>-1.5440000061062165E-3</c:v>
                </c:pt>
                <c:pt idx="136">
                  <c:v>2.2460000007413328E-2</c:v>
                </c:pt>
                <c:pt idx="146">
                  <c:v>2.2248000001127366E-2</c:v>
                </c:pt>
                <c:pt idx="151">
                  <c:v>2.5424000006751157E-2</c:v>
                </c:pt>
                <c:pt idx="152">
                  <c:v>2.0927999998093583E-2</c:v>
                </c:pt>
                <c:pt idx="154">
                  <c:v>2.2644000004220288E-2</c:v>
                </c:pt>
                <c:pt idx="155">
                  <c:v>2.3560000001452863E-2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56-4604-9588-DCCA3225CC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-9600</c:v>
                </c:pt>
                <c:pt idx="1">
                  <c:v>-8260</c:v>
                </c:pt>
                <c:pt idx="2">
                  <c:v>-7540</c:v>
                </c:pt>
                <c:pt idx="3">
                  <c:v>-7539.5</c:v>
                </c:pt>
                <c:pt idx="4">
                  <c:v>-6980</c:v>
                </c:pt>
                <c:pt idx="5">
                  <c:v>-6979.5</c:v>
                </c:pt>
                <c:pt idx="6">
                  <c:v>-6020</c:v>
                </c:pt>
                <c:pt idx="7">
                  <c:v>-6019.5</c:v>
                </c:pt>
                <c:pt idx="8">
                  <c:v>-5220</c:v>
                </c:pt>
                <c:pt idx="9">
                  <c:v>-5219.5</c:v>
                </c:pt>
                <c:pt idx="10">
                  <c:v>-4780</c:v>
                </c:pt>
                <c:pt idx="11">
                  <c:v>-3380</c:v>
                </c:pt>
                <c:pt idx="12">
                  <c:v>-2860</c:v>
                </c:pt>
                <c:pt idx="13">
                  <c:v>-2859.5</c:v>
                </c:pt>
                <c:pt idx="14">
                  <c:v>-2100</c:v>
                </c:pt>
                <c:pt idx="15">
                  <c:v>-2099.5</c:v>
                </c:pt>
                <c:pt idx="16">
                  <c:v>-1210</c:v>
                </c:pt>
                <c:pt idx="17">
                  <c:v>-420</c:v>
                </c:pt>
                <c:pt idx="18">
                  <c:v>-419.5</c:v>
                </c:pt>
                <c:pt idx="19">
                  <c:v>-96.5</c:v>
                </c:pt>
                <c:pt idx="20">
                  <c:v>-95</c:v>
                </c:pt>
                <c:pt idx="21">
                  <c:v>-95</c:v>
                </c:pt>
                <c:pt idx="22">
                  <c:v>-44.5</c:v>
                </c:pt>
                <c:pt idx="23">
                  <c:v>-28.5</c:v>
                </c:pt>
                <c:pt idx="24">
                  <c:v>-24.5</c:v>
                </c:pt>
                <c:pt idx="25">
                  <c:v>-20.5</c:v>
                </c:pt>
                <c:pt idx="26">
                  <c:v>-0.5</c:v>
                </c:pt>
                <c:pt idx="27">
                  <c:v>0</c:v>
                </c:pt>
                <c:pt idx="28">
                  <c:v>6</c:v>
                </c:pt>
                <c:pt idx="29">
                  <c:v>15.5</c:v>
                </c:pt>
                <c:pt idx="30">
                  <c:v>140.5</c:v>
                </c:pt>
                <c:pt idx="31">
                  <c:v>246</c:v>
                </c:pt>
                <c:pt idx="32">
                  <c:v>271</c:v>
                </c:pt>
                <c:pt idx="33">
                  <c:v>282</c:v>
                </c:pt>
                <c:pt idx="34">
                  <c:v>380</c:v>
                </c:pt>
                <c:pt idx="35">
                  <c:v>380.5</c:v>
                </c:pt>
                <c:pt idx="36">
                  <c:v>1100</c:v>
                </c:pt>
                <c:pt idx="37">
                  <c:v>1100.5</c:v>
                </c:pt>
                <c:pt idx="38">
                  <c:v>1740</c:v>
                </c:pt>
                <c:pt idx="39">
                  <c:v>1740.5</c:v>
                </c:pt>
                <c:pt idx="40">
                  <c:v>5861.5</c:v>
                </c:pt>
                <c:pt idx="41">
                  <c:v>5889.5</c:v>
                </c:pt>
                <c:pt idx="42">
                  <c:v>6170.5</c:v>
                </c:pt>
                <c:pt idx="43">
                  <c:v>6414</c:v>
                </c:pt>
                <c:pt idx="44">
                  <c:v>7213</c:v>
                </c:pt>
                <c:pt idx="45">
                  <c:v>7518</c:v>
                </c:pt>
                <c:pt idx="46">
                  <c:v>8192</c:v>
                </c:pt>
                <c:pt idx="47">
                  <c:v>8764.5</c:v>
                </c:pt>
                <c:pt idx="48">
                  <c:v>9076</c:v>
                </c:pt>
                <c:pt idx="49">
                  <c:v>9357</c:v>
                </c:pt>
                <c:pt idx="50">
                  <c:v>9497</c:v>
                </c:pt>
                <c:pt idx="51">
                  <c:v>9523.5</c:v>
                </c:pt>
                <c:pt idx="52">
                  <c:v>9529</c:v>
                </c:pt>
                <c:pt idx="53">
                  <c:v>9545</c:v>
                </c:pt>
                <c:pt idx="54">
                  <c:v>9571.5</c:v>
                </c:pt>
                <c:pt idx="55">
                  <c:v>9788.5</c:v>
                </c:pt>
                <c:pt idx="56">
                  <c:v>9828.5</c:v>
                </c:pt>
                <c:pt idx="57">
                  <c:v>10531.5</c:v>
                </c:pt>
                <c:pt idx="58">
                  <c:v>10537</c:v>
                </c:pt>
                <c:pt idx="59">
                  <c:v>10802</c:v>
                </c:pt>
                <c:pt idx="60">
                  <c:v>11129.5</c:v>
                </c:pt>
                <c:pt idx="61">
                  <c:v>11131</c:v>
                </c:pt>
                <c:pt idx="62">
                  <c:v>11157.5</c:v>
                </c:pt>
                <c:pt idx="63">
                  <c:v>11227</c:v>
                </c:pt>
                <c:pt idx="64">
                  <c:v>13188.5</c:v>
                </c:pt>
                <c:pt idx="65">
                  <c:v>13191</c:v>
                </c:pt>
                <c:pt idx="66">
                  <c:v>13480</c:v>
                </c:pt>
                <c:pt idx="67">
                  <c:v>13496</c:v>
                </c:pt>
                <c:pt idx="68">
                  <c:v>14082</c:v>
                </c:pt>
                <c:pt idx="69">
                  <c:v>15207</c:v>
                </c:pt>
                <c:pt idx="70">
                  <c:v>15225</c:v>
                </c:pt>
                <c:pt idx="71">
                  <c:v>15227</c:v>
                </c:pt>
                <c:pt idx="72">
                  <c:v>15504</c:v>
                </c:pt>
                <c:pt idx="73">
                  <c:v>15761</c:v>
                </c:pt>
                <c:pt idx="74">
                  <c:v>15761</c:v>
                </c:pt>
                <c:pt idx="75">
                  <c:v>15769</c:v>
                </c:pt>
                <c:pt idx="76">
                  <c:v>15769</c:v>
                </c:pt>
                <c:pt idx="77">
                  <c:v>15769</c:v>
                </c:pt>
                <c:pt idx="78">
                  <c:v>15769</c:v>
                </c:pt>
                <c:pt idx="79">
                  <c:v>15769</c:v>
                </c:pt>
                <c:pt idx="80">
                  <c:v>15769</c:v>
                </c:pt>
                <c:pt idx="81">
                  <c:v>15769</c:v>
                </c:pt>
                <c:pt idx="82">
                  <c:v>15789</c:v>
                </c:pt>
                <c:pt idx="83">
                  <c:v>15797</c:v>
                </c:pt>
                <c:pt idx="84">
                  <c:v>15817</c:v>
                </c:pt>
                <c:pt idx="85">
                  <c:v>15857</c:v>
                </c:pt>
                <c:pt idx="86">
                  <c:v>16042</c:v>
                </c:pt>
                <c:pt idx="87">
                  <c:v>16042</c:v>
                </c:pt>
                <c:pt idx="88">
                  <c:v>16042</c:v>
                </c:pt>
                <c:pt idx="89">
                  <c:v>16050</c:v>
                </c:pt>
                <c:pt idx="90">
                  <c:v>16383</c:v>
                </c:pt>
                <c:pt idx="91">
                  <c:v>16451</c:v>
                </c:pt>
                <c:pt idx="92">
                  <c:v>16452</c:v>
                </c:pt>
                <c:pt idx="93">
                  <c:v>16660</c:v>
                </c:pt>
                <c:pt idx="94">
                  <c:v>16740</c:v>
                </c:pt>
                <c:pt idx="95">
                  <c:v>16758.5</c:v>
                </c:pt>
                <c:pt idx="96">
                  <c:v>16760</c:v>
                </c:pt>
                <c:pt idx="97">
                  <c:v>17814.5</c:v>
                </c:pt>
                <c:pt idx="98">
                  <c:v>17822.5</c:v>
                </c:pt>
                <c:pt idx="99">
                  <c:v>17826.5</c:v>
                </c:pt>
                <c:pt idx="100">
                  <c:v>17829</c:v>
                </c:pt>
                <c:pt idx="101">
                  <c:v>17829</c:v>
                </c:pt>
                <c:pt idx="102">
                  <c:v>17829</c:v>
                </c:pt>
                <c:pt idx="103">
                  <c:v>17894.5</c:v>
                </c:pt>
                <c:pt idx="104">
                  <c:v>18071.5</c:v>
                </c:pt>
                <c:pt idx="105">
                  <c:v>18126</c:v>
                </c:pt>
                <c:pt idx="106">
                  <c:v>18131.5</c:v>
                </c:pt>
                <c:pt idx="107">
                  <c:v>18135.5</c:v>
                </c:pt>
                <c:pt idx="108">
                  <c:v>18158</c:v>
                </c:pt>
                <c:pt idx="109">
                  <c:v>18239.5</c:v>
                </c:pt>
                <c:pt idx="110">
                  <c:v>18384.5</c:v>
                </c:pt>
                <c:pt idx="111">
                  <c:v>18412.5</c:v>
                </c:pt>
                <c:pt idx="112">
                  <c:v>18459</c:v>
                </c:pt>
                <c:pt idx="113">
                  <c:v>18724</c:v>
                </c:pt>
                <c:pt idx="114">
                  <c:v>18757.5</c:v>
                </c:pt>
                <c:pt idx="115">
                  <c:v>18812</c:v>
                </c:pt>
                <c:pt idx="116">
                  <c:v>18957</c:v>
                </c:pt>
                <c:pt idx="117">
                  <c:v>19029</c:v>
                </c:pt>
                <c:pt idx="118">
                  <c:v>19222</c:v>
                </c:pt>
                <c:pt idx="119">
                  <c:v>19286</c:v>
                </c:pt>
                <c:pt idx="120">
                  <c:v>19302</c:v>
                </c:pt>
                <c:pt idx="121">
                  <c:v>19571</c:v>
                </c:pt>
                <c:pt idx="122">
                  <c:v>19596</c:v>
                </c:pt>
                <c:pt idx="123">
                  <c:v>19596</c:v>
                </c:pt>
                <c:pt idx="124">
                  <c:v>19623</c:v>
                </c:pt>
                <c:pt idx="125">
                  <c:v>19928</c:v>
                </c:pt>
                <c:pt idx="126">
                  <c:v>21041</c:v>
                </c:pt>
                <c:pt idx="127">
                  <c:v>21627</c:v>
                </c:pt>
                <c:pt idx="128">
                  <c:v>21627</c:v>
                </c:pt>
                <c:pt idx="129">
                  <c:v>21633.5</c:v>
                </c:pt>
                <c:pt idx="130">
                  <c:v>21918.5</c:v>
                </c:pt>
                <c:pt idx="131">
                  <c:v>21957</c:v>
                </c:pt>
                <c:pt idx="132">
                  <c:v>22188</c:v>
                </c:pt>
                <c:pt idx="133">
                  <c:v>22808</c:v>
                </c:pt>
                <c:pt idx="134">
                  <c:v>23379</c:v>
                </c:pt>
                <c:pt idx="135">
                  <c:v>23381.5</c:v>
                </c:pt>
                <c:pt idx="136">
                  <c:v>23427.5</c:v>
                </c:pt>
                <c:pt idx="137">
                  <c:v>24068.5</c:v>
                </c:pt>
                <c:pt idx="138">
                  <c:v>24306.5</c:v>
                </c:pt>
                <c:pt idx="139">
                  <c:v>24306.5</c:v>
                </c:pt>
                <c:pt idx="140">
                  <c:v>24306.5</c:v>
                </c:pt>
                <c:pt idx="141">
                  <c:v>24306.5</c:v>
                </c:pt>
                <c:pt idx="142">
                  <c:v>24635.5</c:v>
                </c:pt>
                <c:pt idx="143">
                  <c:v>24635.5</c:v>
                </c:pt>
                <c:pt idx="144">
                  <c:v>24635.5</c:v>
                </c:pt>
                <c:pt idx="145">
                  <c:v>24635.5</c:v>
                </c:pt>
                <c:pt idx="146">
                  <c:v>24767</c:v>
                </c:pt>
                <c:pt idx="147">
                  <c:v>24783</c:v>
                </c:pt>
                <c:pt idx="148">
                  <c:v>24783</c:v>
                </c:pt>
                <c:pt idx="149">
                  <c:v>24783</c:v>
                </c:pt>
                <c:pt idx="150">
                  <c:v>24783</c:v>
                </c:pt>
                <c:pt idx="151">
                  <c:v>24896</c:v>
                </c:pt>
                <c:pt idx="152">
                  <c:v>25112</c:v>
                </c:pt>
                <c:pt idx="153">
                  <c:v>25183</c:v>
                </c:pt>
                <c:pt idx="154">
                  <c:v>25463.5</c:v>
                </c:pt>
                <c:pt idx="155">
                  <c:v>25465</c:v>
                </c:pt>
                <c:pt idx="156">
                  <c:v>25642</c:v>
                </c:pt>
                <c:pt idx="157">
                  <c:v>25759</c:v>
                </c:pt>
                <c:pt idx="158">
                  <c:v>25447.5</c:v>
                </c:pt>
                <c:pt idx="159">
                  <c:v>25447.5</c:v>
                </c:pt>
                <c:pt idx="160">
                  <c:v>25447.5</c:v>
                </c:pt>
                <c:pt idx="161">
                  <c:v>25447.5</c:v>
                </c:pt>
                <c:pt idx="162">
                  <c:v>26008</c:v>
                </c:pt>
                <c:pt idx="163">
                  <c:v>26008</c:v>
                </c:pt>
                <c:pt idx="164">
                  <c:v>26008</c:v>
                </c:pt>
                <c:pt idx="165">
                  <c:v>26008</c:v>
                </c:pt>
                <c:pt idx="166">
                  <c:v>26242.5</c:v>
                </c:pt>
                <c:pt idx="167">
                  <c:v>26611</c:v>
                </c:pt>
                <c:pt idx="168">
                  <c:v>26366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31">
                  <c:v>2.0608000006177463E-2</c:v>
                </c:pt>
                <c:pt idx="132">
                  <c:v>1.7771999999240506E-2</c:v>
                </c:pt>
                <c:pt idx="133">
                  <c:v>2.0652000006521121E-2</c:v>
                </c:pt>
                <c:pt idx="134">
                  <c:v>2.3875999999290798E-2</c:v>
                </c:pt>
                <c:pt idx="135">
                  <c:v>2.4836000004142988E-2</c:v>
                </c:pt>
                <c:pt idx="137">
                  <c:v>2.2863999998662621E-2</c:v>
                </c:pt>
                <c:pt idx="138">
                  <c:v>2.0086000004084781E-2</c:v>
                </c:pt>
                <c:pt idx="139">
                  <c:v>2.0556000003125519E-2</c:v>
                </c:pt>
                <c:pt idx="140">
                  <c:v>2.1006000002671499E-2</c:v>
                </c:pt>
                <c:pt idx="141">
                  <c:v>2.1546000003581867E-2</c:v>
                </c:pt>
                <c:pt idx="142">
                  <c:v>2.0572000001266133E-2</c:v>
                </c:pt>
                <c:pt idx="143">
                  <c:v>2.0581999997375533E-2</c:v>
                </c:pt>
                <c:pt idx="144">
                  <c:v>2.0771999996213708E-2</c:v>
                </c:pt>
                <c:pt idx="145">
                  <c:v>2.1132000001671258E-2</c:v>
                </c:pt>
                <c:pt idx="147">
                  <c:v>2.1211999992374331E-2</c:v>
                </c:pt>
                <c:pt idx="148">
                  <c:v>2.1441999997477978E-2</c:v>
                </c:pt>
                <c:pt idx="149">
                  <c:v>2.1621999992930796E-2</c:v>
                </c:pt>
                <c:pt idx="150">
                  <c:v>2.1811999999044929E-2</c:v>
                </c:pt>
                <c:pt idx="153">
                  <c:v>2.1052000003692228E-2</c:v>
                </c:pt>
                <c:pt idx="156">
                  <c:v>2.3347999995166901E-2</c:v>
                </c:pt>
                <c:pt idx="157">
                  <c:v>2.3295999999390915E-2</c:v>
                </c:pt>
                <c:pt idx="158">
                  <c:v>2.1379999998316634E-2</c:v>
                </c:pt>
                <c:pt idx="159">
                  <c:v>2.1589999996649567E-2</c:v>
                </c:pt>
                <c:pt idx="160">
                  <c:v>2.1759999995992985E-2</c:v>
                </c:pt>
                <c:pt idx="161">
                  <c:v>2.2189999996044207E-2</c:v>
                </c:pt>
                <c:pt idx="162">
                  <c:v>2.2182000000611879E-2</c:v>
                </c:pt>
                <c:pt idx="163">
                  <c:v>2.2192000003997236E-2</c:v>
                </c:pt>
                <c:pt idx="164">
                  <c:v>2.2692000005918089E-2</c:v>
                </c:pt>
                <c:pt idx="165">
                  <c:v>2.2702000002027489E-2</c:v>
                </c:pt>
                <c:pt idx="166">
                  <c:v>2.681999999913387E-2</c:v>
                </c:pt>
                <c:pt idx="167">
                  <c:v>2.3384000000078231E-2</c:v>
                </c:pt>
                <c:pt idx="168">
                  <c:v>-3.4170999999332707E-2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56-4604-9588-DCCA3225CC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-9600</c:v>
                </c:pt>
                <c:pt idx="1">
                  <c:v>-8260</c:v>
                </c:pt>
                <c:pt idx="2">
                  <c:v>-7540</c:v>
                </c:pt>
                <c:pt idx="3">
                  <c:v>-7539.5</c:v>
                </c:pt>
                <c:pt idx="4">
                  <c:v>-6980</c:v>
                </c:pt>
                <c:pt idx="5">
                  <c:v>-6979.5</c:v>
                </c:pt>
                <c:pt idx="6">
                  <c:v>-6020</c:v>
                </c:pt>
                <c:pt idx="7">
                  <c:v>-6019.5</c:v>
                </c:pt>
                <c:pt idx="8">
                  <c:v>-5220</c:v>
                </c:pt>
                <c:pt idx="9">
                  <c:v>-5219.5</c:v>
                </c:pt>
                <c:pt idx="10">
                  <c:v>-4780</c:v>
                </c:pt>
                <c:pt idx="11">
                  <c:v>-3380</c:v>
                </c:pt>
                <c:pt idx="12">
                  <c:v>-2860</c:v>
                </c:pt>
                <c:pt idx="13">
                  <c:v>-2859.5</c:v>
                </c:pt>
                <c:pt idx="14">
                  <c:v>-2100</c:v>
                </c:pt>
                <c:pt idx="15">
                  <c:v>-2099.5</c:v>
                </c:pt>
                <c:pt idx="16">
                  <c:v>-1210</c:v>
                </c:pt>
                <c:pt idx="17">
                  <c:v>-420</c:v>
                </c:pt>
                <c:pt idx="18">
                  <c:v>-419.5</c:v>
                </c:pt>
                <c:pt idx="19">
                  <c:v>-96.5</c:v>
                </c:pt>
                <c:pt idx="20">
                  <c:v>-95</c:v>
                </c:pt>
                <c:pt idx="21">
                  <c:v>-95</c:v>
                </c:pt>
                <c:pt idx="22">
                  <c:v>-44.5</c:v>
                </c:pt>
                <c:pt idx="23">
                  <c:v>-28.5</c:v>
                </c:pt>
                <c:pt idx="24">
                  <c:v>-24.5</c:v>
                </c:pt>
                <c:pt idx="25">
                  <c:v>-20.5</c:v>
                </c:pt>
                <c:pt idx="26">
                  <c:v>-0.5</c:v>
                </c:pt>
                <c:pt idx="27">
                  <c:v>0</c:v>
                </c:pt>
                <c:pt idx="28">
                  <c:v>6</c:v>
                </c:pt>
                <c:pt idx="29">
                  <c:v>15.5</c:v>
                </c:pt>
                <c:pt idx="30">
                  <c:v>140.5</c:v>
                </c:pt>
                <c:pt idx="31">
                  <c:v>246</c:v>
                </c:pt>
                <c:pt idx="32">
                  <c:v>271</c:v>
                </c:pt>
                <c:pt idx="33">
                  <c:v>282</c:v>
                </c:pt>
                <c:pt idx="34">
                  <c:v>380</c:v>
                </c:pt>
                <c:pt idx="35">
                  <c:v>380.5</c:v>
                </c:pt>
                <c:pt idx="36">
                  <c:v>1100</c:v>
                </c:pt>
                <c:pt idx="37">
                  <c:v>1100.5</c:v>
                </c:pt>
                <c:pt idx="38">
                  <c:v>1740</c:v>
                </c:pt>
                <c:pt idx="39">
                  <c:v>1740.5</c:v>
                </c:pt>
                <c:pt idx="40">
                  <c:v>5861.5</c:v>
                </c:pt>
                <c:pt idx="41">
                  <c:v>5889.5</c:v>
                </c:pt>
                <c:pt idx="42">
                  <c:v>6170.5</c:v>
                </c:pt>
                <c:pt idx="43">
                  <c:v>6414</c:v>
                </c:pt>
                <c:pt idx="44">
                  <c:v>7213</c:v>
                </c:pt>
                <c:pt idx="45">
                  <c:v>7518</c:v>
                </c:pt>
                <c:pt idx="46">
                  <c:v>8192</c:v>
                </c:pt>
                <c:pt idx="47">
                  <c:v>8764.5</c:v>
                </c:pt>
                <c:pt idx="48">
                  <c:v>9076</c:v>
                </c:pt>
                <c:pt idx="49">
                  <c:v>9357</c:v>
                </c:pt>
                <c:pt idx="50">
                  <c:v>9497</c:v>
                </c:pt>
                <c:pt idx="51">
                  <c:v>9523.5</c:v>
                </c:pt>
                <c:pt idx="52">
                  <c:v>9529</c:v>
                </c:pt>
                <c:pt idx="53">
                  <c:v>9545</c:v>
                </c:pt>
                <c:pt idx="54">
                  <c:v>9571.5</c:v>
                </c:pt>
                <c:pt idx="55">
                  <c:v>9788.5</c:v>
                </c:pt>
                <c:pt idx="56">
                  <c:v>9828.5</c:v>
                </c:pt>
                <c:pt idx="57">
                  <c:v>10531.5</c:v>
                </c:pt>
                <c:pt idx="58">
                  <c:v>10537</c:v>
                </c:pt>
                <c:pt idx="59">
                  <c:v>10802</c:v>
                </c:pt>
                <c:pt idx="60">
                  <c:v>11129.5</c:v>
                </c:pt>
                <c:pt idx="61">
                  <c:v>11131</c:v>
                </c:pt>
                <c:pt idx="62">
                  <c:v>11157.5</c:v>
                </c:pt>
                <c:pt idx="63">
                  <c:v>11227</c:v>
                </c:pt>
                <c:pt idx="64">
                  <c:v>13188.5</c:v>
                </c:pt>
                <c:pt idx="65">
                  <c:v>13191</c:v>
                </c:pt>
                <c:pt idx="66">
                  <c:v>13480</c:v>
                </c:pt>
                <c:pt idx="67">
                  <c:v>13496</c:v>
                </c:pt>
                <c:pt idx="68">
                  <c:v>14082</c:v>
                </c:pt>
                <c:pt idx="69">
                  <c:v>15207</c:v>
                </c:pt>
                <c:pt idx="70">
                  <c:v>15225</c:v>
                </c:pt>
                <c:pt idx="71">
                  <c:v>15227</c:v>
                </c:pt>
                <c:pt idx="72">
                  <c:v>15504</c:v>
                </c:pt>
                <c:pt idx="73">
                  <c:v>15761</c:v>
                </c:pt>
                <c:pt idx="74">
                  <c:v>15761</c:v>
                </c:pt>
                <c:pt idx="75">
                  <c:v>15769</c:v>
                </c:pt>
                <c:pt idx="76">
                  <c:v>15769</c:v>
                </c:pt>
                <c:pt idx="77">
                  <c:v>15769</c:v>
                </c:pt>
                <c:pt idx="78">
                  <c:v>15769</c:v>
                </c:pt>
                <c:pt idx="79">
                  <c:v>15769</c:v>
                </c:pt>
                <c:pt idx="80">
                  <c:v>15769</c:v>
                </c:pt>
                <c:pt idx="81">
                  <c:v>15769</c:v>
                </c:pt>
                <c:pt idx="82">
                  <c:v>15789</c:v>
                </c:pt>
                <c:pt idx="83">
                  <c:v>15797</c:v>
                </c:pt>
                <c:pt idx="84">
                  <c:v>15817</c:v>
                </c:pt>
                <c:pt idx="85">
                  <c:v>15857</c:v>
                </c:pt>
                <c:pt idx="86">
                  <c:v>16042</c:v>
                </c:pt>
                <c:pt idx="87">
                  <c:v>16042</c:v>
                </c:pt>
                <c:pt idx="88">
                  <c:v>16042</c:v>
                </c:pt>
                <c:pt idx="89">
                  <c:v>16050</c:v>
                </c:pt>
                <c:pt idx="90">
                  <c:v>16383</c:v>
                </c:pt>
                <c:pt idx="91">
                  <c:v>16451</c:v>
                </c:pt>
                <c:pt idx="92">
                  <c:v>16452</c:v>
                </c:pt>
                <c:pt idx="93">
                  <c:v>16660</c:v>
                </c:pt>
                <c:pt idx="94">
                  <c:v>16740</c:v>
                </c:pt>
                <c:pt idx="95">
                  <c:v>16758.5</c:v>
                </c:pt>
                <c:pt idx="96">
                  <c:v>16760</c:v>
                </c:pt>
                <c:pt idx="97">
                  <c:v>17814.5</c:v>
                </c:pt>
                <c:pt idx="98">
                  <c:v>17822.5</c:v>
                </c:pt>
                <c:pt idx="99">
                  <c:v>17826.5</c:v>
                </c:pt>
                <c:pt idx="100">
                  <c:v>17829</c:v>
                </c:pt>
                <c:pt idx="101">
                  <c:v>17829</c:v>
                </c:pt>
                <c:pt idx="102">
                  <c:v>17829</c:v>
                </c:pt>
                <c:pt idx="103">
                  <c:v>17894.5</c:v>
                </c:pt>
                <c:pt idx="104">
                  <c:v>18071.5</c:v>
                </c:pt>
                <c:pt idx="105">
                  <c:v>18126</c:v>
                </c:pt>
                <c:pt idx="106">
                  <c:v>18131.5</c:v>
                </c:pt>
                <c:pt idx="107">
                  <c:v>18135.5</c:v>
                </c:pt>
                <c:pt idx="108">
                  <c:v>18158</c:v>
                </c:pt>
                <c:pt idx="109">
                  <c:v>18239.5</c:v>
                </c:pt>
                <c:pt idx="110">
                  <c:v>18384.5</c:v>
                </c:pt>
                <c:pt idx="111">
                  <c:v>18412.5</c:v>
                </c:pt>
                <c:pt idx="112">
                  <c:v>18459</c:v>
                </c:pt>
                <c:pt idx="113">
                  <c:v>18724</c:v>
                </c:pt>
                <c:pt idx="114">
                  <c:v>18757.5</c:v>
                </c:pt>
                <c:pt idx="115">
                  <c:v>18812</c:v>
                </c:pt>
                <c:pt idx="116">
                  <c:v>18957</c:v>
                </c:pt>
                <c:pt idx="117">
                  <c:v>19029</c:v>
                </c:pt>
                <c:pt idx="118">
                  <c:v>19222</c:v>
                </c:pt>
                <c:pt idx="119">
                  <c:v>19286</c:v>
                </c:pt>
                <c:pt idx="120">
                  <c:v>19302</c:v>
                </c:pt>
                <c:pt idx="121">
                  <c:v>19571</c:v>
                </c:pt>
                <c:pt idx="122">
                  <c:v>19596</c:v>
                </c:pt>
                <c:pt idx="123">
                  <c:v>19596</c:v>
                </c:pt>
                <c:pt idx="124">
                  <c:v>19623</c:v>
                </c:pt>
                <c:pt idx="125">
                  <c:v>19928</c:v>
                </c:pt>
                <c:pt idx="126">
                  <c:v>21041</c:v>
                </c:pt>
                <c:pt idx="127">
                  <c:v>21627</c:v>
                </c:pt>
                <c:pt idx="128">
                  <c:v>21627</c:v>
                </c:pt>
                <c:pt idx="129">
                  <c:v>21633.5</c:v>
                </c:pt>
                <c:pt idx="130">
                  <c:v>21918.5</c:v>
                </c:pt>
                <c:pt idx="131">
                  <c:v>21957</c:v>
                </c:pt>
                <c:pt idx="132">
                  <c:v>22188</c:v>
                </c:pt>
                <c:pt idx="133">
                  <c:v>22808</c:v>
                </c:pt>
                <c:pt idx="134">
                  <c:v>23379</c:v>
                </c:pt>
                <c:pt idx="135">
                  <c:v>23381.5</c:v>
                </c:pt>
                <c:pt idx="136">
                  <c:v>23427.5</c:v>
                </c:pt>
                <c:pt idx="137">
                  <c:v>24068.5</c:v>
                </c:pt>
                <c:pt idx="138">
                  <c:v>24306.5</c:v>
                </c:pt>
                <c:pt idx="139">
                  <c:v>24306.5</c:v>
                </c:pt>
                <c:pt idx="140">
                  <c:v>24306.5</c:v>
                </c:pt>
                <c:pt idx="141">
                  <c:v>24306.5</c:v>
                </c:pt>
                <c:pt idx="142">
                  <c:v>24635.5</c:v>
                </c:pt>
                <c:pt idx="143">
                  <c:v>24635.5</c:v>
                </c:pt>
                <c:pt idx="144">
                  <c:v>24635.5</c:v>
                </c:pt>
                <c:pt idx="145">
                  <c:v>24635.5</c:v>
                </c:pt>
                <c:pt idx="146">
                  <c:v>24767</c:v>
                </c:pt>
                <c:pt idx="147">
                  <c:v>24783</c:v>
                </c:pt>
                <c:pt idx="148">
                  <c:v>24783</c:v>
                </c:pt>
                <c:pt idx="149">
                  <c:v>24783</c:v>
                </c:pt>
                <c:pt idx="150">
                  <c:v>24783</c:v>
                </c:pt>
                <c:pt idx="151">
                  <c:v>24896</c:v>
                </c:pt>
                <c:pt idx="152">
                  <c:v>25112</c:v>
                </c:pt>
                <c:pt idx="153">
                  <c:v>25183</c:v>
                </c:pt>
                <c:pt idx="154">
                  <c:v>25463.5</c:v>
                </c:pt>
                <c:pt idx="155">
                  <c:v>25465</c:v>
                </c:pt>
                <c:pt idx="156">
                  <c:v>25642</c:v>
                </c:pt>
                <c:pt idx="157">
                  <c:v>25759</c:v>
                </c:pt>
                <c:pt idx="158">
                  <c:v>25447.5</c:v>
                </c:pt>
                <c:pt idx="159">
                  <c:v>25447.5</c:v>
                </c:pt>
                <c:pt idx="160">
                  <c:v>25447.5</c:v>
                </c:pt>
                <c:pt idx="161">
                  <c:v>25447.5</c:v>
                </c:pt>
                <c:pt idx="162">
                  <c:v>26008</c:v>
                </c:pt>
                <c:pt idx="163">
                  <c:v>26008</c:v>
                </c:pt>
                <c:pt idx="164">
                  <c:v>26008</c:v>
                </c:pt>
                <c:pt idx="165">
                  <c:v>26008</c:v>
                </c:pt>
                <c:pt idx="166">
                  <c:v>26242.5</c:v>
                </c:pt>
                <c:pt idx="167">
                  <c:v>26611</c:v>
                </c:pt>
                <c:pt idx="168">
                  <c:v>26366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56-4604-9588-DCCA3225CC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-9600</c:v>
                </c:pt>
                <c:pt idx="1">
                  <c:v>-8260</c:v>
                </c:pt>
                <c:pt idx="2">
                  <c:v>-7540</c:v>
                </c:pt>
                <c:pt idx="3">
                  <c:v>-7539.5</c:v>
                </c:pt>
                <c:pt idx="4">
                  <c:v>-6980</c:v>
                </c:pt>
                <c:pt idx="5">
                  <c:v>-6979.5</c:v>
                </c:pt>
                <c:pt idx="6">
                  <c:v>-6020</c:v>
                </c:pt>
                <c:pt idx="7">
                  <c:v>-6019.5</c:v>
                </c:pt>
                <c:pt idx="8">
                  <c:v>-5220</c:v>
                </c:pt>
                <c:pt idx="9">
                  <c:v>-5219.5</c:v>
                </c:pt>
                <c:pt idx="10">
                  <c:v>-4780</c:v>
                </c:pt>
                <c:pt idx="11">
                  <c:v>-3380</c:v>
                </c:pt>
                <c:pt idx="12">
                  <c:v>-2860</c:v>
                </c:pt>
                <c:pt idx="13">
                  <c:v>-2859.5</c:v>
                </c:pt>
                <c:pt idx="14">
                  <c:v>-2100</c:v>
                </c:pt>
                <c:pt idx="15">
                  <c:v>-2099.5</c:v>
                </c:pt>
                <c:pt idx="16">
                  <c:v>-1210</c:v>
                </c:pt>
                <c:pt idx="17">
                  <c:v>-420</c:v>
                </c:pt>
                <c:pt idx="18">
                  <c:v>-419.5</c:v>
                </c:pt>
                <c:pt idx="19">
                  <c:v>-96.5</c:v>
                </c:pt>
                <c:pt idx="20">
                  <c:v>-95</c:v>
                </c:pt>
                <c:pt idx="21">
                  <c:v>-95</c:v>
                </c:pt>
                <c:pt idx="22">
                  <c:v>-44.5</c:v>
                </c:pt>
                <c:pt idx="23">
                  <c:v>-28.5</c:v>
                </c:pt>
                <c:pt idx="24">
                  <c:v>-24.5</c:v>
                </c:pt>
                <c:pt idx="25">
                  <c:v>-20.5</c:v>
                </c:pt>
                <c:pt idx="26">
                  <c:v>-0.5</c:v>
                </c:pt>
                <c:pt idx="27">
                  <c:v>0</c:v>
                </c:pt>
                <c:pt idx="28">
                  <c:v>6</c:v>
                </c:pt>
                <c:pt idx="29">
                  <c:v>15.5</c:v>
                </c:pt>
                <c:pt idx="30">
                  <c:v>140.5</c:v>
                </c:pt>
                <c:pt idx="31">
                  <c:v>246</c:v>
                </c:pt>
                <c:pt idx="32">
                  <c:v>271</c:v>
                </c:pt>
                <c:pt idx="33">
                  <c:v>282</c:v>
                </c:pt>
                <c:pt idx="34">
                  <c:v>380</c:v>
                </c:pt>
                <c:pt idx="35">
                  <c:v>380.5</c:v>
                </c:pt>
                <c:pt idx="36">
                  <c:v>1100</c:v>
                </c:pt>
                <c:pt idx="37">
                  <c:v>1100.5</c:v>
                </c:pt>
                <c:pt idx="38">
                  <c:v>1740</c:v>
                </c:pt>
                <c:pt idx="39">
                  <c:v>1740.5</c:v>
                </c:pt>
                <c:pt idx="40">
                  <c:v>5861.5</c:v>
                </c:pt>
                <c:pt idx="41">
                  <c:v>5889.5</c:v>
                </c:pt>
                <c:pt idx="42">
                  <c:v>6170.5</c:v>
                </c:pt>
                <c:pt idx="43">
                  <c:v>6414</c:v>
                </c:pt>
                <c:pt idx="44">
                  <c:v>7213</c:v>
                </c:pt>
                <c:pt idx="45">
                  <c:v>7518</c:v>
                </c:pt>
                <c:pt idx="46">
                  <c:v>8192</c:v>
                </c:pt>
                <c:pt idx="47">
                  <c:v>8764.5</c:v>
                </c:pt>
                <c:pt idx="48">
                  <c:v>9076</c:v>
                </c:pt>
                <c:pt idx="49">
                  <c:v>9357</c:v>
                </c:pt>
                <c:pt idx="50">
                  <c:v>9497</c:v>
                </c:pt>
                <c:pt idx="51">
                  <c:v>9523.5</c:v>
                </c:pt>
                <c:pt idx="52">
                  <c:v>9529</c:v>
                </c:pt>
                <c:pt idx="53">
                  <c:v>9545</c:v>
                </c:pt>
                <c:pt idx="54">
                  <c:v>9571.5</c:v>
                </c:pt>
                <c:pt idx="55">
                  <c:v>9788.5</c:v>
                </c:pt>
                <c:pt idx="56">
                  <c:v>9828.5</c:v>
                </c:pt>
                <c:pt idx="57">
                  <c:v>10531.5</c:v>
                </c:pt>
                <c:pt idx="58">
                  <c:v>10537</c:v>
                </c:pt>
                <c:pt idx="59">
                  <c:v>10802</c:v>
                </c:pt>
                <c:pt idx="60">
                  <c:v>11129.5</c:v>
                </c:pt>
                <c:pt idx="61">
                  <c:v>11131</c:v>
                </c:pt>
                <c:pt idx="62">
                  <c:v>11157.5</c:v>
                </c:pt>
                <c:pt idx="63">
                  <c:v>11227</c:v>
                </c:pt>
                <c:pt idx="64">
                  <c:v>13188.5</c:v>
                </c:pt>
                <c:pt idx="65">
                  <c:v>13191</c:v>
                </c:pt>
                <c:pt idx="66">
                  <c:v>13480</c:v>
                </c:pt>
                <c:pt idx="67">
                  <c:v>13496</c:v>
                </c:pt>
                <c:pt idx="68">
                  <c:v>14082</c:v>
                </c:pt>
                <c:pt idx="69">
                  <c:v>15207</c:v>
                </c:pt>
                <c:pt idx="70">
                  <c:v>15225</c:v>
                </c:pt>
                <c:pt idx="71">
                  <c:v>15227</c:v>
                </c:pt>
                <c:pt idx="72">
                  <c:v>15504</c:v>
                </c:pt>
                <c:pt idx="73">
                  <c:v>15761</c:v>
                </c:pt>
                <c:pt idx="74">
                  <c:v>15761</c:v>
                </c:pt>
                <c:pt idx="75">
                  <c:v>15769</c:v>
                </c:pt>
                <c:pt idx="76">
                  <c:v>15769</c:v>
                </c:pt>
                <c:pt idx="77">
                  <c:v>15769</c:v>
                </c:pt>
                <c:pt idx="78">
                  <c:v>15769</c:v>
                </c:pt>
                <c:pt idx="79">
                  <c:v>15769</c:v>
                </c:pt>
                <c:pt idx="80">
                  <c:v>15769</c:v>
                </c:pt>
                <c:pt idx="81">
                  <c:v>15769</c:v>
                </c:pt>
                <c:pt idx="82">
                  <c:v>15789</c:v>
                </c:pt>
                <c:pt idx="83">
                  <c:v>15797</c:v>
                </c:pt>
                <c:pt idx="84">
                  <c:v>15817</c:v>
                </c:pt>
                <c:pt idx="85">
                  <c:v>15857</c:v>
                </c:pt>
                <c:pt idx="86">
                  <c:v>16042</c:v>
                </c:pt>
                <c:pt idx="87">
                  <c:v>16042</c:v>
                </c:pt>
                <c:pt idx="88">
                  <c:v>16042</c:v>
                </c:pt>
                <c:pt idx="89">
                  <c:v>16050</c:v>
                </c:pt>
                <c:pt idx="90">
                  <c:v>16383</c:v>
                </c:pt>
                <c:pt idx="91">
                  <c:v>16451</c:v>
                </c:pt>
                <c:pt idx="92">
                  <c:v>16452</c:v>
                </c:pt>
                <c:pt idx="93">
                  <c:v>16660</c:v>
                </c:pt>
                <c:pt idx="94">
                  <c:v>16740</c:v>
                </c:pt>
                <c:pt idx="95">
                  <c:v>16758.5</c:v>
                </c:pt>
                <c:pt idx="96">
                  <c:v>16760</c:v>
                </c:pt>
                <c:pt idx="97">
                  <c:v>17814.5</c:v>
                </c:pt>
                <c:pt idx="98">
                  <c:v>17822.5</c:v>
                </c:pt>
                <c:pt idx="99">
                  <c:v>17826.5</c:v>
                </c:pt>
                <c:pt idx="100">
                  <c:v>17829</c:v>
                </c:pt>
                <c:pt idx="101">
                  <c:v>17829</c:v>
                </c:pt>
                <c:pt idx="102">
                  <c:v>17829</c:v>
                </c:pt>
                <c:pt idx="103">
                  <c:v>17894.5</c:v>
                </c:pt>
                <c:pt idx="104">
                  <c:v>18071.5</c:v>
                </c:pt>
                <c:pt idx="105">
                  <c:v>18126</c:v>
                </c:pt>
                <c:pt idx="106">
                  <c:v>18131.5</c:v>
                </c:pt>
                <c:pt idx="107">
                  <c:v>18135.5</c:v>
                </c:pt>
                <c:pt idx="108">
                  <c:v>18158</c:v>
                </c:pt>
                <c:pt idx="109">
                  <c:v>18239.5</c:v>
                </c:pt>
                <c:pt idx="110">
                  <c:v>18384.5</c:v>
                </c:pt>
                <c:pt idx="111">
                  <c:v>18412.5</c:v>
                </c:pt>
                <c:pt idx="112">
                  <c:v>18459</c:v>
                </c:pt>
                <c:pt idx="113">
                  <c:v>18724</c:v>
                </c:pt>
                <c:pt idx="114">
                  <c:v>18757.5</c:v>
                </c:pt>
                <c:pt idx="115">
                  <c:v>18812</c:v>
                </c:pt>
                <c:pt idx="116">
                  <c:v>18957</c:v>
                </c:pt>
                <c:pt idx="117">
                  <c:v>19029</c:v>
                </c:pt>
                <c:pt idx="118">
                  <c:v>19222</c:v>
                </c:pt>
                <c:pt idx="119">
                  <c:v>19286</c:v>
                </c:pt>
                <c:pt idx="120">
                  <c:v>19302</c:v>
                </c:pt>
                <c:pt idx="121">
                  <c:v>19571</c:v>
                </c:pt>
                <c:pt idx="122">
                  <c:v>19596</c:v>
                </c:pt>
                <c:pt idx="123">
                  <c:v>19596</c:v>
                </c:pt>
                <c:pt idx="124">
                  <c:v>19623</c:v>
                </c:pt>
                <c:pt idx="125">
                  <c:v>19928</c:v>
                </c:pt>
                <c:pt idx="126">
                  <c:v>21041</c:v>
                </c:pt>
                <c:pt idx="127">
                  <c:v>21627</c:v>
                </c:pt>
                <c:pt idx="128">
                  <c:v>21627</c:v>
                </c:pt>
                <c:pt idx="129">
                  <c:v>21633.5</c:v>
                </c:pt>
                <c:pt idx="130">
                  <c:v>21918.5</c:v>
                </c:pt>
                <c:pt idx="131">
                  <c:v>21957</c:v>
                </c:pt>
                <c:pt idx="132">
                  <c:v>22188</c:v>
                </c:pt>
                <c:pt idx="133">
                  <c:v>22808</c:v>
                </c:pt>
                <c:pt idx="134">
                  <c:v>23379</c:v>
                </c:pt>
                <c:pt idx="135">
                  <c:v>23381.5</c:v>
                </c:pt>
                <c:pt idx="136">
                  <c:v>23427.5</c:v>
                </c:pt>
                <c:pt idx="137">
                  <c:v>24068.5</c:v>
                </c:pt>
                <c:pt idx="138">
                  <c:v>24306.5</c:v>
                </c:pt>
                <c:pt idx="139">
                  <c:v>24306.5</c:v>
                </c:pt>
                <c:pt idx="140">
                  <c:v>24306.5</c:v>
                </c:pt>
                <c:pt idx="141">
                  <c:v>24306.5</c:v>
                </c:pt>
                <c:pt idx="142">
                  <c:v>24635.5</c:v>
                </c:pt>
                <c:pt idx="143">
                  <c:v>24635.5</c:v>
                </c:pt>
                <c:pt idx="144">
                  <c:v>24635.5</c:v>
                </c:pt>
                <c:pt idx="145">
                  <c:v>24635.5</c:v>
                </c:pt>
                <c:pt idx="146">
                  <c:v>24767</c:v>
                </c:pt>
                <c:pt idx="147">
                  <c:v>24783</c:v>
                </c:pt>
                <c:pt idx="148">
                  <c:v>24783</c:v>
                </c:pt>
                <c:pt idx="149">
                  <c:v>24783</c:v>
                </c:pt>
                <c:pt idx="150">
                  <c:v>24783</c:v>
                </c:pt>
                <c:pt idx="151">
                  <c:v>24896</c:v>
                </c:pt>
                <c:pt idx="152">
                  <c:v>25112</c:v>
                </c:pt>
                <c:pt idx="153">
                  <c:v>25183</c:v>
                </c:pt>
                <c:pt idx="154">
                  <c:v>25463.5</c:v>
                </c:pt>
                <c:pt idx="155">
                  <c:v>25465</c:v>
                </c:pt>
                <c:pt idx="156">
                  <c:v>25642</c:v>
                </c:pt>
                <c:pt idx="157">
                  <c:v>25759</c:v>
                </c:pt>
                <c:pt idx="158">
                  <c:v>25447.5</c:v>
                </c:pt>
                <c:pt idx="159">
                  <c:v>25447.5</c:v>
                </c:pt>
                <c:pt idx="160">
                  <c:v>25447.5</c:v>
                </c:pt>
                <c:pt idx="161">
                  <c:v>25447.5</c:v>
                </c:pt>
                <c:pt idx="162">
                  <c:v>26008</c:v>
                </c:pt>
                <c:pt idx="163">
                  <c:v>26008</c:v>
                </c:pt>
                <c:pt idx="164">
                  <c:v>26008</c:v>
                </c:pt>
                <c:pt idx="165">
                  <c:v>26008</c:v>
                </c:pt>
                <c:pt idx="166">
                  <c:v>26242.5</c:v>
                </c:pt>
                <c:pt idx="167">
                  <c:v>26611</c:v>
                </c:pt>
                <c:pt idx="168">
                  <c:v>26366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56-4604-9588-DCCA3225CC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-9600</c:v>
                </c:pt>
                <c:pt idx="1">
                  <c:v>-8260</c:v>
                </c:pt>
                <c:pt idx="2">
                  <c:v>-7540</c:v>
                </c:pt>
                <c:pt idx="3">
                  <c:v>-7539.5</c:v>
                </c:pt>
                <c:pt idx="4">
                  <c:v>-6980</c:v>
                </c:pt>
                <c:pt idx="5">
                  <c:v>-6979.5</c:v>
                </c:pt>
                <c:pt idx="6">
                  <c:v>-6020</c:v>
                </c:pt>
                <c:pt idx="7">
                  <c:v>-6019.5</c:v>
                </c:pt>
                <c:pt idx="8">
                  <c:v>-5220</c:v>
                </c:pt>
                <c:pt idx="9">
                  <c:v>-5219.5</c:v>
                </c:pt>
                <c:pt idx="10">
                  <c:v>-4780</c:v>
                </c:pt>
                <c:pt idx="11">
                  <c:v>-3380</c:v>
                </c:pt>
                <c:pt idx="12">
                  <c:v>-2860</c:v>
                </c:pt>
                <c:pt idx="13">
                  <c:v>-2859.5</c:v>
                </c:pt>
                <c:pt idx="14">
                  <c:v>-2100</c:v>
                </c:pt>
                <c:pt idx="15">
                  <c:v>-2099.5</c:v>
                </c:pt>
                <c:pt idx="16">
                  <c:v>-1210</c:v>
                </c:pt>
                <c:pt idx="17">
                  <c:v>-420</c:v>
                </c:pt>
                <c:pt idx="18">
                  <c:v>-419.5</c:v>
                </c:pt>
                <c:pt idx="19">
                  <c:v>-96.5</c:v>
                </c:pt>
                <c:pt idx="20">
                  <c:v>-95</c:v>
                </c:pt>
                <c:pt idx="21">
                  <c:v>-95</c:v>
                </c:pt>
                <c:pt idx="22">
                  <c:v>-44.5</c:v>
                </c:pt>
                <c:pt idx="23">
                  <c:v>-28.5</c:v>
                </c:pt>
                <c:pt idx="24">
                  <c:v>-24.5</c:v>
                </c:pt>
                <c:pt idx="25">
                  <c:v>-20.5</c:v>
                </c:pt>
                <c:pt idx="26">
                  <c:v>-0.5</c:v>
                </c:pt>
                <c:pt idx="27">
                  <c:v>0</c:v>
                </c:pt>
                <c:pt idx="28">
                  <c:v>6</c:v>
                </c:pt>
                <c:pt idx="29">
                  <c:v>15.5</c:v>
                </c:pt>
                <c:pt idx="30">
                  <c:v>140.5</c:v>
                </c:pt>
                <c:pt idx="31">
                  <c:v>246</c:v>
                </c:pt>
                <c:pt idx="32">
                  <c:v>271</c:v>
                </c:pt>
                <c:pt idx="33">
                  <c:v>282</c:v>
                </c:pt>
                <c:pt idx="34">
                  <c:v>380</c:v>
                </c:pt>
                <c:pt idx="35">
                  <c:v>380.5</c:v>
                </c:pt>
                <c:pt idx="36">
                  <c:v>1100</c:v>
                </c:pt>
                <c:pt idx="37">
                  <c:v>1100.5</c:v>
                </c:pt>
                <c:pt idx="38">
                  <c:v>1740</c:v>
                </c:pt>
                <c:pt idx="39">
                  <c:v>1740.5</c:v>
                </c:pt>
                <c:pt idx="40">
                  <c:v>5861.5</c:v>
                </c:pt>
                <c:pt idx="41">
                  <c:v>5889.5</c:v>
                </c:pt>
                <c:pt idx="42">
                  <c:v>6170.5</c:v>
                </c:pt>
                <c:pt idx="43">
                  <c:v>6414</c:v>
                </c:pt>
                <c:pt idx="44">
                  <c:v>7213</c:v>
                </c:pt>
                <c:pt idx="45">
                  <c:v>7518</c:v>
                </c:pt>
                <c:pt idx="46">
                  <c:v>8192</c:v>
                </c:pt>
                <c:pt idx="47">
                  <c:v>8764.5</c:v>
                </c:pt>
                <c:pt idx="48">
                  <c:v>9076</c:v>
                </c:pt>
                <c:pt idx="49">
                  <c:v>9357</c:v>
                </c:pt>
                <c:pt idx="50">
                  <c:v>9497</c:v>
                </c:pt>
                <c:pt idx="51">
                  <c:v>9523.5</c:v>
                </c:pt>
                <c:pt idx="52">
                  <c:v>9529</c:v>
                </c:pt>
                <c:pt idx="53">
                  <c:v>9545</c:v>
                </c:pt>
                <c:pt idx="54">
                  <c:v>9571.5</c:v>
                </c:pt>
                <c:pt idx="55">
                  <c:v>9788.5</c:v>
                </c:pt>
                <c:pt idx="56">
                  <c:v>9828.5</c:v>
                </c:pt>
                <c:pt idx="57">
                  <c:v>10531.5</c:v>
                </c:pt>
                <c:pt idx="58">
                  <c:v>10537</c:v>
                </c:pt>
                <c:pt idx="59">
                  <c:v>10802</c:v>
                </c:pt>
                <c:pt idx="60">
                  <c:v>11129.5</c:v>
                </c:pt>
                <c:pt idx="61">
                  <c:v>11131</c:v>
                </c:pt>
                <c:pt idx="62">
                  <c:v>11157.5</c:v>
                </c:pt>
                <c:pt idx="63">
                  <c:v>11227</c:v>
                </c:pt>
                <c:pt idx="64">
                  <c:v>13188.5</c:v>
                </c:pt>
                <c:pt idx="65">
                  <c:v>13191</c:v>
                </c:pt>
                <c:pt idx="66">
                  <c:v>13480</c:v>
                </c:pt>
                <c:pt idx="67">
                  <c:v>13496</c:v>
                </c:pt>
                <c:pt idx="68">
                  <c:v>14082</c:v>
                </c:pt>
                <c:pt idx="69">
                  <c:v>15207</c:v>
                </c:pt>
                <c:pt idx="70">
                  <c:v>15225</c:v>
                </c:pt>
                <c:pt idx="71">
                  <c:v>15227</c:v>
                </c:pt>
                <c:pt idx="72">
                  <c:v>15504</c:v>
                </c:pt>
                <c:pt idx="73">
                  <c:v>15761</c:v>
                </c:pt>
                <c:pt idx="74">
                  <c:v>15761</c:v>
                </c:pt>
                <c:pt idx="75">
                  <c:v>15769</c:v>
                </c:pt>
                <c:pt idx="76">
                  <c:v>15769</c:v>
                </c:pt>
                <c:pt idx="77">
                  <c:v>15769</c:v>
                </c:pt>
                <c:pt idx="78">
                  <c:v>15769</c:v>
                </c:pt>
                <c:pt idx="79">
                  <c:v>15769</c:v>
                </c:pt>
                <c:pt idx="80">
                  <c:v>15769</c:v>
                </c:pt>
                <c:pt idx="81">
                  <c:v>15769</c:v>
                </c:pt>
                <c:pt idx="82">
                  <c:v>15789</c:v>
                </c:pt>
                <c:pt idx="83">
                  <c:v>15797</c:v>
                </c:pt>
                <c:pt idx="84">
                  <c:v>15817</c:v>
                </c:pt>
                <c:pt idx="85">
                  <c:v>15857</c:v>
                </c:pt>
                <c:pt idx="86">
                  <c:v>16042</c:v>
                </c:pt>
                <c:pt idx="87">
                  <c:v>16042</c:v>
                </c:pt>
                <c:pt idx="88">
                  <c:v>16042</c:v>
                </c:pt>
                <c:pt idx="89">
                  <c:v>16050</c:v>
                </c:pt>
                <c:pt idx="90">
                  <c:v>16383</c:v>
                </c:pt>
                <c:pt idx="91">
                  <c:v>16451</c:v>
                </c:pt>
                <c:pt idx="92">
                  <c:v>16452</c:v>
                </c:pt>
                <c:pt idx="93">
                  <c:v>16660</c:v>
                </c:pt>
                <c:pt idx="94">
                  <c:v>16740</c:v>
                </c:pt>
                <c:pt idx="95">
                  <c:v>16758.5</c:v>
                </c:pt>
                <c:pt idx="96">
                  <c:v>16760</c:v>
                </c:pt>
                <c:pt idx="97">
                  <c:v>17814.5</c:v>
                </c:pt>
                <c:pt idx="98">
                  <c:v>17822.5</c:v>
                </c:pt>
                <c:pt idx="99">
                  <c:v>17826.5</c:v>
                </c:pt>
                <c:pt idx="100">
                  <c:v>17829</c:v>
                </c:pt>
                <c:pt idx="101">
                  <c:v>17829</c:v>
                </c:pt>
                <c:pt idx="102">
                  <c:v>17829</c:v>
                </c:pt>
                <c:pt idx="103">
                  <c:v>17894.5</c:v>
                </c:pt>
                <c:pt idx="104">
                  <c:v>18071.5</c:v>
                </c:pt>
                <c:pt idx="105">
                  <c:v>18126</c:v>
                </c:pt>
                <c:pt idx="106">
                  <c:v>18131.5</c:v>
                </c:pt>
                <c:pt idx="107">
                  <c:v>18135.5</c:v>
                </c:pt>
                <c:pt idx="108">
                  <c:v>18158</c:v>
                </c:pt>
                <c:pt idx="109">
                  <c:v>18239.5</c:v>
                </c:pt>
                <c:pt idx="110">
                  <c:v>18384.5</c:v>
                </c:pt>
                <c:pt idx="111">
                  <c:v>18412.5</c:v>
                </c:pt>
                <c:pt idx="112">
                  <c:v>18459</c:v>
                </c:pt>
                <c:pt idx="113">
                  <c:v>18724</c:v>
                </c:pt>
                <c:pt idx="114">
                  <c:v>18757.5</c:v>
                </c:pt>
                <c:pt idx="115">
                  <c:v>18812</c:v>
                </c:pt>
                <c:pt idx="116">
                  <c:v>18957</c:v>
                </c:pt>
                <c:pt idx="117">
                  <c:v>19029</c:v>
                </c:pt>
                <c:pt idx="118">
                  <c:v>19222</c:v>
                </c:pt>
                <c:pt idx="119">
                  <c:v>19286</c:v>
                </c:pt>
                <c:pt idx="120">
                  <c:v>19302</c:v>
                </c:pt>
                <c:pt idx="121">
                  <c:v>19571</c:v>
                </c:pt>
                <c:pt idx="122">
                  <c:v>19596</c:v>
                </c:pt>
                <c:pt idx="123">
                  <c:v>19596</c:v>
                </c:pt>
                <c:pt idx="124">
                  <c:v>19623</c:v>
                </c:pt>
                <c:pt idx="125">
                  <c:v>19928</c:v>
                </c:pt>
                <c:pt idx="126">
                  <c:v>21041</c:v>
                </c:pt>
                <c:pt idx="127">
                  <c:v>21627</c:v>
                </c:pt>
                <c:pt idx="128">
                  <c:v>21627</c:v>
                </c:pt>
                <c:pt idx="129">
                  <c:v>21633.5</c:v>
                </c:pt>
                <c:pt idx="130">
                  <c:v>21918.5</c:v>
                </c:pt>
                <c:pt idx="131">
                  <c:v>21957</c:v>
                </c:pt>
                <c:pt idx="132">
                  <c:v>22188</c:v>
                </c:pt>
                <c:pt idx="133">
                  <c:v>22808</c:v>
                </c:pt>
                <c:pt idx="134">
                  <c:v>23379</c:v>
                </c:pt>
                <c:pt idx="135">
                  <c:v>23381.5</c:v>
                </c:pt>
                <c:pt idx="136">
                  <c:v>23427.5</c:v>
                </c:pt>
                <c:pt idx="137">
                  <c:v>24068.5</c:v>
                </c:pt>
                <c:pt idx="138">
                  <c:v>24306.5</c:v>
                </c:pt>
                <c:pt idx="139">
                  <c:v>24306.5</c:v>
                </c:pt>
                <c:pt idx="140">
                  <c:v>24306.5</c:v>
                </c:pt>
                <c:pt idx="141">
                  <c:v>24306.5</c:v>
                </c:pt>
                <c:pt idx="142">
                  <c:v>24635.5</c:v>
                </c:pt>
                <c:pt idx="143">
                  <c:v>24635.5</c:v>
                </c:pt>
                <c:pt idx="144">
                  <c:v>24635.5</c:v>
                </c:pt>
                <c:pt idx="145">
                  <c:v>24635.5</c:v>
                </c:pt>
                <c:pt idx="146">
                  <c:v>24767</c:v>
                </c:pt>
                <c:pt idx="147">
                  <c:v>24783</c:v>
                </c:pt>
                <c:pt idx="148">
                  <c:v>24783</c:v>
                </c:pt>
                <c:pt idx="149">
                  <c:v>24783</c:v>
                </c:pt>
                <c:pt idx="150">
                  <c:v>24783</c:v>
                </c:pt>
                <c:pt idx="151">
                  <c:v>24896</c:v>
                </c:pt>
                <c:pt idx="152">
                  <c:v>25112</c:v>
                </c:pt>
                <c:pt idx="153">
                  <c:v>25183</c:v>
                </c:pt>
                <c:pt idx="154">
                  <c:v>25463.5</c:v>
                </c:pt>
                <c:pt idx="155">
                  <c:v>25465</c:v>
                </c:pt>
                <c:pt idx="156">
                  <c:v>25642</c:v>
                </c:pt>
                <c:pt idx="157">
                  <c:v>25759</c:v>
                </c:pt>
                <c:pt idx="158">
                  <c:v>25447.5</c:v>
                </c:pt>
                <c:pt idx="159">
                  <c:v>25447.5</c:v>
                </c:pt>
                <c:pt idx="160">
                  <c:v>25447.5</c:v>
                </c:pt>
                <c:pt idx="161">
                  <c:v>25447.5</c:v>
                </c:pt>
                <c:pt idx="162">
                  <c:v>26008</c:v>
                </c:pt>
                <c:pt idx="163">
                  <c:v>26008</c:v>
                </c:pt>
                <c:pt idx="164">
                  <c:v>26008</c:v>
                </c:pt>
                <c:pt idx="165">
                  <c:v>26008</c:v>
                </c:pt>
                <c:pt idx="166">
                  <c:v>26242.5</c:v>
                </c:pt>
                <c:pt idx="167">
                  <c:v>26611</c:v>
                </c:pt>
                <c:pt idx="168">
                  <c:v>26366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  <c:pt idx="118">
                  <c:v>1.2867999997979496E-2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56-4604-9588-DCCA3225CC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-9600</c:v>
                </c:pt>
                <c:pt idx="1">
                  <c:v>-8260</c:v>
                </c:pt>
                <c:pt idx="2">
                  <c:v>-7540</c:v>
                </c:pt>
                <c:pt idx="3">
                  <c:v>-7539.5</c:v>
                </c:pt>
                <c:pt idx="4">
                  <c:v>-6980</c:v>
                </c:pt>
                <c:pt idx="5">
                  <c:v>-6979.5</c:v>
                </c:pt>
                <c:pt idx="6">
                  <c:v>-6020</c:v>
                </c:pt>
                <c:pt idx="7">
                  <c:v>-6019.5</c:v>
                </c:pt>
                <c:pt idx="8">
                  <c:v>-5220</c:v>
                </c:pt>
                <c:pt idx="9">
                  <c:v>-5219.5</c:v>
                </c:pt>
                <c:pt idx="10">
                  <c:v>-4780</c:v>
                </c:pt>
                <c:pt idx="11">
                  <c:v>-3380</c:v>
                </c:pt>
                <c:pt idx="12">
                  <c:v>-2860</c:v>
                </c:pt>
                <c:pt idx="13">
                  <c:v>-2859.5</c:v>
                </c:pt>
                <c:pt idx="14">
                  <c:v>-2100</c:v>
                </c:pt>
                <c:pt idx="15">
                  <c:v>-2099.5</c:v>
                </c:pt>
                <c:pt idx="16">
                  <c:v>-1210</c:v>
                </c:pt>
                <c:pt idx="17">
                  <c:v>-420</c:v>
                </c:pt>
                <c:pt idx="18">
                  <c:v>-419.5</c:v>
                </c:pt>
                <c:pt idx="19">
                  <c:v>-96.5</c:v>
                </c:pt>
                <c:pt idx="20">
                  <c:v>-95</c:v>
                </c:pt>
                <c:pt idx="21">
                  <c:v>-95</c:v>
                </c:pt>
                <c:pt idx="22">
                  <c:v>-44.5</c:v>
                </c:pt>
                <c:pt idx="23">
                  <c:v>-28.5</c:v>
                </c:pt>
                <c:pt idx="24">
                  <c:v>-24.5</c:v>
                </c:pt>
                <c:pt idx="25">
                  <c:v>-20.5</c:v>
                </c:pt>
                <c:pt idx="26">
                  <c:v>-0.5</c:v>
                </c:pt>
                <c:pt idx="27">
                  <c:v>0</c:v>
                </c:pt>
                <c:pt idx="28">
                  <c:v>6</c:v>
                </c:pt>
                <c:pt idx="29">
                  <c:v>15.5</c:v>
                </c:pt>
                <c:pt idx="30">
                  <c:v>140.5</c:v>
                </c:pt>
                <c:pt idx="31">
                  <c:v>246</c:v>
                </c:pt>
                <c:pt idx="32">
                  <c:v>271</c:v>
                </c:pt>
                <c:pt idx="33">
                  <c:v>282</c:v>
                </c:pt>
                <c:pt idx="34">
                  <c:v>380</c:v>
                </c:pt>
                <c:pt idx="35">
                  <c:v>380.5</c:v>
                </c:pt>
                <c:pt idx="36">
                  <c:v>1100</c:v>
                </c:pt>
                <c:pt idx="37">
                  <c:v>1100.5</c:v>
                </c:pt>
                <c:pt idx="38">
                  <c:v>1740</c:v>
                </c:pt>
                <c:pt idx="39">
                  <c:v>1740.5</c:v>
                </c:pt>
                <c:pt idx="40">
                  <c:v>5861.5</c:v>
                </c:pt>
                <c:pt idx="41">
                  <c:v>5889.5</c:v>
                </c:pt>
                <c:pt idx="42">
                  <c:v>6170.5</c:v>
                </c:pt>
                <c:pt idx="43">
                  <c:v>6414</c:v>
                </c:pt>
                <c:pt idx="44">
                  <c:v>7213</c:v>
                </c:pt>
                <c:pt idx="45">
                  <c:v>7518</c:v>
                </c:pt>
                <c:pt idx="46">
                  <c:v>8192</c:v>
                </c:pt>
                <c:pt idx="47">
                  <c:v>8764.5</c:v>
                </c:pt>
                <c:pt idx="48">
                  <c:v>9076</c:v>
                </c:pt>
                <c:pt idx="49">
                  <c:v>9357</c:v>
                </c:pt>
                <c:pt idx="50">
                  <c:v>9497</c:v>
                </c:pt>
                <c:pt idx="51">
                  <c:v>9523.5</c:v>
                </c:pt>
                <c:pt idx="52">
                  <c:v>9529</c:v>
                </c:pt>
                <c:pt idx="53">
                  <c:v>9545</c:v>
                </c:pt>
                <c:pt idx="54">
                  <c:v>9571.5</c:v>
                </c:pt>
                <c:pt idx="55">
                  <c:v>9788.5</c:v>
                </c:pt>
                <c:pt idx="56">
                  <c:v>9828.5</c:v>
                </c:pt>
                <c:pt idx="57">
                  <c:v>10531.5</c:v>
                </c:pt>
                <c:pt idx="58">
                  <c:v>10537</c:v>
                </c:pt>
                <c:pt idx="59">
                  <c:v>10802</c:v>
                </c:pt>
                <c:pt idx="60">
                  <c:v>11129.5</c:v>
                </c:pt>
                <c:pt idx="61">
                  <c:v>11131</c:v>
                </c:pt>
                <c:pt idx="62">
                  <c:v>11157.5</c:v>
                </c:pt>
                <c:pt idx="63">
                  <c:v>11227</c:v>
                </c:pt>
                <c:pt idx="64">
                  <c:v>13188.5</c:v>
                </c:pt>
                <c:pt idx="65">
                  <c:v>13191</c:v>
                </c:pt>
                <c:pt idx="66">
                  <c:v>13480</c:v>
                </c:pt>
                <c:pt idx="67">
                  <c:v>13496</c:v>
                </c:pt>
                <c:pt idx="68">
                  <c:v>14082</c:v>
                </c:pt>
                <c:pt idx="69">
                  <c:v>15207</c:v>
                </c:pt>
                <c:pt idx="70">
                  <c:v>15225</c:v>
                </c:pt>
                <c:pt idx="71">
                  <c:v>15227</c:v>
                </c:pt>
                <c:pt idx="72">
                  <c:v>15504</c:v>
                </c:pt>
                <c:pt idx="73">
                  <c:v>15761</c:v>
                </c:pt>
                <c:pt idx="74">
                  <c:v>15761</c:v>
                </c:pt>
                <c:pt idx="75">
                  <c:v>15769</c:v>
                </c:pt>
                <c:pt idx="76">
                  <c:v>15769</c:v>
                </c:pt>
                <c:pt idx="77">
                  <c:v>15769</c:v>
                </c:pt>
                <c:pt idx="78">
                  <c:v>15769</c:v>
                </c:pt>
                <c:pt idx="79">
                  <c:v>15769</c:v>
                </c:pt>
                <c:pt idx="80">
                  <c:v>15769</c:v>
                </c:pt>
                <c:pt idx="81">
                  <c:v>15769</c:v>
                </c:pt>
                <c:pt idx="82">
                  <c:v>15789</c:v>
                </c:pt>
                <c:pt idx="83">
                  <c:v>15797</c:v>
                </c:pt>
                <c:pt idx="84">
                  <c:v>15817</c:v>
                </c:pt>
                <c:pt idx="85">
                  <c:v>15857</c:v>
                </c:pt>
                <c:pt idx="86">
                  <c:v>16042</c:v>
                </c:pt>
                <c:pt idx="87">
                  <c:v>16042</c:v>
                </c:pt>
                <c:pt idx="88">
                  <c:v>16042</c:v>
                </c:pt>
                <c:pt idx="89">
                  <c:v>16050</c:v>
                </c:pt>
                <c:pt idx="90">
                  <c:v>16383</c:v>
                </c:pt>
                <c:pt idx="91">
                  <c:v>16451</c:v>
                </c:pt>
                <c:pt idx="92">
                  <c:v>16452</c:v>
                </c:pt>
                <c:pt idx="93">
                  <c:v>16660</c:v>
                </c:pt>
                <c:pt idx="94">
                  <c:v>16740</c:v>
                </c:pt>
                <c:pt idx="95">
                  <c:v>16758.5</c:v>
                </c:pt>
                <c:pt idx="96">
                  <c:v>16760</c:v>
                </c:pt>
                <c:pt idx="97">
                  <c:v>17814.5</c:v>
                </c:pt>
                <c:pt idx="98">
                  <c:v>17822.5</c:v>
                </c:pt>
                <c:pt idx="99">
                  <c:v>17826.5</c:v>
                </c:pt>
                <c:pt idx="100">
                  <c:v>17829</c:v>
                </c:pt>
                <c:pt idx="101">
                  <c:v>17829</c:v>
                </c:pt>
                <c:pt idx="102">
                  <c:v>17829</c:v>
                </c:pt>
                <c:pt idx="103">
                  <c:v>17894.5</c:v>
                </c:pt>
                <c:pt idx="104">
                  <c:v>18071.5</c:v>
                </c:pt>
                <c:pt idx="105">
                  <c:v>18126</c:v>
                </c:pt>
                <c:pt idx="106">
                  <c:v>18131.5</c:v>
                </c:pt>
                <c:pt idx="107">
                  <c:v>18135.5</c:v>
                </c:pt>
                <c:pt idx="108">
                  <c:v>18158</c:v>
                </c:pt>
                <c:pt idx="109">
                  <c:v>18239.5</c:v>
                </c:pt>
                <c:pt idx="110">
                  <c:v>18384.5</c:v>
                </c:pt>
                <c:pt idx="111">
                  <c:v>18412.5</c:v>
                </c:pt>
                <c:pt idx="112">
                  <c:v>18459</c:v>
                </c:pt>
                <c:pt idx="113">
                  <c:v>18724</c:v>
                </c:pt>
                <c:pt idx="114">
                  <c:v>18757.5</c:v>
                </c:pt>
                <c:pt idx="115">
                  <c:v>18812</c:v>
                </c:pt>
                <c:pt idx="116">
                  <c:v>18957</c:v>
                </c:pt>
                <c:pt idx="117">
                  <c:v>19029</c:v>
                </c:pt>
                <c:pt idx="118">
                  <c:v>19222</c:v>
                </c:pt>
                <c:pt idx="119">
                  <c:v>19286</c:v>
                </c:pt>
                <c:pt idx="120">
                  <c:v>19302</c:v>
                </c:pt>
                <c:pt idx="121">
                  <c:v>19571</c:v>
                </c:pt>
                <c:pt idx="122">
                  <c:v>19596</c:v>
                </c:pt>
                <c:pt idx="123">
                  <c:v>19596</c:v>
                </c:pt>
                <c:pt idx="124">
                  <c:v>19623</c:v>
                </c:pt>
                <c:pt idx="125">
                  <c:v>19928</c:v>
                </c:pt>
                <c:pt idx="126">
                  <c:v>21041</c:v>
                </c:pt>
                <c:pt idx="127">
                  <c:v>21627</c:v>
                </c:pt>
                <c:pt idx="128">
                  <c:v>21627</c:v>
                </c:pt>
                <c:pt idx="129">
                  <c:v>21633.5</c:v>
                </c:pt>
                <c:pt idx="130">
                  <c:v>21918.5</c:v>
                </c:pt>
                <c:pt idx="131">
                  <c:v>21957</c:v>
                </c:pt>
                <c:pt idx="132">
                  <c:v>22188</c:v>
                </c:pt>
                <c:pt idx="133">
                  <c:v>22808</c:v>
                </c:pt>
                <c:pt idx="134">
                  <c:v>23379</c:v>
                </c:pt>
                <c:pt idx="135">
                  <c:v>23381.5</c:v>
                </c:pt>
                <c:pt idx="136">
                  <c:v>23427.5</c:v>
                </c:pt>
                <c:pt idx="137">
                  <c:v>24068.5</c:v>
                </c:pt>
                <c:pt idx="138">
                  <c:v>24306.5</c:v>
                </c:pt>
                <c:pt idx="139">
                  <c:v>24306.5</c:v>
                </c:pt>
                <c:pt idx="140">
                  <c:v>24306.5</c:v>
                </c:pt>
                <c:pt idx="141">
                  <c:v>24306.5</c:v>
                </c:pt>
                <c:pt idx="142">
                  <c:v>24635.5</c:v>
                </c:pt>
                <c:pt idx="143">
                  <c:v>24635.5</c:v>
                </c:pt>
                <c:pt idx="144">
                  <c:v>24635.5</c:v>
                </c:pt>
                <c:pt idx="145">
                  <c:v>24635.5</c:v>
                </c:pt>
                <c:pt idx="146">
                  <c:v>24767</c:v>
                </c:pt>
                <c:pt idx="147">
                  <c:v>24783</c:v>
                </c:pt>
                <c:pt idx="148">
                  <c:v>24783</c:v>
                </c:pt>
                <c:pt idx="149">
                  <c:v>24783</c:v>
                </c:pt>
                <c:pt idx="150">
                  <c:v>24783</c:v>
                </c:pt>
                <c:pt idx="151">
                  <c:v>24896</c:v>
                </c:pt>
                <c:pt idx="152">
                  <c:v>25112</c:v>
                </c:pt>
                <c:pt idx="153">
                  <c:v>25183</c:v>
                </c:pt>
                <c:pt idx="154">
                  <c:v>25463.5</c:v>
                </c:pt>
                <c:pt idx="155">
                  <c:v>25465</c:v>
                </c:pt>
                <c:pt idx="156">
                  <c:v>25642</c:v>
                </c:pt>
                <c:pt idx="157">
                  <c:v>25759</c:v>
                </c:pt>
                <c:pt idx="158">
                  <c:v>25447.5</c:v>
                </c:pt>
                <c:pt idx="159">
                  <c:v>25447.5</c:v>
                </c:pt>
                <c:pt idx="160">
                  <c:v>25447.5</c:v>
                </c:pt>
                <c:pt idx="161">
                  <c:v>25447.5</c:v>
                </c:pt>
                <c:pt idx="162">
                  <c:v>26008</c:v>
                </c:pt>
                <c:pt idx="163">
                  <c:v>26008</c:v>
                </c:pt>
                <c:pt idx="164">
                  <c:v>26008</c:v>
                </c:pt>
                <c:pt idx="165">
                  <c:v>26008</c:v>
                </c:pt>
                <c:pt idx="166">
                  <c:v>26242.5</c:v>
                </c:pt>
                <c:pt idx="167">
                  <c:v>26611</c:v>
                </c:pt>
                <c:pt idx="168">
                  <c:v>26366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-6.0181915271031103E-3</c:v>
                </c:pt>
                <c:pt idx="1">
                  <c:v>-4.9602546953265879E-3</c:v>
                </c:pt>
                <c:pt idx="2">
                  <c:v>-4.3918110245212928E-3</c:v>
                </c:pt>
                <c:pt idx="3">
                  <c:v>-4.3914162719721223E-3</c:v>
                </c:pt>
                <c:pt idx="4">
                  <c:v>-3.9496881694505073E-3</c:v>
                </c:pt>
                <c:pt idx="5">
                  <c:v>-3.9492934169013368E-3</c:v>
                </c:pt>
                <c:pt idx="6">
                  <c:v>-3.1917632750434457E-3</c:v>
                </c:pt>
                <c:pt idx="7">
                  <c:v>-3.1913685224942753E-3</c:v>
                </c:pt>
                <c:pt idx="8">
                  <c:v>-2.5601591963708955E-3</c:v>
                </c:pt>
                <c:pt idx="9">
                  <c:v>-2.559764443821725E-3</c:v>
                </c:pt>
                <c:pt idx="10">
                  <c:v>-2.2127769531009923E-3</c:v>
                </c:pt>
                <c:pt idx="11">
                  <c:v>-1.1074698154240285E-3</c:v>
                </c:pt>
                <c:pt idx="12">
                  <c:v>-6.9692716428687053E-4</c:v>
                </c:pt>
                <c:pt idx="13">
                  <c:v>-6.965324117377005E-4</c:v>
                </c:pt>
                <c:pt idx="14">
                  <c:v>-9.6903289547947431E-5</c:v>
                </c:pt>
                <c:pt idx="15">
                  <c:v>-9.6508536998777183E-5</c:v>
                </c:pt>
                <c:pt idx="16">
                  <c:v>6.0575624797526515E-4</c:v>
                </c:pt>
                <c:pt idx="17">
                  <c:v>1.2294652756644089E-3</c:v>
                </c:pt>
                <c:pt idx="18">
                  <c:v>1.2298600282135792E-3</c:v>
                </c:pt>
                <c:pt idx="19">
                  <c:v>1.4848701749776217E-3</c:v>
                </c:pt>
                <c:pt idx="20">
                  <c:v>1.4860544326251327E-3</c:v>
                </c:pt>
                <c:pt idx="21">
                  <c:v>1.4860544326251327E-3</c:v>
                </c:pt>
                <c:pt idx="22">
                  <c:v>1.5259244400913374E-3</c:v>
                </c:pt>
                <c:pt idx="23">
                  <c:v>1.5385565216647886E-3</c:v>
                </c:pt>
                <c:pt idx="24">
                  <c:v>1.5417145420581512E-3</c:v>
                </c:pt>
                <c:pt idx="25">
                  <c:v>1.5448725624515141E-3</c:v>
                </c:pt>
                <c:pt idx="26">
                  <c:v>1.5606626644183279E-3</c:v>
                </c:pt>
                <c:pt idx="27">
                  <c:v>1.5610574169674981E-3</c:v>
                </c:pt>
                <c:pt idx="28">
                  <c:v>1.5657944475575422E-3</c:v>
                </c:pt>
                <c:pt idx="29">
                  <c:v>1.5732947459917788E-3</c:v>
                </c:pt>
                <c:pt idx="30">
                  <c:v>1.6719828832843647E-3</c:v>
                </c:pt>
                <c:pt idx="31">
                  <c:v>1.7552756711593075E-3</c:v>
                </c:pt>
                <c:pt idx="32">
                  <c:v>1.7750132986178247E-3</c:v>
                </c:pt>
                <c:pt idx="33">
                  <c:v>1.7836978546995723E-3</c:v>
                </c:pt>
                <c:pt idx="34">
                  <c:v>1.8610693543369596E-3</c:v>
                </c:pt>
                <c:pt idx="35">
                  <c:v>1.8614641068861301E-3</c:v>
                </c:pt>
                <c:pt idx="36">
                  <c:v>2.4295130251422554E-3</c:v>
                </c:pt>
                <c:pt idx="37">
                  <c:v>2.4299077776914258E-3</c:v>
                </c:pt>
                <c:pt idx="38">
                  <c:v>2.9347962880802957E-3</c:v>
                </c:pt>
                <c:pt idx="39">
                  <c:v>2.9351910406294661E-3</c:v>
                </c:pt>
                <c:pt idx="40">
                  <c:v>6.1887415508914429E-3</c:v>
                </c:pt>
                <c:pt idx="41">
                  <c:v>6.210847693644982E-3</c:v>
                </c:pt>
                <c:pt idx="42">
                  <c:v>6.4326986262787161E-3</c:v>
                </c:pt>
                <c:pt idx="43">
                  <c:v>6.6249431177246732E-3</c:v>
                </c:pt>
                <c:pt idx="44">
                  <c:v>7.2557576912988834E-3</c:v>
                </c:pt>
                <c:pt idx="45">
                  <c:v>7.4965567462927938E-3</c:v>
                </c:pt>
                <c:pt idx="46">
                  <c:v>8.0286831825744174E-3</c:v>
                </c:pt>
                <c:pt idx="47">
                  <c:v>8.4806748513744611E-3</c:v>
                </c:pt>
                <c:pt idx="48">
                  <c:v>8.7266056895075848E-3</c:v>
                </c:pt>
                <c:pt idx="49">
                  <c:v>8.9484566221413181E-3</c:v>
                </c:pt>
                <c:pt idx="50">
                  <c:v>9.0589873359090169E-3</c:v>
                </c:pt>
                <c:pt idx="51">
                  <c:v>9.0799092210150437E-3</c:v>
                </c:pt>
                <c:pt idx="52">
                  <c:v>9.0842514990559179E-3</c:v>
                </c:pt>
                <c:pt idx="53">
                  <c:v>9.0968835806293676E-3</c:v>
                </c:pt>
                <c:pt idx="54">
                  <c:v>9.1178054657353978E-3</c:v>
                </c:pt>
                <c:pt idx="55">
                  <c:v>9.2891280720753255E-3</c:v>
                </c:pt>
                <c:pt idx="56">
                  <c:v>9.320708276008954E-3</c:v>
                </c:pt>
                <c:pt idx="57">
                  <c:v>9.8757303601424585E-3</c:v>
                </c:pt>
                <c:pt idx="58">
                  <c:v>9.880072638183331E-3</c:v>
                </c:pt>
                <c:pt idx="59">
                  <c:v>1.0089291489243615E-2</c:v>
                </c:pt>
                <c:pt idx="60">
                  <c:v>1.034785440895019E-2</c:v>
                </c:pt>
                <c:pt idx="61">
                  <c:v>1.03490386665977E-2</c:v>
                </c:pt>
                <c:pt idx="62">
                  <c:v>1.0369960551703729E-2</c:v>
                </c:pt>
                <c:pt idx="63">
                  <c:v>1.0424831156038407E-2</c:v>
                </c:pt>
                <c:pt idx="64">
                  <c:v>1.1973445406433667E-2</c:v>
                </c:pt>
                <c:pt idx="65">
                  <c:v>1.1975419169179519E-2</c:v>
                </c:pt>
                <c:pt idx="66">
                  <c:v>1.2203586142599978E-2</c:v>
                </c:pt>
                <c:pt idx="67">
                  <c:v>1.2216218224173429E-2</c:v>
                </c:pt>
                <c:pt idx="68">
                  <c:v>1.2678868211801073E-2</c:v>
                </c:pt>
                <c:pt idx="69">
                  <c:v>1.3567061447434347E-2</c:v>
                </c:pt>
                <c:pt idx="70">
                  <c:v>1.3581272539204478E-2</c:v>
                </c:pt>
                <c:pt idx="71">
                  <c:v>1.358285154940116E-2</c:v>
                </c:pt>
                <c:pt idx="72">
                  <c:v>1.3801544461641531E-2</c:v>
                </c:pt>
                <c:pt idx="73">
                  <c:v>1.4004447271915087E-2</c:v>
                </c:pt>
                <c:pt idx="74">
                  <c:v>1.4004447271915087E-2</c:v>
                </c:pt>
                <c:pt idx="75">
                  <c:v>1.4010763312701813E-2</c:v>
                </c:pt>
                <c:pt idx="76">
                  <c:v>1.4010763312701813E-2</c:v>
                </c:pt>
                <c:pt idx="77">
                  <c:v>1.4010763312701813E-2</c:v>
                </c:pt>
                <c:pt idx="78">
                  <c:v>1.4010763312701813E-2</c:v>
                </c:pt>
                <c:pt idx="79">
                  <c:v>1.4010763312701813E-2</c:v>
                </c:pt>
                <c:pt idx="80">
                  <c:v>1.4010763312701813E-2</c:v>
                </c:pt>
                <c:pt idx="81">
                  <c:v>1.4010763312701813E-2</c:v>
                </c:pt>
                <c:pt idx="82">
                  <c:v>1.4026553414668626E-2</c:v>
                </c:pt>
                <c:pt idx="83">
                  <c:v>1.4032869455455352E-2</c:v>
                </c:pt>
                <c:pt idx="84">
                  <c:v>1.4048659557422166E-2</c:v>
                </c:pt>
                <c:pt idx="85">
                  <c:v>1.4080239761355794E-2</c:v>
                </c:pt>
                <c:pt idx="86">
                  <c:v>1.4226298204548821E-2</c:v>
                </c:pt>
                <c:pt idx="87">
                  <c:v>1.4226298204548821E-2</c:v>
                </c:pt>
                <c:pt idx="88">
                  <c:v>1.4226298204548821E-2</c:v>
                </c:pt>
                <c:pt idx="89">
                  <c:v>1.4232614245335546E-2</c:v>
                </c:pt>
                <c:pt idx="90">
                  <c:v>1.4495519443082996E-2</c:v>
                </c:pt>
                <c:pt idx="91">
                  <c:v>1.4549205789770163E-2</c:v>
                </c:pt>
                <c:pt idx="92">
                  <c:v>1.4549995294868504E-2</c:v>
                </c:pt>
                <c:pt idx="93">
                  <c:v>1.4714212355323367E-2</c:v>
                </c:pt>
                <c:pt idx="94">
                  <c:v>1.4777372763190622E-2</c:v>
                </c:pt>
                <c:pt idx="95">
                  <c:v>1.4791978607509925E-2</c:v>
                </c:pt>
                <c:pt idx="96">
                  <c:v>1.4793162865157436E-2</c:v>
                </c:pt>
                <c:pt idx="97">
                  <c:v>1.5625695991357692E-2</c:v>
                </c:pt>
                <c:pt idx="98">
                  <c:v>1.5632012032144416E-2</c:v>
                </c:pt>
                <c:pt idx="99">
                  <c:v>1.563517005253778E-2</c:v>
                </c:pt>
                <c:pt idx="100">
                  <c:v>1.5637143815283631E-2</c:v>
                </c:pt>
                <c:pt idx="101">
                  <c:v>1.5637143815283631E-2</c:v>
                </c:pt>
                <c:pt idx="102">
                  <c:v>1.5637143815283631E-2</c:v>
                </c:pt>
                <c:pt idx="103">
                  <c:v>1.5688856399224946E-2</c:v>
                </c:pt>
                <c:pt idx="104">
                  <c:v>1.5828598801631247E-2</c:v>
                </c:pt>
                <c:pt idx="105">
                  <c:v>1.5871626829490816E-2</c:v>
                </c:pt>
                <c:pt idx="106">
                  <c:v>1.5875969107531689E-2</c:v>
                </c:pt>
                <c:pt idx="107">
                  <c:v>1.5879127127925052E-2</c:v>
                </c:pt>
                <c:pt idx="108">
                  <c:v>1.5896890992637719E-2</c:v>
                </c:pt>
                <c:pt idx="109">
                  <c:v>1.5961235658152485E-2</c:v>
                </c:pt>
                <c:pt idx="110">
                  <c:v>1.6075713897411886E-2</c:v>
                </c:pt>
                <c:pt idx="111">
                  <c:v>1.6097820040165425E-2</c:v>
                </c:pt>
                <c:pt idx="112">
                  <c:v>1.6134532027238267E-2</c:v>
                </c:pt>
                <c:pt idx="113">
                  <c:v>1.6343750878298549E-2</c:v>
                </c:pt>
                <c:pt idx="114">
                  <c:v>1.6370199299092961E-2</c:v>
                </c:pt>
                <c:pt idx="115">
                  <c:v>1.641322732695253E-2</c:v>
                </c:pt>
                <c:pt idx="116">
                  <c:v>1.6527705566211928E-2</c:v>
                </c:pt>
                <c:pt idx="117">
                  <c:v>1.6584549933292458E-2</c:v>
                </c:pt>
                <c:pt idx="118">
                  <c:v>1.673692441727221E-2</c:v>
                </c:pt>
                <c:pt idx="119">
                  <c:v>1.6787452743566016E-2</c:v>
                </c:pt>
                <c:pt idx="120">
                  <c:v>1.6800084825139464E-2</c:v>
                </c:pt>
                <c:pt idx="121">
                  <c:v>1.7012461696593109E-2</c:v>
                </c:pt>
                <c:pt idx="122">
                  <c:v>1.7032199324051627E-2</c:v>
                </c:pt>
                <c:pt idx="123">
                  <c:v>1.7032199324051627E-2</c:v>
                </c:pt>
                <c:pt idx="124">
                  <c:v>1.7053515961706827E-2</c:v>
                </c:pt>
                <c:pt idx="125">
                  <c:v>1.7294315016700736E-2</c:v>
                </c:pt>
                <c:pt idx="126">
                  <c:v>1.8173034191153924E-2</c:v>
                </c:pt>
                <c:pt idx="127">
                  <c:v>1.8635684178781566E-2</c:v>
                </c:pt>
                <c:pt idx="128">
                  <c:v>1.8635684178781566E-2</c:v>
                </c:pt>
                <c:pt idx="129">
                  <c:v>1.8640815961920777E-2</c:v>
                </c:pt>
                <c:pt idx="130">
                  <c:v>1.8865824914947878E-2</c:v>
                </c:pt>
                <c:pt idx="131">
                  <c:v>1.8896220861233992E-2</c:v>
                </c:pt>
                <c:pt idx="132">
                  <c:v>1.9078596538950693E-2</c:v>
                </c:pt>
                <c:pt idx="133">
                  <c:v>1.9568089699921916E-2</c:v>
                </c:pt>
                <c:pt idx="134">
                  <c:v>2.0018897111074449E-2</c:v>
                </c:pt>
                <c:pt idx="135">
                  <c:v>2.0020870873820304E-2</c:v>
                </c:pt>
                <c:pt idx="136">
                  <c:v>2.0057188108343976E-2</c:v>
                </c:pt>
                <c:pt idx="137">
                  <c:v>2.0563260876380357E-2</c:v>
                </c:pt>
                <c:pt idx="138">
                  <c:v>2.0751163089785439E-2</c:v>
                </c:pt>
                <c:pt idx="139">
                  <c:v>2.0751163089785439E-2</c:v>
                </c:pt>
                <c:pt idx="140">
                  <c:v>2.0751163089785439E-2</c:v>
                </c:pt>
                <c:pt idx="141">
                  <c:v>2.0751163089785439E-2</c:v>
                </c:pt>
                <c:pt idx="142">
                  <c:v>2.1010910267139526E-2</c:v>
                </c:pt>
                <c:pt idx="143">
                  <c:v>2.1010910267139526E-2</c:v>
                </c:pt>
                <c:pt idx="144">
                  <c:v>2.1010910267139526E-2</c:v>
                </c:pt>
                <c:pt idx="145">
                  <c:v>2.1010910267139526E-2</c:v>
                </c:pt>
                <c:pt idx="146">
                  <c:v>2.1114730187571325E-2</c:v>
                </c:pt>
                <c:pt idx="147">
                  <c:v>2.112736226914478E-2</c:v>
                </c:pt>
                <c:pt idx="148">
                  <c:v>2.112736226914478E-2</c:v>
                </c:pt>
                <c:pt idx="149">
                  <c:v>2.112736226914478E-2</c:v>
                </c:pt>
                <c:pt idx="150">
                  <c:v>2.112736226914478E-2</c:v>
                </c:pt>
                <c:pt idx="151">
                  <c:v>2.1216576345257275E-2</c:v>
                </c:pt>
                <c:pt idx="152">
                  <c:v>2.1387109446498867E-2</c:v>
                </c:pt>
                <c:pt idx="153">
                  <c:v>2.1443164308481054E-2</c:v>
                </c:pt>
                <c:pt idx="154">
                  <c:v>2.1664620488565614E-2</c:v>
                </c:pt>
                <c:pt idx="155">
                  <c:v>2.166580474621313E-2</c:v>
                </c:pt>
                <c:pt idx="156">
                  <c:v>2.1805547148619431E-2</c:v>
                </c:pt>
                <c:pt idx="157">
                  <c:v>2.189791924512529E-2</c:v>
                </c:pt>
                <c:pt idx="158">
                  <c:v>2.1651988406992166E-2</c:v>
                </c:pt>
                <c:pt idx="159">
                  <c:v>2.1651988406992166E-2</c:v>
                </c:pt>
                <c:pt idx="160">
                  <c:v>2.1651988406992166E-2</c:v>
                </c:pt>
                <c:pt idx="161">
                  <c:v>2.1651988406992166E-2</c:v>
                </c:pt>
                <c:pt idx="162">
                  <c:v>2.2094506014612124E-2</c:v>
                </c:pt>
                <c:pt idx="163">
                  <c:v>2.2094506014612124E-2</c:v>
                </c:pt>
                <c:pt idx="164">
                  <c:v>2.2094506014612124E-2</c:v>
                </c:pt>
                <c:pt idx="165">
                  <c:v>2.2094506014612124E-2</c:v>
                </c:pt>
                <c:pt idx="166">
                  <c:v>2.2279644960173012E-2</c:v>
                </c:pt>
                <c:pt idx="167">
                  <c:v>2.257057758891156E-2</c:v>
                </c:pt>
                <c:pt idx="168">
                  <c:v>2.237714883981809E-2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56-4604-9588-DCCA3225CC1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-9600</c:v>
                </c:pt>
                <c:pt idx="1">
                  <c:v>-8260</c:v>
                </c:pt>
                <c:pt idx="2">
                  <c:v>-7540</c:v>
                </c:pt>
                <c:pt idx="3">
                  <c:v>-7539.5</c:v>
                </c:pt>
                <c:pt idx="4">
                  <c:v>-6980</c:v>
                </c:pt>
                <c:pt idx="5">
                  <c:v>-6979.5</c:v>
                </c:pt>
                <c:pt idx="6">
                  <c:v>-6020</c:v>
                </c:pt>
                <c:pt idx="7">
                  <c:v>-6019.5</c:v>
                </c:pt>
                <c:pt idx="8">
                  <c:v>-5220</c:v>
                </c:pt>
                <c:pt idx="9">
                  <c:v>-5219.5</c:v>
                </c:pt>
                <c:pt idx="10">
                  <c:v>-4780</c:v>
                </c:pt>
                <c:pt idx="11">
                  <c:v>-3380</c:v>
                </c:pt>
                <c:pt idx="12">
                  <c:v>-2860</c:v>
                </c:pt>
                <c:pt idx="13">
                  <c:v>-2859.5</c:v>
                </c:pt>
                <c:pt idx="14">
                  <c:v>-2100</c:v>
                </c:pt>
                <c:pt idx="15">
                  <c:v>-2099.5</c:v>
                </c:pt>
                <c:pt idx="16">
                  <c:v>-1210</c:v>
                </c:pt>
                <c:pt idx="17">
                  <c:v>-420</c:v>
                </c:pt>
                <c:pt idx="18">
                  <c:v>-419.5</c:v>
                </c:pt>
                <c:pt idx="19">
                  <c:v>-96.5</c:v>
                </c:pt>
                <c:pt idx="20">
                  <c:v>-95</c:v>
                </c:pt>
                <c:pt idx="21">
                  <c:v>-95</c:v>
                </c:pt>
                <c:pt idx="22">
                  <c:v>-44.5</c:v>
                </c:pt>
                <c:pt idx="23">
                  <c:v>-28.5</c:v>
                </c:pt>
                <c:pt idx="24">
                  <c:v>-24.5</c:v>
                </c:pt>
                <c:pt idx="25">
                  <c:v>-20.5</c:v>
                </c:pt>
                <c:pt idx="26">
                  <c:v>-0.5</c:v>
                </c:pt>
                <c:pt idx="27">
                  <c:v>0</c:v>
                </c:pt>
                <c:pt idx="28">
                  <c:v>6</c:v>
                </c:pt>
                <c:pt idx="29">
                  <c:v>15.5</c:v>
                </c:pt>
                <c:pt idx="30">
                  <c:v>140.5</c:v>
                </c:pt>
                <c:pt idx="31">
                  <c:v>246</c:v>
                </c:pt>
                <c:pt idx="32">
                  <c:v>271</c:v>
                </c:pt>
                <c:pt idx="33">
                  <c:v>282</c:v>
                </c:pt>
                <c:pt idx="34">
                  <c:v>380</c:v>
                </c:pt>
                <c:pt idx="35">
                  <c:v>380.5</c:v>
                </c:pt>
                <c:pt idx="36">
                  <c:v>1100</c:v>
                </c:pt>
                <c:pt idx="37">
                  <c:v>1100.5</c:v>
                </c:pt>
                <c:pt idx="38">
                  <c:v>1740</c:v>
                </c:pt>
                <c:pt idx="39">
                  <c:v>1740.5</c:v>
                </c:pt>
                <c:pt idx="40">
                  <c:v>5861.5</c:v>
                </c:pt>
                <c:pt idx="41">
                  <c:v>5889.5</c:v>
                </c:pt>
                <c:pt idx="42">
                  <c:v>6170.5</c:v>
                </c:pt>
                <c:pt idx="43">
                  <c:v>6414</c:v>
                </c:pt>
                <c:pt idx="44">
                  <c:v>7213</c:v>
                </c:pt>
                <c:pt idx="45">
                  <c:v>7518</c:v>
                </c:pt>
                <c:pt idx="46">
                  <c:v>8192</c:v>
                </c:pt>
                <c:pt idx="47">
                  <c:v>8764.5</c:v>
                </c:pt>
                <c:pt idx="48">
                  <c:v>9076</c:v>
                </c:pt>
                <c:pt idx="49">
                  <c:v>9357</c:v>
                </c:pt>
                <c:pt idx="50">
                  <c:v>9497</c:v>
                </c:pt>
                <c:pt idx="51">
                  <c:v>9523.5</c:v>
                </c:pt>
                <c:pt idx="52">
                  <c:v>9529</c:v>
                </c:pt>
                <c:pt idx="53">
                  <c:v>9545</c:v>
                </c:pt>
                <c:pt idx="54">
                  <c:v>9571.5</c:v>
                </c:pt>
                <c:pt idx="55">
                  <c:v>9788.5</c:v>
                </c:pt>
                <c:pt idx="56">
                  <c:v>9828.5</c:v>
                </c:pt>
                <c:pt idx="57">
                  <c:v>10531.5</c:v>
                </c:pt>
                <c:pt idx="58">
                  <c:v>10537</c:v>
                </c:pt>
                <c:pt idx="59">
                  <c:v>10802</c:v>
                </c:pt>
                <c:pt idx="60">
                  <c:v>11129.5</c:v>
                </c:pt>
                <c:pt idx="61">
                  <c:v>11131</c:v>
                </c:pt>
                <c:pt idx="62">
                  <c:v>11157.5</c:v>
                </c:pt>
                <c:pt idx="63">
                  <c:v>11227</c:v>
                </c:pt>
                <c:pt idx="64">
                  <c:v>13188.5</c:v>
                </c:pt>
                <c:pt idx="65">
                  <c:v>13191</c:v>
                </c:pt>
                <c:pt idx="66">
                  <c:v>13480</c:v>
                </c:pt>
                <c:pt idx="67">
                  <c:v>13496</c:v>
                </c:pt>
                <c:pt idx="68">
                  <c:v>14082</c:v>
                </c:pt>
                <c:pt idx="69">
                  <c:v>15207</c:v>
                </c:pt>
                <c:pt idx="70">
                  <c:v>15225</c:v>
                </c:pt>
                <c:pt idx="71">
                  <c:v>15227</c:v>
                </c:pt>
                <c:pt idx="72">
                  <c:v>15504</c:v>
                </c:pt>
                <c:pt idx="73">
                  <c:v>15761</c:v>
                </c:pt>
                <c:pt idx="74">
                  <c:v>15761</c:v>
                </c:pt>
                <c:pt idx="75">
                  <c:v>15769</c:v>
                </c:pt>
                <c:pt idx="76">
                  <c:v>15769</c:v>
                </c:pt>
                <c:pt idx="77">
                  <c:v>15769</c:v>
                </c:pt>
                <c:pt idx="78">
                  <c:v>15769</c:v>
                </c:pt>
                <c:pt idx="79">
                  <c:v>15769</c:v>
                </c:pt>
                <c:pt idx="80">
                  <c:v>15769</c:v>
                </c:pt>
                <c:pt idx="81">
                  <c:v>15769</c:v>
                </c:pt>
                <c:pt idx="82">
                  <c:v>15789</c:v>
                </c:pt>
                <c:pt idx="83">
                  <c:v>15797</c:v>
                </c:pt>
                <c:pt idx="84">
                  <c:v>15817</c:v>
                </c:pt>
                <c:pt idx="85">
                  <c:v>15857</c:v>
                </c:pt>
                <c:pt idx="86">
                  <c:v>16042</c:v>
                </c:pt>
                <c:pt idx="87">
                  <c:v>16042</c:v>
                </c:pt>
                <c:pt idx="88">
                  <c:v>16042</c:v>
                </c:pt>
                <c:pt idx="89">
                  <c:v>16050</c:v>
                </c:pt>
                <c:pt idx="90">
                  <c:v>16383</c:v>
                </c:pt>
                <c:pt idx="91">
                  <c:v>16451</c:v>
                </c:pt>
                <c:pt idx="92">
                  <c:v>16452</c:v>
                </c:pt>
                <c:pt idx="93">
                  <c:v>16660</c:v>
                </c:pt>
                <c:pt idx="94">
                  <c:v>16740</c:v>
                </c:pt>
                <c:pt idx="95">
                  <c:v>16758.5</c:v>
                </c:pt>
                <c:pt idx="96">
                  <c:v>16760</c:v>
                </c:pt>
                <c:pt idx="97">
                  <c:v>17814.5</c:v>
                </c:pt>
                <c:pt idx="98">
                  <c:v>17822.5</c:v>
                </c:pt>
                <c:pt idx="99">
                  <c:v>17826.5</c:v>
                </c:pt>
                <c:pt idx="100">
                  <c:v>17829</c:v>
                </c:pt>
                <c:pt idx="101">
                  <c:v>17829</c:v>
                </c:pt>
                <c:pt idx="102">
                  <c:v>17829</c:v>
                </c:pt>
                <c:pt idx="103">
                  <c:v>17894.5</c:v>
                </c:pt>
                <c:pt idx="104">
                  <c:v>18071.5</c:v>
                </c:pt>
                <c:pt idx="105">
                  <c:v>18126</c:v>
                </c:pt>
                <c:pt idx="106">
                  <c:v>18131.5</c:v>
                </c:pt>
                <c:pt idx="107">
                  <c:v>18135.5</c:v>
                </c:pt>
                <c:pt idx="108">
                  <c:v>18158</c:v>
                </c:pt>
                <c:pt idx="109">
                  <c:v>18239.5</c:v>
                </c:pt>
                <c:pt idx="110">
                  <c:v>18384.5</c:v>
                </c:pt>
                <c:pt idx="111">
                  <c:v>18412.5</c:v>
                </c:pt>
                <c:pt idx="112">
                  <c:v>18459</c:v>
                </c:pt>
                <c:pt idx="113">
                  <c:v>18724</c:v>
                </c:pt>
                <c:pt idx="114">
                  <c:v>18757.5</c:v>
                </c:pt>
                <c:pt idx="115">
                  <c:v>18812</c:v>
                </c:pt>
                <c:pt idx="116">
                  <c:v>18957</c:v>
                </c:pt>
                <c:pt idx="117">
                  <c:v>19029</c:v>
                </c:pt>
                <c:pt idx="118">
                  <c:v>19222</c:v>
                </c:pt>
                <c:pt idx="119">
                  <c:v>19286</c:v>
                </c:pt>
                <c:pt idx="120">
                  <c:v>19302</c:v>
                </c:pt>
                <c:pt idx="121">
                  <c:v>19571</c:v>
                </c:pt>
                <c:pt idx="122">
                  <c:v>19596</c:v>
                </c:pt>
                <c:pt idx="123">
                  <c:v>19596</c:v>
                </c:pt>
                <c:pt idx="124">
                  <c:v>19623</c:v>
                </c:pt>
                <c:pt idx="125">
                  <c:v>19928</c:v>
                </c:pt>
                <c:pt idx="126">
                  <c:v>21041</c:v>
                </c:pt>
                <c:pt idx="127">
                  <c:v>21627</c:v>
                </c:pt>
                <c:pt idx="128">
                  <c:v>21627</c:v>
                </c:pt>
                <c:pt idx="129">
                  <c:v>21633.5</c:v>
                </c:pt>
                <c:pt idx="130">
                  <c:v>21918.5</c:v>
                </c:pt>
                <c:pt idx="131">
                  <c:v>21957</c:v>
                </c:pt>
                <c:pt idx="132">
                  <c:v>22188</c:v>
                </c:pt>
                <c:pt idx="133">
                  <c:v>22808</c:v>
                </c:pt>
                <c:pt idx="134">
                  <c:v>23379</c:v>
                </c:pt>
                <c:pt idx="135">
                  <c:v>23381.5</c:v>
                </c:pt>
                <c:pt idx="136">
                  <c:v>23427.5</c:v>
                </c:pt>
                <c:pt idx="137">
                  <c:v>24068.5</c:v>
                </c:pt>
                <c:pt idx="138">
                  <c:v>24306.5</c:v>
                </c:pt>
                <c:pt idx="139">
                  <c:v>24306.5</c:v>
                </c:pt>
                <c:pt idx="140">
                  <c:v>24306.5</c:v>
                </c:pt>
                <c:pt idx="141">
                  <c:v>24306.5</c:v>
                </c:pt>
                <c:pt idx="142">
                  <c:v>24635.5</c:v>
                </c:pt>
                <c:pt idx="143">
                  <c:v>24635.5</c:v>
                </c:pt>
                <c:pt idx="144">
                  <c:v>24635.5</c:v>
                </c:pt>
                <c:pt idx="145">
                  <c:v>24635.5</c:v>
                </c:pt>
                <c:pt idx="146">
                  <c:v>24767</c:v>
                </c:pt>
                <c:pt idx="147">
                  <c:v>24783</c:v>
                </c:pt>
                <c:pt idx="148">
                  <c:v>24783</c:v>
                </c:pt>
                <c:pt idx="149">
                  <c:v>24783</c:v>
                </c:pt>
                <c:pt idx="150">
                  <c:v>24783</c:v>
                </c:pt>
                <c:pt idx="151">
                  <c:v>24896</c:v>
                </c:pt>
                <c:pt idx="152">
                  <c:v>25112</c:v>
                </c:pt>
                <c:pt idx="153">
                  <c:v>25183</c:v>
                </c:pt>
                <c:pt idx="154">
                  <c:v>25463.5</c:v>
                </c:pt>
                <c:pt idx="155">
                  <c:v>25465</c:v>
                </c:pt>
                <c:pt idx="156">
                  <c:v>25642</c:v>
                </c:pt>
                <c:pt idx="157">
                  <c:v>25759</c:v>
                </c:pt>
                <c:pt idx="158">
                  <c:v>25447.5</c:v>
                </c:pt>
                <c:pt idx="159">
                  <c:v>25447.5</c:v>
                </c:pt>
                <c:pt idx="160">
                  <c:v>25447.5</c:v>
                </c:pt>
                <c:pt idx="161">
                  <c:v>25447.5</c:v>
                </c:pt>
                <c:pt idx="162">
                  <c:v>26008</c:v>
                </c:pt>
                <c:pt idx="163">
                  <c:v>26008</c:v>
                </c:pt>
                <c:pt idx="164">
                  <c:v>26008</c:v>
                </c:pt>
                <c:pt idx="165">
                  <c:v>26008</c:v>
                </c:pt>
                <c:pt idx="166">
                  <c:v>26242.5</c:v>
                </c:pt>
                <c:pt idx="167">
                  <c:v>26611</c:v>
                </c:pt>
                <c:pt idx="168">
                  <c:v>26366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  <c:pt idx="71">
                  <c:v>-3.9712000005238224E-2</c:v>
                </c:pt>
                <c:pt idx="127">
                  <c:v>8.7879999991855584E-3</c:v>
                </c:pt>
                <c:pt idx="128">
                  <c:v>3.5168000002158806E-2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56-4604-9588-DCCA3225C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487000"/>
        <c:axId val="1"/>
      </c:scatterChart>
      <c:valAx>
        <c:axId val="734487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2727272727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95454545454544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487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70454545454544"/>
          <c:y val="0.92000129214617399"/>
          <c:w val="0.6832386363636363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0</xdr:row>
      <xdr:rowOff>95250</xdr:rowOff>
    </xdr:from>
    <xdr:to>
      <xdr:col>18</xdr:col>
      <xdr:colOff>133350</xdr:colOff>
      <xdr:row>18</xdr:row>
      <xdr:rowOff>114300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8C99449-76A3-2BD5-205C-B05BB8B18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1" TargetMode="External"/><Relationship Id="rId13" Type="http://schemas.openxmlformats.org/officeDocument/2006/relationships/hyperlink" Target="http://var.astro.cz/oejv/issues/oejv0137.pdf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bav-astro.de/sfs/BAVM_link.php?BAVMnr=62" TargetMode="External"/><Relationship Id="rId21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konkoly.hu/cgi-bin/IBVS?5694" TargetMode="External"/><Relationship Id="rId12" Type="http://schemas.openxmlformats.org/officeDocument/2006/relationships/hyperlink" Target="http://vsolj.cetus-net.org/vsoljno50.pdf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6" TargetMode="External"/><Relationship Id="rId16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konkoly.hu/cgi-bin/IBVS?5378" TargetMode="External"/><Relationship Id="rId11" Type="http://schemas.openxmlformats.org/officeDocument/2006/relationships/hyperlink" Target="http://www.bav-astro.de/sfs/BAVM_link.php?BAVMnr=193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ar.astro.cz/oejv/issues/oejv0137.pdf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910" TargetMode="External"/><Relationship Id="rId19" Type="http://schemas.openxmlformats.org/officeDocument/2006/relationships/hyperlink" Target="http://var.astro.cz/oejv/issues/oejv0160.pdf" TargetMode="External"/><Relationship Id="rId31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910" TargetMode="External"/><Relationship Id="rId14" Type="http://schemas.openxmlformats.org/officeDocument/2006/relationships/hyperlink" Target="http://var.astro.cz/oejv/issues/oejv0137.pdf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www.bav-astro.de/sfs/BAVM_link.php?BAVMnr=232" TargetMode="External"/><Relationship Id="rId30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03"/>
  <sheetViews>
    <sheetView tabSelected="1" workbookViewId="0">
      <pane xSplit="14" ySplit="22" topLeftCell="O174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74</v>
      </c>
    </row>
    <row r="2" spans="1:6">
      <c r="A2" t="s">
        <v>28</v>
      </c>
      <c r="B2" s="13" t="s">
        <v>71</v>
      </c>
    </row>
    <row r="4" spans="1:6" ht="14.25" thickTop="1" thickBot="1">
      <c r="A4" s="7" t="s">
        <v>4</v>
      </c>
      <c r="C4" s="3">
        <v>25123.08</v>
      </c>
      <c r="D4" s="4">
        <v>1.2490559999999999</v>
      </c>
    </row>
    <row r="5" spans="1:6" ht="13.5" thickTop="1">
      <c r="A5" s="18" t="s">
        <v>75</v>
      </c>
      <c r="B5" s="14"/>
      <c r="C5" s="19">
        <v>-9.5</v>
      </c>
      <c r="D5" s="14" t="s">
        <v>76</v>
      </c>
    </row>
    <row r="6" spans="1:6">
      <c r="A6" s="7" t="s">
        <v>5</v>
      </c>
    </row>
    <row r="7" spans="1:6">
      <c r="A7" t="s">
        <v>6</v>
      </c>
      <c r="C7">
        <f>+C4</f>
        <v>25123.08</v>
      </c>
    </row>
    <row r="8" spans="1:6">
      <c r="A8" t="s">
        <v>7</v>
      </c>
      <c r="C8">
        <f>+D4</f>
        <v>1.2490559999999999</v>
      </c>
    </row>
    <row r="9" spans="1:6">
      <c r="A9" s="31" t="s">
        <v>80</v>
      </c>
      <c r="B9" s="32">
        <v>21</v>
      </c>
      <c r="C9" s="21" t="str">
        <f>"F"&amp;B9</f>
        <v>F21</v>
      </c>
      <c r="D9" s="10" t="str">
        <f>"G"&amp;B9</f>
        <v>G21</v>
      </c>
    </row>
    <row r="10" spans="1:6" ht="13.5" thickBot="1">
      <c r="A10" s="14"/>
      <c r="B10" s="14"/>
      <c r="C10" s="6" t="s">
        <v>24</v>
      </c>
      <c r="D10" s="6" t="s">
        <v>25</v>
      </c>
      <c r="E10" s="14"/>
    </row>
    <row r="11" spans="1:6">
      <c r="A11" s="14" t="s">
        <v>20</v>
      </c>
      <c r="B11" s="14"/>
      <c r="C11" s="20">
        <f ca="1">INTERCEPT(INDIRECT($D$9):G985,INDIRECT($C$9):F985)</f>
        <v>1.5610574169674981E-3</v>
      </c>
      <c r="D11" s="5"/>
      <c r="E11" s="14"/>
    </row>
    <row r="12" spans="1:6">
      <c r="A12" s="14" t="s">
        <v>21</v>
      </c>
      <c r="B12" s="14"/>
      <c r="C12" s="20">
        <f ca="1">SLOPE(INDIRECT($D$9):G985,INDIRECT($C$9):F985)</f>
        <v>7.8950509834068839E-7</v>
      </c>
      <c r="D12" s="5"/>
      <c r="E12" s="14"/>
    </row>
    <row r="13" spans="1:6">
      <c r="A13" s="14" t="s">
        <v>23</v>
      </c>
      <c r="B13" s="14"/>
      <c r="C13" s="5" t="s">
        <v>18</v>
      </c>
    </row>
    <row r="14" spans="1:6">
      <c r="A14" s="14"/>
      <c r="B14" s="14"/>
      <c r="C14" s="14"/>
    </row>
    <row r="15" spans="1:6">
      <c r="A15" s="22" t="s">
        <v>22</v>
      </c>
      <c r="B15" s="14"/>
      <c r="C15" s="23">
        <f ca="1">(C7+C11)+(C8+C12)*INT(MAX(F21:F3526))</f>
        <v>58361.731786577584</v>
      </c>
      <c r="E15" s="24" t="s">
        <v>84</v>
      </c>
      <c r="F15" s="19">
        <v>1</v>
      </c>
    </row>
    <row r="16" spans="1:6">
      <c r="A16" s="26" t="s">
        <v>8</v>
      </c>
      <c r="B16" s="14"/>
      <c r="C16" s="27">
        <f ca="1">+C8+C12</f>
        <v>1.2490567895050984</v>
      </c>
      <c r="E16" s="24" t="s">
        <v>77</v>
      </c>
      <c r="F16" s="25">
        <f ca="1">NOW()+15018.5+$C$5/24</f>
        <v>60334.810643634257</v>
      </c>
    </row>
    <row r="17" spans="1:21" ht="13.5" thickBot="1">
      <c r="A17" s="24" t="s">
        <v>73</v>
      </c>
      <c r="B17" s="14"/>
      <c r="C17" s="14">
        <f>COUNT(C21:C2184)</f>
        <v>169</v>
      </c>
      <c r="E17" s="24" t="s">
        <v>85</v>
      </c>
      <c r="F17" s="25">
        <f ca="1">ROUND(2*(F16-$C$7)/$C$8,0)/2+F15</f>
        <v>28191.5</v>
      </c>
    </row>
    <row r="18" spans="1:21" ht="14.25" thickTop="1" thickBot="1">
      <c r="A18" s="26" t="s">
        <v>9</v>
      </c>
      <c r="B18" s="14"/>
      <c r="C18" s="29">
        <f ca="1">+C15</f>
        <v>58361.731786577584</v>
      </c>
      <c r="D18" s="30">
        <f ca="1">+C16</f>
        <v>1.2490567895050984</v>
      </c>
      <c r="E18" s="24" t="s">
        <v>78</v>
      </c>
      <c r="F18" s="10">
        <f ca="1">ROUND(2*(F16-$C$15)/$C$16,0)/2+F15</f>
        <v>1580.5</v>
      </c>
    </row>
    <row r="19" spans="1:21" ht="13.5" thickTop="1">
      <c r="E19" s="24" t="s">
        <v>79</v>
      </c>
      <c r="F19" s="28">
        <f ca="1">+$C$15+$C$16*F18-15018.5-$C$5/24</f>
        <v>45317.761875723729</v>
      </c>
    </row>
    <row r="20" spans="1:21" ht="13.5" thickBot="1">
      <c r="A20" s="6" t="s">
        <v>10</v>
      </c>
      <c r="B20" s="6" t="s">
        <v>11</v>
      </c>
      <c r="C20" s="6" t="s">
        <v>12</v>
      </c>
      <c r="D20" s="6" t="s">
        <v>17</v>
      </c>
      <c r="E20" s="6" t="s">
        <v>13</v>
      </c>
      <c r="F20" s="6" t="s">
        <v>14</v>
      </c>
      <c r="G20" s="6" t="s">
        <v>15</v>
      </c>
      <c r="H20" s="9" t="s">
        <v>98</v>
      </c>
      <c r="I20" s="9" t="s">
        <v>83</v>
      </c>
      <c r="J20" s="9" t="s">
        <v>95</v>
      </c>
      <c r="K20" s="9" t="s">
        <v>93</v>
      </c>
      <c r="L20" s="9" t="s">
        <v>29</v>
      </c>
      <c r="M20" s="9" t="s">
        <v>30</v>
      </c>
      <c r="N20" s="9" t="s">
        <v>31</v>
      </c>
      <c r="O20" s="9" t="s">
        <v>27</v>
      </c>
      <c r="P20" s="8" t="s">
        <v>26</v>
      </c>
      <c r="Q20" s="6" t="s">
        <v>19</v>
      </c>
      <c r="U20" s="63" t="s">
        <v>598</v>
      </c>
    </row>
    <row r="21" spans="1:21" ht="12.75" customHeight="1">
      <c r="A21" s="61" t="s">
        <v>107</v>
      </c>
      <c r="B21" s="62" t="s">
        <v>69</v>
      </c>
      <c r="C21" s="61">
        <v>13132.132</v>
      </c>
      <c r="D21" s="61" t="s">
        <v>83</v>
      </c>
      <c r="E21">
        <f t="shared" ref="E21:E52" si="0">+(C21-C$7)/C$8</f>
        <v>-9600.0083262880144</v>
      </c>
      <c r="F21">
        <f t="shared" ref="F21:F52" si="1">ROUND(2*E21,0)/2</f>
        <v>-9600</v>
      </c>
      <c r="G21">
        <f t="shared" ref="G21:G52" si="2">+C21-(C$7+F21*C$8)</f>
        <v>-1.0400000002846355E-2</v>
      </c>
      <c r="I21">
        <f t="shared" ref="I21:I41" si="3">+G21</f>
        <v>-1.0400000002846355E-2</v>
      </c>
      <c r="O21">
        <f t="shared" ref="O21:O52" ca="1" si="4">+C$11+C$12*F21</f>
        <v>-6.0181915271031103E-3</v>
      </c>
      <c r="Q21" s="2" t="s">
        <v>601</v>
      </c>
    </row>
    <row r="22" spans="1:21" ht="12.75" customHeight="1">
      <c r="A22" s="61" t="s">
        <v>107</v>
      </c>
      <c r="B22" s="62" t="s">
        <v>69</v>
      </c>
      <c r="C22" s="61">
        <v>14805.887000000001</v>
      </c>
      <c r="D22" s="61" t="s">
        <v>83</v>
      </c>
      <c r="E22">
        <f t="shared" si="0"/>
        <v>-8259.9923462198658</v>
      </c>
      <c r="F22">
        <f t="shared" si="1"/>
        <v>-8260</v>
      </c>
      <c r="G22">
        <f t="shared" si="2"/>
        <v>9.5599999986006878E-3</v>
      </c>
      <c r="I22">
        <f t="shared" si="3"/>
        <v>9.5599999986006878E-3</v>
      </c>
      <c r="O22">
        <f t="shared" ca="1" si="4"/>
        <v>-4.9602546953265879E-3</v>
      </c>
      <c r="Q22" s="2" t="s">
        <v>602</v>
      </c>
    </row>
    <row r="23" spans="1:21" ht="12.75" customHeight="1">
      <c r="A23" s="61" t="s">
        <v>107</v>
      </c>
      <c r="B23" s="62" t="s">
        <v>69</v>
      </c>
      <c r="C23" s="61">
        <v>15705.192999999999</v>
      </c>
      <c r="D23" s="61" t="s">
        <v>83</v>
      </c>
      <c r="E23">
        <f t="shared" si="0"/>
        <v>-7540.0038108779772</v>
      </c>
      <c r="F23">
        <f t="shared" si="1"/>
        <v>-7540</v>
      </c>
      <c r="G23">
        <f t="shared" si="2"/>
        <v>-4.7600000034435652E-3</v>
      </c>
      <c r="I23">
        <f t="shared" si="3"/>
        <v>-4.7600000034435652E-3</v>
      </c>
      <c r="O23">
        <f t="shared" ca="1" si="4"/>
        <v>-4.3918110245212928E-3</v>
      </c>
      <c r="Q23" s="2">
        <f t="shared" ref="Q21:Q52" si="5">+C23-15018.5</f>
        <v>686.6929999999993</v>
      </c>
    </row>
    <row r="24" spans="1:21" ht="12.75" customHeight="1">
      <c r="A24" s="61" t="s">
        <v>107</v>
      </c>
      <c r="B24" s="62" t="s">
        <v>67</v>
      </c>
      <c r="C24" s="61">
        <v>15705.815000000001</v>
      </c>
      <c r="D24" s="61" t="s">
        <v>83</v>
      </c>
      <c r="E24">
        <f t="shared" si="0"/>
        <v>-7539.5058348064467</v>
      </c>
      <c r="F24">
        <f t="shared" si="1"/>
        <v>-7539.5</v>
      </c>
      <c r="G24">
        <f t="shared" si="2"/>
        <v>-7.288000002517947E-3</v>
      </c>
      <c r="I24">
        <f t="shared" si="3"/>
        <v>-7.288000002517947E-3</v>
      </c>
      <c r="O24">
        <f t="shared" ca="1" si="4"/>
        <v>-4.3914162719721223E-3</v>
      </c>
      <c r="Q24" s="2">
        <f t="shared" si="5"/>
        <v>687.31500000000051</v>
      </c>
    </row>
    <row r="25" spans="1:21" ht="12.75" customHeight="1">
      <c r="A25" s="61" t="s">
        <v>107</v>
      </c>
      <c r="B25" s="62" t="s">
        <v>69</v>
      </c>
      <c r="C25" s="61">
        <v>16404.667000000001</v>
      </c>
      <c r="D25" s="61" t="s">
        <v>83</v>
      </c>
      <c r="E25">
        <f t="shared" si="0"/>
        <v>-6980.0016972817875</v>
      </c>
      <c r="F25">
        <f t="shared" si="1"/>
        <v>-6980</v>
      </c>
      <c r="G25">
        <f t="shared" si="2"/>
        <v>-2.1200000010139775E-3</v>
      </c>
      <c r="I25">
        <f t="shared" si="3"/>
        <v>-2.1200000010139775E-3</v>
      </c>
      <c r="O25">
        <f t="shared" ca="1" si="4"/>
        <v>-3.9496881694505073E-3</v>
      </c>
      <c r="Q25" s="2">
        <f t="shared" si="5"/>
        <v>1386.1670000000013</v>
      </c>
    </row>
    <row r="26" spans="1:21" ht="12.75" customHeight="1">
      <c r="A26" s="61" t="s">
        <v>107</v>
      </c>
      <c r="B26" s="62" t="s">
        <v>67</v>
      </c>
      <c r="C26" s="61">
        <v>16405.29</v>
      </c>
      <c r="D26" s="61" t="s">
        <v>83</v>
      </c>
      <c r="E26">
        <f t="shared" si="0"/>
        <v>-6979.5029206056424</v>
      </c>
      <c r="F26">
        <f t="shared" si="1"/>
        <v>-6979.5</v>
      </c>
      <c r="G26">
        <f t="shared" si="2"/>
        <v>-3.6480000017036218E-3</v>
      </c>
      <c r="I26">
        <f t="shared" si="3"/>
        <v>-3.6480000017036218E-3</v>
      </c>
      <c r="O26">
        <f t="shared" ca="1" si="4"/>
        <v>-3.9492934169013368E-3</v>
      </c>
      <c r="Q26" s="2">
        <f t="shared" si="5"/>
        <v>1386.7900000000009</v>
      </c>
    </row>
    <row r="27" spans="1:21" ht="12.75" customHeight="1">
      <c r="A27" s="61" t="s">
        <v>107</v>
      </c>
      <c r="B27" s="62" t="s">
        <v>69</v>
      </c>
      <c r="C27" s="61">
        <v>17603.742999999999</v>
      </c>
      <c r="D27" s="61" t="s">
        <v>83</v>
      </c>
      <c r="E27">
        <f t="shared" si="0"/>
        <v>-6020.0159160197809</v>
      </c>
      <c r="F27">
        <f t="shared" si="1"/>
        <v>-6020</v>
      </c>
      <c r="G27">
        <f t="shared" si="2"/>
        <v>-1.9880000003468012E-2</v>
      </c>
      <c r="I27">
        <f t="shared" si="3"/>
        <v>-1.9880000003468012E-2</v>
      </c>
      <c r="O27">
        <f t="shared" ca="1" si="4"/>
        <v>-3.1917632750434457E-3</v>
      </c>
      <c r="Q27" s="2">
        <f t="shared" si="5"/>
        <v>2585.2429999999986</v>
      </c>
    </row>
    <row r="28" spans="1:21" ht="12.75" customHeight="1">
      <c r="A28" s="61" t="s">
        <v>107</v>
      </c>
      <c r="B28" s="62" t="s">
        <v>67</v>
      </c>
      <c r="C28" s="61">
        <v>17604.386999999999</v>
      </c>
      <c r="D28" s="61" t="s">
        <v>83</v>
      </c>
      <c r="E28">
        <f t="shared" si="0"/>
        <v>-6019.5003266466865</v>
      </c>
      <c r="F28">
        <f t="shared" si="1"/>
        <v>-6019.5</v>
      </c>
      <c r="G28">
        <f t="shared" si="2"/>
        <v>-4.0800000351737253E-4</v>
      </c>
      <c r="I28">
        <f t="shared" si="3"/>
        <v>-4.0800000351737253E-4</v>
      </c>
      <c r="O28">
        <f t="shared" ca="1" si="4"/>
        <v>-3.1913685224942753E-3</v>
      </c>
      <c r="Q28" s="2">
        <f t="shared" si="5"/>
        <v>2585.8869999999988</v>
      </c>
    </row>
    <row r="29" spans="1:21" ht="12.75" customHeight="1">
      <c r="A29" s="61" t="s">
        <v>107</v>
      </c>
      <c r="B29" s="62" t="s">
        <v>69</v>
      </c>
      <c r="C29" s="61">
        <v>18603.006000000001</v>
      </c>
      <c r="D29" s="61" t="s">
        <v>83</v>
      </c>
      <c r="E29">
        <f t="shared" si="0"/>
        <v>-5220.0013450157567</v>
      </c>
      <c r="F29">
        <f t="shared" si="1"/>
        <v>-5220</v>
      </c>
      <c r="G29">
        <f t="shared" si="2"/>
        <v>-1.680000001215376E-3</v>
      </c>
      <c r="I29">
        <f t="shared" si="3"/>
        <v>-1.680000001215376E-3</v>
      </c>
      <c r="O29">
        <f t="shared" ca="1" si="4"/>
        <v>-2.5601591963708955E-3</v>
      </c>
      <c r="Q29" s="2">
        <f t="shared" si="5"/>
        <v>3584.5060000000012</v>
      </c>
    </row>
    <row r="30" spans="1:21" ht="12.75" customHeight="1">
      <c r="A30" s="61" t="s">
        <v>107</v>
      </c>
      <c r="B30" s="62" t="s">
        <v>67</v>
      </c>
      <c r="C30" s="61">
        <v>18603.632000000001</v>
      </c>
      <c r="D30" s="61" t="s">
        <v>83</v>
      </c>
      <c r="E30">
        <f t="shared" si="0"/>
        <v>-5219.5001665257605</v>
      </c>
      <c r="F30">
        <f t="shared" si="1"/>
        <v>-5219.5</v>
      </c>
      <c r="G30">
        <f t="shared" si="2"/>
        <v>-2.0800000129383989E-4</v>
      </c>
      <c r="I30">
        <f t="shared" si="3"/>
        <v>-2.0800000129383989E-4</v>
      </c>
      <c r="O30">
        <f t="shared" ca="1" si="4"/>
        <v>-2.559764443821725E-3</v>
      </c>
      <c r="Q30" s="2">
        <f t="shared" si="5"/>
        <v>3585.1320000000014</v>
      </c>
    </row>
    <row r="31" spans="1:21" ht="12.75" customHeight="1">
      <c r="A31" s="61" t="s">
        <v>107</v>
      </c>
      <c r="B31" s="62" t="s">
        <v>69</v>
      </c>
      <c r="C31" s="61">
        <v>19152.589</v>
      </c>
      <c r="D31" s="61" t="s">
        <v>83</v>
      </c>
      <c r="E31">
        <f t="shared" si="0"/>
        <v>-4780.002658007329</v>
      </c>
      <c r="F31">
        <f t="shared" si="1"/>
        <v>-4780</v>
      </c>
      <c r="G31">
        <f t="shared" si="2"/>
        <v>-3.3200000034412369E-3</v>
      </c>
      <c r="I31">
        <f t="shared" si="3"/>
        <v>-3.3200000034412369E-3</v>
      </c>
      <c r="O31">
        <f t="shared" ca="1" si="4"/>
        <v>-2.2127769531009923E-3</v>
      </c>
      <c r="Q31" s="2">
        <f t="shared" si="5"/>
        <v>4134.0889999999999</v>
      </c>
    </row>
    <row r="32" spans="1:21" ht="12.75" customHeight="1">
      <c r="A32" s="61" t="s">
        <v>107</v>
      </c>
      <c r="B32" s="62" t="s">
        <v>69</v>
      </c>
      <c r="C32" s="61">
        <v>20901.284</v>
      </c>
      <c r="D32" s="61" t="s">
        <v>83</v>
      </c>
      <c r="E32">
        <f t="shared" si="0"/>
        <v>-3379.9893679706934</v>
      </c>
      <c r="F32">
        <f t="shared" si="1"/>
        <v>-3380</v>
      </c>
      <c r="G32">
        <f t="shared" si="2"/>
        <v>1.3279999999213032E-2</v>
      </c>
      <c r="I32">
        <f t="shared" si="3"/>
        <v>1.3279999999213032E-2</v>
      </c>
      <c r="O32">
        <f t="shared" ca="1" si="4"/>
        <v>-1.1074698154240285E-3</v>
      </c>
      <c r="Q32" s="2">
        <f t="shared" si="5"/>
        <v>5882.7839999999997</v>
      </c>
    </row>
    <row r="33" spans="1:17" ht="12.75" customHeight="1">
      <c r="A33" s="61" t="s">
        <v>107</v>
      </c>
      <c r="B33" s="62" t="s">
        <v>69</v>
      </c>
      <c r="C33" s="61">
        <v>21550.78</v>
      </c>
      <c r="D33" s="61" t="s">
        <v>83</v>
      </c>
      <c r="E33">
        <f t="shared" si="0"/>
        <v>-2859.9998719032637</v>
      </c>
      <c r="F33">
        <f t="shared" si="1"/>
        <v>-2860</v>
      </c>
      <c r="G33">
        <f t="shared" si="2"/>
        <v>1.5999999595806003E-4</v>
      </c>
      <c r="I33">
        <f t="shared" si="3"/>
        <v>1.5999999595806003E-4</v>
      </c>
      <c r="O33">
        <f t="shared" ca="1" si="4"/>
        <v>-6.9692716428687053E-4</v>
      </c>
      <c r="Q33" s="2">
        <f t="shared" si="5"/>
        <v>6532.2799999999988</v>
      </c>
    </row>
    <row r="34" spans="1:17" ht="12.75" customHeight="1">
      <c r="A34" s="61" t="s">
        <v>107</v>
      </c>
      <c r="B34" s="62" t="s">
        <v>67</v>
      </c>
      <c r="C34" s="61">
        <v>21551.409</v>
      </c>
      <c r="D34" s="61" t="s">
        <v>83</v>
      </c>
      <c r="E34">
        <f t="shared" si="0"/>
        <v>-2859.4962915994179</v>
      </c>
      <c r="F34">
        <f t="shared" si="1"/>
        <v>-2859.5</v>
      </c>
      <c r="G34">
        <f t="shared" si="2"/>
        <v>4.6319999964907765E-3</v>
      </c>
      <c r="I34">
        <f t="shared" si="3"/>
        <v>4.6319999964907765E-3</v>
      </c>
      <c r="O34">
        <f t="shared" ca="1" si="4"/>
        <v>-6.965324117377005E-4</v>
      </c>
      <c r="Q34" s="2">
        <f t="shared" si="5"/>
        <v>6532.9089999999997</v>
      </c>
    </row>
    <row r="35" spans="1:17" ht="12.75" customHeight="1">
      <c r="A35" s="61" t="s">
        <v>107</v>
      </c>
      <c r="B35" s="62" t="s">
        <v>69</v>
      </c>
      <c r="C35" s="61">
        <v>22500.074000000001</v>
      </c>
      <c r="D35" s="61" t="s">
        <v>83</v>
      </c>
      <c r="E35">
        <f t="shared" si="0"/>
        <v>-2099.9907129864482</v>
      </c>
      <c r="F35">
        <f t="shared" si="1"/>
        <v>-2100</v>
      </c>
      <c r="G35">
        <f t="shared" si="2"/>
        <v>1.1599999997997656E-2</v>
      </c>
      <c r="I35">
        <f t="shared" si="3"/>
        <v>1.1599999997997656E-2</v>
      </c>
      <c r="O35">
        <f t="shared" ca="1" si="4"/>
        <v>-9.6903289547947431E-5</v>
      </c>
      <c r="Q35" s="2">
        <f t="shared" si="5"/>
        <v>7481.5740000000005</v>
      </c>
    </row>
    <row r="36" spans="1:17" ht="12.75" customHeight="1">
      <c r="A36" s="61" t="s">
        <v>107</v>
      </c>
      <c r="B36" s="62" t="s">
        <v>67</v>
      </c>
      <c r="C36" s="61">
        <v>22500.691999999999</v>
      </c>
      <c r="D36" s="61" t="s">
        <v>83</v>
      </c>
      <c r="E36">
        <f t="shared" si="0"/>
        <v>-2099.4959393333866</v>
      </c>
      <c r="F36">
        <f t="shared" si="1"/>
        <v>-2099.5</v>
      </c>
      <c r="G36">
        <f t="shared" si="2"/>
        <v>5.071999996289378E-3</v>
      </c>
      <c r="I36">
        <f t="shared" si="3"/>
        <v>5.071999996289378E-3</v>
      </c>
      <c r="O36">
        <f t="shared" ca="1" si="4"/>
        <v>-9.6508536998777183E-5</v>
      </c>
      <c r="Q36" s="2">
        <f t="shared" si="5"/>
        <v>7482.1919999999991</v>
      </c>
    </row>
    <row r="37" spans="1:17" ht="12.75" customHeight="1">
      <c r="A37" s="61" t="s">
        <v>107</v>
      </c>
      <c r="B37" s="62" t="s">
        <v>69</v>
      </c>
      <c r="C37" s="61">
        <v>23611.722000000002</v>
      </c>
      <c r="D37" s="61" t="s">
        <v>83</v>
      </c>
      <c r="E37">
        <f t="shared" si="0"/>
        <v>-1210.0001921451083</v>
      </c>
      <c r="F37">
        <f t="shared" si="1"/>
        <v>-1210</v>
      </c>
      <c r="G37">
        <f t="shared" si="2"/>
        <v>-2.4000000121304765E-4</v>
      </c>
      <c r="I37">
        <f t="shared" si="3"/>
        <v>-2.4000000121304765E-4</v>
      </c>
      <c r="O37">
        <f t="shared" ca="1" si="4"/>
        <v>6.0575624797526515E-4</v>
      </c>
      <c r="Q37" s="2">
        <f t="shared" si="5"/>
        <v>8593.2220000000016</v>
      </c>
    </row>
    <row r="38" spans="1:17" ht="12.75" customHeight="1">
      <c r="A38" s="61" t="s">
        <v>107</v>
      </c>
      <c r="B38" s="62" t="s">
        <v>69</v>
      </c>
      <c r="C38" s="61">
        <v>24598.498</v>
      </c>
      <c r="D38" s="61" t="s">
        <v>83</v>
      </c>
      <c r="E38">
        <f t="shared" si="0"/>
        <v>-419.98277098865236</v>
      </c>
      <c r="F38">
        <f t="shared" si="1"/>
        <v>-420</v>
      </c>
      <c r="G38">
        <f t="shared" si="2"/>
        <v>2.1519999998417916E-2</v>
      </c>
      <c r="I38">
        <f t="shared" si="3"/>
        <v>2.1519999998417916E-2</v>
      </c>
      <c r="O38">
        <f t="shared" ca="1" si="4"/>
        <v>1.2294652756644089E-3</v>
      </c>
      <c r="Q38" s="2">
        <f t="shared" si="5"/>
        <v>9579.9979999999996</v>
      </c>
    </row>
    <row r="39" spans="1:17" ht="12.75" customHeight="1">
      <c r="A39" s="61" t="s">
        <v>107</v>
      </c>
      <c r="B39" s="62" t="s">
        <v>67</v>
      </c>
      <c r="C39" s="61">
        <v>24599.106</v>
      </c>
      <c r="D39" s="61" t="s">
        <v>83</v>
      </c>
      <c r="E39">
        <f t="shared" si="0"/>
        <v>-419.49600338175549</v>
      </c>
      <c r="F39">
        <f t="shared" si="1"/>
        <v>-419.5</v>
      </c>
      <c r="G39">
        <f t="shared" si="2"/>
        <v>4.991999998310348E-3</v>
      </c>
      <c r="I39">
        <f t="shared" si="3"/>
        <v>4.991999998310348E-3</v>
      </c>
      <c r="O39">
        <f t="shared" ca="1" si="4"/>
        <v>1.2298600282135792E-3</v>
      </c>
      <c r="Q39" s="2">
        <f t="shared" si="5"/>
        <v>9580.6059999999998</v>
      </c>
    </row>
    <row r="40" spans="1:17" ht="12.75" customHeight="1">
      <c r="A40" s="61" t="s">
        <v>161</v>
      </c>
      <c r="B40" s="62" t="s">
        <v>67</v>
      </c>
      <c r="C40" s="61">
        <v>25002.54</v>
      </c>
      <c r="D40" s="61" t="s">
        <v>83</v>
      </c>
      <c r="E40">
        <f t="shared" si="0"/>
        <v>-96.504880485743541</v>
      </c>
      <c r="F40">
        <f t="shared" si="1"/>
        <v>-96.5</v>
      </c>
      <c r="G40">
        <f t="shared" si="2"/>
        <v>-6.0960000009799842E-3</v>
      </c>
      <c r="I40">
        <f t="shared" si="3"/>
        <v>-6.0960000009799842E-3</v>
      </c>
      <c r="O40">
        <f t="shared" ca="1" si="4"/>
        <v>1.4848701749776217E-3</v>
      </c>
      <c r="Q40" s="2">
        <f t="shared" si="5"/>
        <v>9984.0400000000009</v>
      </c>
    </row>
    <row r="41" spans="1:17" ht="12.75" customHeight="1">
      <c r="A41" s="61" t="s">
        <v>161</v>
      </c>
      <c r="B41" s="62" t="s">
        <v>69</v>
      </c>
      <c r="C41" s="61">
        <v>25004.42</v>
      </c>
      <c r="D41" s="61" t="s">
        <v>83</v>
      </c>
      <c r="E41">
        <f t="shared" si="0"/>
        <v>-94.999743806525487</v>
      </c>
      <c r="F41">
        <f t="shared" si="1"/>
        <v>-95</v>
      </c>
      <c r="G41">
        <f t="shared" si="2"/>
        <v>3.1999999555409886E-4</v>
      </c>
      <c r="I41">
        <f t="shared" si="3"/>
        <v>3.1999999555409886E-4</v>
      </c>
      <c r="O41">
        <f t="shared" ca="1" si="4"/>
        <v>1.4860544326251327E-3</v>
      </c>
      <c r="Q41" s="2">
        <f t="shared" si="5"/>
        <v>9985.9199999999983</v>
      </c>
    </row>
    <row r="42" spans="1:17" ht="12.75" customHeight="1">
      <c r="A42" s="61" t="s">
        <v>168</v>
      </c>
      <c r="B42" s="62" t="s">
        <v>69</v>
      </c>
      <c r="C42" s="61">
        <v>25004.421999999999</v>
      </c>
      <c r="D42" s="61" t="s">
        <v>83</v>
      </c>
      <c r="E42">
        <f t="shared" si="0"/>
        <v>-94.998142597291945</v>
      </c>
      <c r="F42">
        <f t="shared" si="1"/>
        <v>-95</v>
      </c>
      <c r="G42">
        <f t="shared" si="2"/>
        <v>2.3199999959615525E-3</v>
      </c>
      <c r="H42">
        <f>+G42</f>
        <v>2.3199999959615525E-3</v>
      </c>
      <c r="O42">
        <f t="shared" ca="1" si="4"/>
        <v>1.4860544326251327E-3</v>
      </c>
      <c r="Q42" s="2">
        <f t="shared" si="5"/>
        <v>9985.9219999999987</v>
      </c>
    </row>
    <row r="43" spans="1:17" ht="12.75" customHeight="1">
      <c r="A43" s="61" t="s">
        <v>161</v>
      </c>
      <c r="B43" s="62" t="s">
        <v>67</v>
      </c>
      <c r="C43" s="61">
        <v>25067.49</v>
      </c>
      <c r="D43" s="61" t="s">
        <v>83</v>
      </c>
      <c r="E43">
        <f t="shared" si="0"/>
        <v>-44.505610637153296</v>
      </c>
      <c r="F43">
        <f t="shared" si="1"/>
        <v>-44.5</v>
      </c>
      <c r="G43">
        <f t="shared" si="2"/>
        <v>-7.0080000004963949E-3</v>
      </c>
      <c r="I43">
        <f>+G43</f>
        <v>-7.0080000004963949E-3</v>
      </c>
      <c r="O43">
        <f t="shared" ca="1" si="4"/>
        <v>1.5259244400913374E-3</v>
      </c>
      <c r="Q43" s="2">
        <f t="shared" si="5"/>
        <v>10048.990000000002</v>
      </c>
    </row>
    <row r="44" spans="1:17" ht="12.75" customHeight="1">
      <c r="A44" s="61" t="s">
        <v>161</v>
      </c>
      <c r="B44" s="62" t="s">
        <v>67</v>
      </c>
      <c r="C44" s="61">
        <v>25087.47</v>
      </c>
      <c r="D44" s="61" t="s">
        <v>83</v>
      </c>
      <c r="E44">
        <f t="shared" si="0"/>
        <v>-28.509530397356549</v>
      </c>
      <c r="F44">
        <f t="shared" si="1"/>
        <v>-28.5</v>
      </c>
      <c r="G44">
        <f t="shared" si="2"/>
        <v>-1.190399999904912E-2</v>
      </c>
      <c r="I44">
        <f>+G44</f>
        <v>-1.190399999904912E-2</v>
      </c>
      <c r="O44">
        <f t="shared" ca="1" si="4"/>
        <v>1.5385565216647886E-3</v>
      </c>
      <c r="Q44" s="2">
        <f t="shared" si="5"/>
        <v>10068.970000000001</v>
      </c>
    </row>
    <row r="45" spans="1:17" ht="12.75" customHeight="1">
      <c r="A45" s="61" t="s">
        <v>161</v>
      </c>
      <c r="B45" s="62" t="s">
        <v>67</v>
      </c>
      <c r="C45" s="61">
        <v>25092.49</v>
      </c>
      <c r="D45" s="61" t="s">
        <v>83</v>
      </c>
      <c r="E45">
        <f t="shared" si="0"/>
        <v>-24.490495221991765</v>
      </c>
      <c r="F45">
        <f t="shared" si="1"/>
        <v>-24.5</v>
      </c>
      <c r="G45">
        <f t="shared" si="2"/>
        <v>1.1871999999129912E-2</v>
      </c>
      <c r="I45">
        <f>+G45</f>
        <v>1.1871999999129912E-2</v>
      </c>
      <c r="O45">
        <f t="shared" ca="1" si="4"/>
        <v>1.5417145420581512E-3</v>
      </c>
      <c r="Q45" s="2">
        <f t="shared" si="5"/>
        <v>10073.990000000002</v>
      </c>
    </row>
    <row r="46" spans="1:17" ht="12.75" customHeight="1">
      <c r="A46" s="61" t="s">
        <v>161</v>
      </c>
      <c r="B46" s="62" t="s">
        <v>67</v>
      </c>
      <c r="C46" s="61">
        <v>25097.474999999999</v>
      </c>
      <c r="D46" s="61" t="s">
        <v>83</v>
      </c>
      <c r="E46">
        <f t="shared" si="0"/>
        <v>-20.499481208211002</v>
      </c>
      <c r="F46">
        <f t="shared" si="1"/>
        <v>-20.5</v>
      </c>
      <c r="G46">
        <f t="shared" si="2"/>
        <v>6.4799999745446257E-4</v>
      </c>
      <c r="I46">
        <f>+G46</f>
        <v>6.4799999745446257E-4</v>
      </c>
      <c r="O46">
        <f t="shared" ca="1" si="4"/>
        <v>1.5448725624515141E-3</v>
      </c>
      <c r="Q46" s="2">
        <f t="shared" si="5"/>
        <v>10078.974999999999</v>
      </c>
    </row>
    <row r="47" spans="1:17" ht="12.75" customHeight="1">
      <c r="A47" s="61" t="s">
        <v>161</v>
      </c>
      <c r="B47" s="62" t="s">
        <v>67</v>
      </c>
      <c r="C47" s="61">
        <v>25122.455000000002</v>
      </c>
      <c r="D47" s="61" t="s">
        <v>83</v>
      </c>
      <c r="E47">
        <f t="shared" si="0"/>
        <v>-0.50037788537903827</v>
      </c>
      <c r="F47">
        <f t="shared" si="1"/>
        <v>-0.5</v>
      </c>
      <c r="G47">
        <f t="shared" si="2"/>
        <v>-4.7199999971780926E-4</v>
      </c>
      <c r="I47">
        <f>+G47</f>
        <v>-4.7199999971780926E-4</v>
      </c>
      <c r="O47">
        <f t="shared" ca="1" si="4"/>
        <v>1.5606626644183279E-3</v>
      </c>
      <c r="Q47" s="2">
        <f t="shared" si="5"/>
        <v>10103.955000000002</v>
      </c>
    </row>
    <row r="48" spans="1:17" ht="12.75" customHeight="1">
      <c r="A48" t="s">
        <v>16</v>
      </c>
      <c r="B48" s="5"/>
      <c r="C48" s="15">
        <v>25123.08</v>
      </c>
      <c r="D48" s="15" t="s">
        <v>18</v>
      </c>
      <c r="E48">
        <f t="shared" si="0"/>
        <v>0</v>
      </c>
      <c r="F48">
        <f t="shared" si="1"/>
        <v>0</v>
      </c>
      <c r="G48">
        <f t="shared" si="2"/>
        <v>0</v>
      </c>
      <c r="H48">
        <f>+G48</f>
        <v>0</v>
      </c>
      <c r="O48">
        <f t="shared" ca="1" si="4"/>
        <v>1.5610574169674981E-3</v>
      </c>
      <c r="Q48" s="2">
        <f t="shared" si="5"/>
        <v>10104.580000000002</v>
      </c>
    </row>
    <row r="49" spans="1:17" ht="12.75" customHeight="1">
      <c r="A49" s="61" t="s">
        <v>161</v>
      </c>
      <c r="B49" s="62" t="s">
        <v>69</v>
      </c>
      <c r="C49" s="61">
        <v>25130.564999999999</v>
      </c>
      <c r="D49" s="61" t="s">
        <v>83</v>
      </c>
      <c r="E49">
        <f t="shared" si="0"/>
        <v>5.9925255552969157</v>
      </c>
      <c r="F49">
        <f t="shared" si="1"/>
        <v>6</v>
      </c>
      <c r="G49">
        <f t="shared" si="2"/>
        <v>-9.3360000028042123E-3</v>
      </c>
      <c r="I49">
        <f>+G49</f>
        <v>-9.3360000028042123E-3</v>
      </c>
      <c r="O49">
        <f t="shared" ca="1" si="4"/>
        <v>1.5657944475575422E-3</v>
      </c>
      <c r="Q49" s="2">
        <f t="shared" si="5"/>
        <v>10112.064999999999</v>
      </c>
    </row>
    <row r="50" spans="1:17" ht="12.75" customHeight="1">
      <c r="A50" s="61" t="s">
        <v>161</v>
      </c>
      <c r="B50" s="62" t="s">
        <v>67</v>
      </c>
      <c r="C50" s="61">
        <v>25142.43</v>
      </c>
      <c r="D50" s="61" t="s">
        <v>83</v>
      </c>
      <c r="E50">
        <f t="shared" si="0"/>
        <v>15.49169933133386</v>
      </c>
      <c r="F50">
        <f t="shared" si="1"/>
        <v>15.5</v>
      </c>
      <c r="G50">
        <f t="shared" si="2"/>
        <v>-1.0368000002927147E-2</v>
      </c>
      <c r="I50">
        <f>+G50</f>
        <v>-1.0368000002927147E-2</v>
      </c>
      <c r="O50">
        <f t="shared" ca="1" si="4"/>
        <v>1.5732947459917788E-3</v>
      </c>
      <c r="Q50" s="2">
        <f t="shared" si="5"/>
        <v>10123.93</v>
      </c>
    </row>
    <row r="51" spans="1:17" ht="12.75" customHeight="1">
      <c r="A51" s="61" t="s">
        <v>161</v>
      </c>
      <c r="B51" s="62" t="s">
        <v>67</v>
      </c>
      <c r="C51" s="61">
        <v>25298.6</v>
      </c>
      <c r="D51" s="61" t="s">
        <v>83</v>
      </c>
      <c r="E51">
        <f t="shared" si="0"/>
        <v>140.52212230676352</v>
      </c>
      <c r="F51">
        <f t="shared" si="1"/>
        <v>140.5</v>
      </c>
      <c r="G51">
        <f t="shared" si="2"/>
        <v>2.7631999997538514E-2</v>
      </c>
      <c r="I51">
        <f>+G51</f>
        <v>2.7631999997538514E-2</v>
      </c>
      <c r="O51">
        <f t="shared" ca="1" si="4"/>
        <v>1.6719828832843647E-3</v>
      </c>
      <c r="Q51" s="2">
        <f t="shared" si="5"/>
        <v>10280.099999999999</v>
      </c>
    </row>
    <row r="52" spans="1:17" ht="12.75" customHeight="1">
      <c r="A52" s="61" t="s">
        <v>161</v>
      </c>
      <c r="B52" s="62" t="s">
        <v>69</v>
      </c>
      <c r="C52" s="61">
        <v>25430.34</v>
      </c>
      <c r="D52" s="61" t="s">
        <v>83</v>
      </c>
      <c r="E52">
        <f t="shared" si="0"/>
        <v>245.99377449849999</v>
      </c>
      <c r="F52">
        <f t="shared" si="1"/>
        <v>246</v>
      </c>
      <c r="G52">
        <f t="shared" si="2"/>
        <v>-7.7760000021953601E-3</v>
      </c>
      <c r="I52">
        <f>+G52</f>
        <v>-7.7760000021953601E-3</v>
      </c>
      <c r="O52">
        <f t="shared" ca="1" si="4"/>
        <v>1.7552756711593075E-3</v>
      </c>
      <c r="Q52" s="2">
        <f t="shared" si="5"/>
        <v>10411.84</v>
      </c>
    </row>
    <row r="53" spans="1:17" ht="12.75" customHeight="1">
      <c r="A53" s="61" t="s">
        <v>161</v>
      </c>
      <c r="B53" s="62" t="s">
        <v>69</v>
      </c>
      <c r="C53" s="61">
        <v>25461.599999999999</v>
      </c>
      <c r="D53" s="61" t="s">
        <v>83</v>
      </c>
      <c r="E53">
        <f t="shared" ref="E53:E84" si="6">+(C53-C$7)/C$8</f>
        <v>271.02067481361672</v>
      </c>
      <c r="F53">
        <f t="shared" ref="F53:F84" si="7">ROUND(2*E53,0)/2</f>
        <v>271</v>
      </c>
      <c r="G53">
        <f t="shared" ref="G53:G84" si="8">+C53-(C$7+F53*C$8)</f>
        <v>2.5823999996646307E-2</v>
      </c>
      <c r="I53">
        <f>+G53</f>
        <v>2.5823999996646307E-2</v>
      </c>
      <c r="O53">
        <f t="shared" ref="O53:O84" ca="1" si="9">+C$11+C$12*F53</f>
        <v>1.7750132986178247E-3</v>
      </c>
      <c r="Q53" s="2">
        <f t="shared" ref="Q53:Q84" si="10">+C53-15018.5</f>
        <v>10443.099999999999</v>
      </c>
    </row>
    <row r="54" spans="1:17" ht="12.75" customHeight="1">
      <c r="A54" s="61" t="s">
        <v>199</v>
      </c>
      <c r="B54" s="62" t="s">
        <v>69</v>
      </c>
      <c r="C54" s="61">
        <v>25475.324000000001</v>
      </c>
      <c r="D54" s="61" t="s">
        <v>83</v>
      </c>
      <c r="E54">
        <f t="shared" si="6"/>
        <v>282.00817257192534</v>
      </c>
      <c r="F54">
        <f t="shared" si="7"/>
        <v>282</v>
      </c>
      <c r="G54">
        <f t="shared" si="8"/>
        <v>1.0207999999693129E-2</v>
      </c>
      <c r="H54">
        <f>+G54</f>
        <v>1.0207999999693129E-2</v>
      </c>
      <c r="O54">
        <f t="shared" ca="1" si="9"/>
        <v>1.7836978546995723E-3</v>
      </c>
      <c r="Q54" s="2">
        <f t="shared" si="10"/>
        <v>10456.824000000001</v>
      </c>
    </row>
    <row r="55" spans="1:17" ht="12.75" customHeight="1">
      <c r="A55" s="61" t="s">
        <v>107</v>
      </c>
      <c r="B55" s="62" t="s">
        <v>69</v>
      </c>
      <c r="C55" s="61">
        <v>25597.719000000001</v>
      </c>
      <c r="D55" s="61" t="s">
        <v>83</v>
      </c>
      <c r="E55">
        <f t="shared" si="6"/>
        <v>379.99817462147354</v>
      </c>
      <c r="F55">
        <f t="shared" si="7"/>
        <v>380</v>
      </c>
      <c r="G55">
        <f t="shared" si="8"/>
        <v>-2.2800000006100163E-3</v>
      </c>
      <c r="I55">
        <f t="shared" ref="I55:I66" si="11">+G55</f>
        <v>-2.2800000006100163E-3</v>
      </c>
      <c r="O55">
        <f t="shared" ca="1" si="9"/>
        <v>1.8610693543369596E-3</v>
      </c>
      <c r="Q55" s="2">
        <f t="shared" si="10"/>
        <v>10579.219000000001</v>
      </c>
    </row>
    <row r="56" spans="1:17" ht="12.75" customHeight="1">
      <c r="A56" s="61" t="s">
        <v>107</v>
      </c>
      <c r="B56" s="62" t="s">
        <v>67</v>
      </c>
      <c r="C56" s="61">
        <v>25598.344000000001</v>
      </c>
      <c r="D56" s="61" t="s">
        <v>83</v>
      </c>
      <c r="E56">
        <f t="shared" si="6"/>
        <v>380.49855250685255</v>
      </c>
      <c r="F56">
        <f t="shared" si="7"/>
        <v>380.5</v>
      </c>
      <c r="G56">
        <f t="shared" si="8"/>
        <v>-1.808000000892207E-3</v>
      </c>
      <c r="I56">
        <f t="shared" si="11"/>
        <v>-1.808000000892207E-3</v>
      </c>
      <c r="O56">
        <f t="shared" ca="1" si="9"/>
        <v>1.8614641068861301E-3</v>
      </c>
      <c r="Q56" s="2">
        <f t="shared" si="10"/>
        <v>10579.844000000001</v>
      </c>
    </row>
    <row r="57" spans="1:17" ht="12.75" customHeight="1">
      <c r="A57" s="61" t="s">
        <v>107</v>
      </c>
      <c r="B57" s="62" t="s">
        <v>69</v>
      </c>
      <c r="C57" s="61">
        <v>26497.038</v>
      </c>
      <c r="D57" s="61" t="s">
        <v>83</v>
      </c>
      <c r="E57">
        <f t="shared" si="6"/>
        <v>1099.9971178233793</v>
      </c>
      <c r="F57">
        <f t="shared" si="7"/>
        <v>1100</v>
      </c>
      <c r="G57">
        <f t="shared" si="8"/>
        <v>-3.6000000000058208E-3</v>
      </c>
      <c r="I57">
        <f t="shared" si="11"/>
        <v>-3.6000000000058208E-3</v>
      </c>
      <c r="O57">
        <f t="shared" ca="1" si="9"/>
        <v>2.4295130251422554E-3</v>
      </c>
      <c r="Q57" s="2">
        <f t="shared" si="10"/>
        <v>11478.538</v>
      </c>
    </row>
    <row r="58" spans="1:17" ht="12.75" customHeight="1">
      <c r="A58" s="61" t="s">
        <v>107</v>
      </c>
      <c r="B58" s="62" t="s">
        <v>67</v>
      </c>
      <c r="C58" s="61">
        <v>26497.663</v>
      </c>
      <c r="D58" s="61" t="s">
        <v>83</v>
      </c>
      <c r="E58">
        <f t="shared" si="6"/>
        <v>1100.4974957087584</v>
      </c>
      <c r="F58">
        <f t="shared" si="7"/>
        <v>1100.5</v>
      </c>
      <c r="G58">
        <f t="shared" si="8"/>
        <v>-3.1280000002880115E-3</v>
      </c>
      <c r="I58">
        <f t="shared" si="11"/>
        <v>-3.1280000002880115E-3</v>
      </c>
      <c r="O58">
        <f t="shared" ca="1" si="9"/>
        <v>2.4299077776914258E-3</v>
      </c>
      <c r="Q58" s="2">
        <f t="shared" si="10"/>
        <v>11479.163</v>
      </c>
    </row>
    <row r="59" spans="1:17" ht="12.75" customHeight="1">
      <c r="A59" s="61" t="s">
        <v>107</v>
      </c>
      <c r="B59" s="62" t="s">
        <v>69</v>
      </c>
      <c r="C59" s="61">
        <v>27296.429</v>
      </c>
      <c r="D59" s="61" t="s">
        <v>83</v>
      </c>
      <c r="E59">
        <f t="shared" si="6"/>
        <v>1739.9932428970346</v>
      </c>
      <c r="F59">
        <f t="shared" si="7"/>
        <v>1740</v>
      </c>
      <c r="G59">
        <f t="shared" si="8"/>
        <v>-8.440000001428416E-3</v>
      </c>
      <c r="I59">
        <f t="shared" si="11"/>
        <v>-8.440000001428416E-3</v>
      </c>
      <c r="O59">
        <f t="shared" ca="1" si="9"/>
        <v>2.9347962880802957E-3</v>
      </c>
      <c r="Q59" s="2">
        <f t="shared" si="10"/>
        <v>12277.929</v>
      </c>
    </row>
    <row r="60" spans="1:17" ht="12.75" customHeight="1">
      <c r="A60" s="61" t="s">
        <v>107</v>
      </c>
      <c r="B60" s="62" t="s">
        <v>67</v>
      </c>
      <c r="C60" s="61">
        <v>27297.054</v>
      </c>
      <c r="D60" s="61" t="s">
        <v>83</v>
      </c>
      <c r="E60">
        <f t="shared" si="6"/>
        <v>1740.4936207824137</v>
      </c>
      <c r="F60">
        <f t="shared" si="7"/>
        <v>1740.5</v>
      </c>
      <c r="G60">
        <f t="shared" si="8"/>
        <v>-7.9680000017106067E-3</v>
      </c>
      <c r="I60">
        <f t="shared" si="11"/>
        <v>-7.9680000017106067E-3</v>
      </c>
      <c r="O60">
        <f t="shared" ca="1" si="9"/>
        <v>2.9351910406294661E-3</v>
      </c>
      <c r="Q60" s="2">
        <f t="shared" si="10"/>
        <v>12278.554</v>
      </c>
    </row>
    <row r="61" spans="1:17" ht="12.75" customHeight="1">
      <c r="A61" s="61" t="s">
        <v>216</v>
      </c>
      <c r="B61" s="62" t="s">
        <v>67</v>
      </c>
      <c r="C61" s="61">
        <v>32444.433000000001</v>
      </c>
      <c r="D61" s="61" t="s">
        <v>83</v>
      </c>
      <c r="E61">
        <f t="shared" si="6"/>
        <v>5861.5090116055644</v>
      </c>
      <c r="F61">
        <f t="shared" si="7"/>
        <v>5861.5</v>
      </c>
      <c r="G61">
        <f t="shared" si="8"/>
        <v>1.1256000001594657E-2</v>
      </c>
      <c r="I61">
        <f t="shared" si="11"/>
        <v>1.1256000001594657E-2</v>
      </c>
      <c r="O61">
        <f t="shared" ca="1" si="9"/>
        <v>6.1887415508914429E-3</v>
      </c>
      <c r="Q61" s="2">
        <f t="shared" si="10"/>
        <v>17425.933000000001</v>
      </c>
    </row>
    <row r="62" spans="1:17" ht="12.75" customHeight="1">
      <c r="A62" s="61" t="s">
        <v>216</v>
      </c>
      <c r="B62" s="62" t="s">
        <v>67</v>
      </c>
      <c r="C62" s="61">
        <v>32479.401999999998</v>
      </c>
      <c r="D62" s="61" t="s">
        <v>83</v>
      </c>
      <c r="E62">
        <f t="shared" si="6"/>
        <v>5889.5053544436732</v>
      </c>
      <c r="F62">
        <f t="shared" si="7"/>
        <v>5889.5</v>
      </c>
      <c r="G62">
        <f t="shared" si="8"/>
        <v>6.6879999976663385E-3</v>
      </c>
      <c r="I62">
        <f t="shared" si="11"/>
        <v>6.6879999976663385E-3</v>
      </c>
      <c r="O62">
        <f t="shared" ca="1" si="9"/>
        <v>6.210847693644982E-3</v>
      </c>
      <c r="Q62" s="2">
        <f t="shared" si="10"/>
        <v>17460.901999999998</v>
      </c>
    </row>
    <row r="63" spans="1:17" ht="12.75" customHeight="1">
      <c r="A63" s="61" t="s">
        <v>216</v>
      </c>
      <c r="B63" s="62" t="s">
        <v>67</v>
      </c>
      <c r="C63" s="61">
        <v>32830.396999999997</v>
      </c>
      <c r="D63" s="61" t="s">
        <v>83</v>
      </c>
      <c r="E63">
        <f t="shared" si="6"/>
        <v>6170.5135718494575</v>
      </c>
      <c r="F63">
        <f t="shared" si="7"/>
        <v>6170.5</v>
      </c>
      <c r="G63">
        <f t="shared" si="8"/>
        <v>1.6951999998127576E-2</v>
      </c>
      <c r="I63">
        <f t="shared" si="11"/>
        <v>1.6951999998127576E-2</v>
      </c>
      <c r="O63">
        <f t="shared" ca="1" si="9"/>
        <v>6.4326986262787161E-3</v>
      </c>
      <c r="Q63" s="2">
        <f t="shared" si="10"/>
        <v>17811.896999999997</v>
      </c>
    </row>
    <row r="64" spans="1:17" ht="12.75" customHeight="1">
      <c r="A64" s="61" t="s">
        <v>216</v>
      </c>
      <c r="B64" s="62" t="s">
        <v>69</v>
      </c>
      <c r="C64" s="61">
        <v>33134.550999999999</v>
      </c>
      <c r="D64" s="61" t="s">
        <v>83</v>
      </c>
      <c r="E64">
        <f t="shared" si="6"/>
        <v>6414.0206684087807</v>
      </c>
      <c r="F64">
        <f t="shared" si="7"/>
        <v>6414</v>
      </c>
      <c r="G64">
        <f t="shared" si="8"/>
        <v>2.5816000001213979E-2</v>
      </c>
      <c r="I64">
        <f t="shared" si="11"/>
        <v>2.5816000001213979E-2</v>
      </c>
      <c r="O64">
        <f t="shared" ca="1" si="9"/>
        <v>6.6249431177246732E-3</v>
      </c>
      <c r="Q64" s="2">
        <f t="shared" si="10"/>
        <v>18116.050999999999</v>
      </c>
    </row>
    <row r="65" spans="1:17" ht="12.75" customHeight="1">
      <c r="A65" s="61" t="s">
        <v>216</v>
      </c>
      <c r="B65" s="62" t="s">
        <v>69</v>
      </c>
      <c r="C65" s="61">
        <v>34132.504000000001</v>
      </c>
      <c r="D65" s="61" t="s">
        <v>83</v>
      </c>
      <c r="E65">
        <f t="shared" si="6"/>
        <v>7212.9864473650496</v>
      </c>
      <c r="F65">
        <f t="shared" si="7"/>
        <v>7213</v>
      </c>
      <c r="G65">
        <f t="shared" si="8"/>
        <v>-1.6927999997278675E-2</v>
      </c>
      <c r="I65">
        <f t="shared" si="11"/>
        <v>-1.6927999997278675E-2</v>
      </c>
      <c r="O65">
        <f t="shared" ca="1" si="9"/>
        <v>7.2557576912988834E-3</v>
      </c>
      <c r="Q65" s="2">
        <f t="shared" si="10"/>
        <v>19114.004000000001</v>
      </c>
    </row>
    <row r="66" spans="1:17" ht="12.75" customHeight="1">
      <c r="A66" s="61" t="s">
        <v>216</v>
      </c>
      <c r="B66" s="62" t="s">
        <v>69</v>
      </c>
      <c r="C66" s="61">
        <v>34513.519</v>
      </c>
      <c r="D66" s="61" t="s">
        <v>83</v>
      </c>
      <c r="E66">
        <f t="shared" si="6"/>
        <v>7518.0288153613601</v>
      </c>
      <c r="F66">
        <f t="shared" si="7"/>
        <v>7518</v>
      </c>
      <c r="G66">
        <f t="shared" si="8"/>
        <v>3.5991999997349922E-2</v>
      </c>
      <c r="I66">
        <f t="shared" si="11"/>
        <v>3.5991999997349922E-2</v>
      </c>
      <c r="O66">
        <f t="shared" ca="1" si="9"/>
        <v>7.4965567462927938E-3</v>
      </c>
      <c r="Q66" s="2">
        <f t="shared" si="10"/>
        <v>19495.019</v>
      </c>
    </row>
    <row r="67" spans="1:17" ht="12.75" customHeight="1">
      <c r="A67" s="61" t="s">
        <v>234</v>
      </c>
      <c r="B67" s="62" t="s">
        <v>69</v>
      </c>
      <c r="C67" s="61">
        <v>35355.332999999999</v>
      </c>
      <c r="D67" s="61" t="s">
        <v>83</v>
      </c>
      <c r="E67">
        <f t="shared" si="6"/>
        <v>8191.9889900853104</v>
      </c>
      <c r="F67">
        <f t="shared" si="7"/>
        <v>8192</v>
      </c>
      <c r="G67">
        <f t="shared" si="8"/>
        <v>-1.3751999998930842E-2</v>
      </c>
      <c r="H67">
        <f>+G67</f>
        <v>-1.3751999998930842E-2</v>
      </c>
      <c r="O67">
        <f t="shared" ca="1" si="9"/>
        <v>8.0286831825744174E-3</v>
      </c>
      <c r="Q67" s="2">
        <f t="shared" si="10"/>
        <v>20336.832999999999</v>
      </c>
    </row>
    <row r="68" spans="1:17" ht="12.75" customHeight="1">
      <c r="A68" s="61" t="s">
        <v>216</v>
      </c>
      <c r="B68" s="62" t="s">
        <v>67</v>
      </c>
      <c r="C68" s="61">
        <v>36070.449000000001</v>
      </c>
      <c r="D68" s="61" t="s">
        <v>83</v>
      </c>
      <c r="E68">
        <f t="shared" si="6"/>
        <v>8764.5141610944574</v>
      </c>
      <c r="F68">
        <f t="shared" si="7"/>
        <v>8764.5</v>
      </c>
      <c r="G68">
        <f t="shared" si="8"/>
        <v>1.7687999999907333E-2</v>
      </c>
      <c r="I68">
        <f t="shared" ref="I68:I77" si="12">+G68</f>
        <v>1.7687999999907333E-2</v>
      </c>
      <c r="O68">
        <f t="shared" ca="1" si="9"/>
        <v>8.4806748513744611E-3</v>
      </c>
      <c r="Q68" s="2">
        <f t="shared" si="10"/>
        <v>21051.949000000001</v>
      </c>
    </row>
    <row r="69" spans="1:17" ht="12.75" customHeight="1">
      <c r="A69" s="61" t="s">
        <v>216</v>
      </c>
      <c r="B69" s="62" t="s">
        <v>69</v>
      </c>
      <c r="C69" s="61">
        <v>36459.483999999997</v>
      </c>
      <c r="D69" s="61" t="s">
        <v>83</v>
      </c>
      <c r="E69">
        <f t="shared" si="6"/>
        <v>9075.9773781159493</v>
      </c>
      <c r="F69">
        <f t="shared" si="7"/>
        <v>9076</v>
      </c>
      <c r="G69">
        <f t="shared" si="8"/>
        <v>-2.8256000005058013E-2</v>
      </c>
      <c r="I69">
        <f t="shared" si="12"/>
        <v>-2.8256000005058013E-2</v>
      </c>
      <c r="O69">
        <f t="shared" ca="1" si="9"/>
        <v>8.7266056895075848E-3</v>
      </c>
      <c r="Q69" s="2">
        <f t="shared" si="10"/>
        <v>21440.983999999997</v>
      </c>
    </row>
    <row r="70" spans="1:17" ht="12.75" customHeight="1">
      <c r="A70" s="61" t="s">
        <v>216</v>
      </c>
      <c r="B70" s="62" t="s">
        <v>69</v>
      </c>
      <c r="C70" s="61">
        <v>36810.468000000001</v>
      </c>
      <c r="D70" s="61" t="s">
        <v>83</v>
      </c>
      <c r="E70">
        <f t="shared" si="6"/>
        <v>9356.9767888709557</v>
      </c>
      <c r="F70">
        <f t="shared" si="7"/>
        <v>9357</v>
      </c>
      <c r="G70">
        <f t="shared" si="8"/>
        <v>-2.8991999999561813E-2</v>
      </c>
      <c r="I70">
        <f t="shared" si="12"/>
        <v>-2.8991999999561813E-2</v>
      </c>
      <c r="O70">
        <f t="shared" ca="1" si="9"/>
        <v>8.9484566221413181E-3</v>
      </c>
      <c r="Q70" s="2">
        <f t="shared" si="10"/>
        <v>21791.968000000001</v>
      </c>
    </row>
    <row r="71" spans="1:17" ht="12.75" customHeight="1">
      <c r="A71" s="61" t="s">
        <v>248</v>
      </c>
      <c r="B71" s="62" t="s">
        <v>69</v>
      </c>
      <c r="C71" s="61">
        <v>36985.353999999999</v>
      </c>
      <c r="D71" s="61" t="s">
        <v>83</v>
      </c>
      <c r="E71">
        <f t="shared" si="6"/>
        <v>9496.991327850792</v>
      </c>
      <c r="F71">
        <f t="shared" si="7"/>
        <v>9497</v>
      </c>
      <c r="G71">
        <f t="shared" si="8"/>
        <v>-1.083199999993667E-2</v>
      </c>
      <c r="I71">
        <f t="shared" si="12"/>
        <v>-1.083199999993667E-2</v>
      </c>
      <c r="O71">
        <f t="shared" ca="1" si="9"/>
        <v>9.0589873359090169E-3</v>
      </c>
      <c r="Q71" s="2">
        <f t="shared" si="10"/>
        <v>21966.853999999999</v>
      </c>
    </row>
    <row r="72" spans="1:17" ht="12.75" customHeight="1">
      <c r="A72" s="61" t="s">
        <v>248</v>
      </c>
      <c r="B72" s="62" t="s">
        <v>67</v>
      </c>
      <c r="C72" s="61">
        <v>37018.483999999997</v>
      </c>
      <c r="D72" s="61" t="s">
        <v>83</v>
      </c>
      <c r="E72">
        <f t="shared" si="6"/>
        <v>9523.5153587989607</v>
      </c>
      <c r="F72">
        <f t="shared" si="7"/>
        <v>9523.5</v>
      </c>
      <c r="G72">
        <f t="shared" si="8"/>
        <v>1.9183999997039791E-2</v>
      </c>
      <c r="I72">
        <f t="shared" si="12"/>
        <v>1.9183999997039791E-2</v>
      </c>
      <c r="O72">
        <f t="shared" ca="1" si="9"/>
        <v>9.0799092210150437E-3</v>
      </c>
      <c r="Q72" s="2">
        <f t="shared" si="10"/>
        <v>21999.983999999997</v>
      </c>
    </row>
    <row r="73" spans="1:17" ht="12.75" customHeight="1">
      <c r="A73" s="61" t="s">
        <v>248</v>
      </c>
      <c r="B73" s="62" t="s">
        <v>69</v>
      </c>
      <c r="C73" s="61">
        <v>37025.373</v>
      </c>
      <c r="D73" s="61" t="s">
        <v>83</v>
      </c>
      <c r="E73">
        <f t="shared" si="6"/>
        <v>9529.0307240027651</v>
      </c>
      <c r="F73">
        <f t="shared" si="7"/>
        <v>9529</v>
      </c>
      <c r="G73">
        <f t="shared" si="8"/>
        <v>3.8375999996787868E-2</v>
      </c>
      <c r="I73">
        <f t="shared" si="12"/>
        <v>3.8375999996787868E-2</v>
      </c>
      <c r="O73">
        <f t="shared" ca="1" si="9"/>
        <v>9.0842514990559179E-3</v>
      </c>
      <c r="Q73" s="2">
        <f t="shared" si="10"/>
        <v>22006.873</v>
      </c>
    </row>
    <row r="74" spans="1:17" ht="12.75" customHeight="1">
      <c r="A74" s="61" t="s">
        <v>258</v>
      </c>
      <c r="B74" s="62" t="s">
        <v>69</v>
      </c>
      <c r="C74" s="61">
        <v>37045.351999999999</v>
      </c>
      <c r="D74" s="61" t="s">
        <v>83</v>
      </c>
      <c r="E74">
        <f t="shared" si="6"/>
        <v>9545.0260036379459</v>
      </c>
      <c r="F74">
        <f t="shared" si="7"/>
        <v>9545</v>
      </c>
      <c r="G74">
        <f t="shared" si="8"/>
        <v>3.2479999994393438E-2</v>
      </c>
      <c r="I74">
        <f t="shared" si="12"/>
        <v>3.2479999994393438E-2</v>
      </c>
      <c r="O74">
        <f t="shared" ca="1" si="9"/>
        <v>9.0968835806293676E-3</v>
      </c>
      <c r="Q74" s="2">
        <f t="shared" si="10"/>
        <v>22026.851999999999</v>
      </c>
    </row>
    <row r="75" spans="1:17" ht="12.75" customHeight="1">
      <c r="A75" s="61" t="s">
        <v>258</v>
      </c>
      <c r="B75" s="62" t="s">
        <v>67</v>
      </c>
      <c r="C75" s="61">
        <v>37078.413</v>
      </c>
      <c r="D75" s="61" t="s">
        <v>83</v>
      </c>
      <c r="E75">
        <f t="shared" si="6"/>
        <v>9571.4947928675738</v>
      </c>
      <c r="F75">
        <f t="shared" si="7"/>
        <v>9571.5</v>
      </c>
      <c r="G75">
        <f t="shared" si="8"/>
        <v>-6.5040000044973567E-3</v>
      </c>
      <c r="I75">
        <f t="shared" si="12"/>
        <v>-6.5040000044973567E-3</v>
      </c>
      <c r="O75">
        <f t="shared" ca="1" si="9"/>
        <v>9.1178054657353978E-3</v>
      </c>
      <c r="Q75" s="2">
        <f t="shared" si="10"/>
        <v>22059.913</v>
      </c>
    </row>
    <row r="76" spans="1:17" ht="12.75" customHeight="1">
      <c r="A76" s="61" t="s">
        <v>258</v>
      </c>
      <c r="B76" s="62" t="s">
        <v>67</v>
      </c>
      <c r="C76" s="61">
        <v>37349.464999999997</v>
      </c>
      <c r="D76" s="61" t="s">
        <v>83</v>
      </c>
      <c r="E76">
        <f t="shared" si="6"/>
        <v>9788.5002754079851</v>
      </c>
      <c r="F76">
        <f t="shared" si="7"/>
        <v>9788.5</v>
      </c>
      <c r="G76">
        <f t="shared" si="8"/>
        <v>3.4399999276502058E-4</v>
      </c>
      <c r="I76">
        <f t="shared" si="12"/>
        <v>3.4399999276502058E-4</v>
      </c>
      <c r="O76">
        <f t="shared" ca="1" si="9"/>
        <v>9.2891280720753255E-3</v>
      </c>
      <c r="Q76" s="2">
        <f t="shared" si="10"/>
        <v>22330.964999999997</v>
      </c>
    </row>
    <row r="77" spans="1:17" ht="12.75" customHeight="1">
      <c r="A77" s="61" t="s">
        <v>258</v>
      </c>
      <c r="B77" s="62" t="s">
        <v>67</v>
      </c>
      <c r="C77" s="61">
        <v>37399.42</v>
      </c>
      <c r="D77" s="61" t="s">
        <v>83</v>
      </c>
      <c r="E77">
        <f t="shared" si="6"/>
        <v>9828.4944790305617</v>
      </c>
      <c r="F77">
        <f t="shared" si="7"/>
        <v>9828.5</v>
      </c>
      <c r="G77">
        <f t="shared" si="8"/>
        <v>-6.896000006236136E-3</v>
      </c>
      <c r="I77">
        <f t="shared" si="12"/>
        <v>-6.896000006236136E-3</v>
      </c>
      <c r="O77">
        <f t="shared" ca="1" si="9"/>
        <v>9.320708276008954E-3</v>
      </c>
      <c r="Q77" s="2">
        <f t="shared" si="10"/>
        <v>22380.92</v>
      </c>
    </row>
    <row r="78" spans="1:17" ht="12.75" customHeight="1">
      <c r="A78" s="11" t="s">
        <v>70</v>
      </c>
      <c r="B78" s="12" t="s">
        <v>67</v>
      </c>
      <c r="C78" s="16">
        <v>38277.481</v>
      </c>
      <c r="D78" s="15"/>
      <c r="E78">
        <f t="shared" si="6"/>
        <v>10531.474169292649</v>
      </c>
      <c r="F78">
        <f t="shared" si="7"/>
        <v>10531.5</v>
      </c>
      <c r="G78">
        <f t="shared" si="8"/>
        <v>-3.2264000001305249E-2</v>
      </c>
      <c r="J78">
        <f>+G78</f>
        <v>-3.2264000001305249E-2</v>
      </c>
      <c r="O78">
        <f t="shared" ca="1" si="9"/>
        <v>9.8757303601424585E-3</v>
      </c>
      <c r="Q78" s="2">
        <f t="shared" si="10"/>
        <v>23258.981</v>
      </c>
    </row>
    <row r="79" spans="1:17" ht="12.75" customHeight="1">
      <c r="A79" s="11" t="s">
        <v>70</v>
      </c>
      <c r="B79" s="12" t="s">
        <v>69</v>
      </c>
      <c r="C79" s="16">
        <v>38284.368000000002</v>
      </c>
      <c r="D79" s="15"/>
      <c r="E79">
        <f t="shared" si="6"/>
        <v>10536.987933287219</v>
      </c>
      <c r="F79">
        <f t="shared" si="7"/>
        <v>10537</v>
      </c>
      <c r="G79">
        <f t="shared" si="8"/>
        <v>-1.5071999994688667E-2</v>
      </c>
      <c r="J79">
        <f>+G79</f>
        <v>-1.5071999994688667E-2</v>
      </c>
      <c r="O79">
        <f t="shared" ca="1" si="9"/>
        <v>9.880072638183331E-3</v>
      </c>
      <c r="Q79" s="2">
        <f t="shared" si="10"/>
        <v>23265.868000000002</v>
      </c>
    </row>
    <row r="80" spans="1:17" ht="12.75" customHeight="1">
      <c r="A80" s="61" t="s">
        <v>276</v>
      </c>
      <c r="B80" s="62" t="s">
        <v>69</v>
      </c>
      <c r="C80" s="61">
        <v>38615.377999999997</v>
      </c>
      <c r="D80" s="61" t="s">
        <v>83</v>
      </c>
      <c r="E80">
        <f t="shared" si="6"/>
        <v>10801.99606743012</v>
      </c>
      <c r="F80">
        <f t="shared" si="7"/>
        <v>10802</v>
      </c>
      <c r="G80">
        <f t="shared" si="8"/>
        <v>-4.9120000039692968E-3</v>
      </c>
      <c r="I80">
        <f t="shared" ref="I80:I89" si="13">+G80</f>
        <v>-4.9120000039692968E-3</v>
      </c>
      <c r="O80">
        <f t="shared" ca="1" si="9"/>
        <v>1.0089291489243615E-2</v>
      </c>
      <c r="Q80" s="2">
        <f t="shared" si="10"/>
        <v>23596.877999999997</v>
      </c>
    </row>
    <row r="81" spans="1:32" ht="12.75" customHeight="1">
      <c r="A81" s="61" t="s">
        <v>258</v>
      </c>
      <c r="B81" s="62" t="s">
        <v>67</v>
      </c>
      <c r="C81" s="61">
        <v>39024.483</v>
      </c>
      <c r="D81" s="61" t="s">
        <v>83</v>
      </c>
      <c r="E81">
        <f t="shared" si="6"/>
        <v>11129.527419106909</v>
      </c>
      <c r="F81">
        <f t="shared" si="7"/>
        <v>11129.5</v>
      </c>
      <c r="G81">
        <f t="shared" si="8"/>
        <v>3.4248000003572088E-2</v>
      </c>
      <c r="I81">
        <f t="shared" si="13"/>
        <v>3.4248000003572088E-2</v>
      </c>
      <c r="O81">
        <f t="shared" ca="1" si="9"/>
        <v>1.034785440895019E-2</v>
      </c>
      <c r="Q81" s="2">
        <f t="shared" si="10"/>
        <v>24005.983</v>
      </c>
    </row>
    <row r="82" spans="1:32" ht="12.75" customHeight="1">
      <c r="A82" s="61" t="s">
        <v>282</v>
      </c>
      <c r="B82" s="62" t="s">
        <v>69</v>
      </c>
      <c r="C82" s="61">
        <v>39026.32</v>
      </c>
      <c r="D82" s="61" t="s">
        <v>83</v>
      </c>
      <c r="E82">
        <f t="shared" si="6"/>
        <v>11130.998129787615</v>
      </c>
      <c r="F82">
        <f t="shared" si="7"/>
        <v>11131</v>
      </c>
      <c r="G82">
        <f t="shared" si="8"/>
        <v>-2.3359999977401458E-3</v>
      </c>
      <c r="I82">
        <f t="shared" si="13"/>
        <v>-2.3359999977401458E-3</v>
      </c>
      <c r="O82">
        <f t="shared" ca="1" si="9"/>
        <v>1.03490386665977E-2</v>
      </c>
      <c r="Q82" s="2">
        <f t="shared" si="10"/>
        <v>24007.82</v>
      </c>
    </row>
    <row r="83" spans="1:32" ht="12.75" customHeight="1">
      <c r="A83" s="61" t="s">
        <v>258</v>
      </c>
      <c r="B83" s="62" t="s">
        <v>67</v>
      </c>
      <c r="C83" s="61">
        <v>39059.444000000003</v>
      </c>
      <c r="D83" s="61" t="s">
        <v>83</v>
      </c>
      <c r="E83">
        <f t="shared" si="6"/>
        <v>11157.51735710809</v>
      </c>
      <c r="F83">
        <f t="shared" si="7"/>
        <v>11157.5</v>
      </c>
      <c r="G83">
        <f t="shared" si="8"/>
        <v>2.1680000005289912E-2</v>
      </c>
      <c r="I83">
        <f t="shared" si="13"/>
        <v>2.1680000005289912E-2</v>
      </c>
      <c r="O83">
        <f t="shared" ca="1" si="9"/>
        <v>1.0369960551703729E-2</v>
      </c>
      <c r="Q83" s="2">
        <f t="shared" si="10"/>
        <v>24040.944000000003</v>
      </c>
    </row>
    <row r="84" spans="1:32" ht="12.75" customHeight="1">
      <c r="A84" s="61" t="s">
        <v>258</v>
      </c>
      <c r="B84" s="62" t="s">
        <v>69</v>
      </c>
      <c r="C84" s="61">
        <v>39146.26</v>
      </c>
      <c r="D84" s="61" t="s">
        <v>83</v>
      </c>
      <c r="E84">
        <f t="shared" si="6"/>
        <v>11227.022647503396</v>
      </c>
      <c r="F84">
        <f t="shared" si="7"/>
        <v>11227</v>
      </c>
      <c r="G84">
        <f t="shared" si="8"/>
        <v>2.8288000001339242E-2</v>
      </c>
      <c r="I84">
        <f t="shared" si="13"/>
        <v>2.8288000001339242E-2</v>
      </c>
      <c r="O84">
        <f t="shared" ca="1" si="9"/>
        <v>1.0424831156038407E-2</v>
      </c>
      <c r="Q84" s="2">
        <f t="shared" si="10"/>
        <v>24127.760000000002</v>
      </c>
    </row>
    <row r="85" spans="1:32" ht="12.75" customHeight="1">
      <c r="A85" s="61" t="s">
        <v>258</v>
      </c>
      <c r="B85" s="62" t="s">
        <v>67</v>
      </c>
      <c r="C85" s="61">
        <v>41596.275999999998</v>
      </c>
      <c r="D85" s="61" t="s">
        <v>83</v>
      </c>
      <c r="E85">
        <f t="shared" ref="E85:E116" si="14">+(C85-C$7)/C$8</f>
        <v>13188.516767863088</v>
      </c>
      <c r="F85">
        <f t="shared" ref="F85:F116" si="15">ROUND(2*E85,0)/2</f>
        <v>13188.5</v>
      </c>
      <c r="G85">
        <f t="shared" ref="G85:G91" si="16">+C85-(C$7+F85*C$8)</f>
        <v>2.0943999996234197E-2</v>
      </c>
      <c r="I85">
        <f t="shared" si="13"/>
        <v>2.0943999996234197E-2</v>
      </c>
      <c r="O85">
        <f t="shared" ref="O85:O116" ca="1" si="17">+C$11+C$12*F85</f>
        <v>1.1973445406433667E-2</v>
      </c>
      <c r="Q85" s="2">
        <f t="shared" ref="Q85:Q116" si="18">+C85-15018.5</f>
        <v>26577.775999999998</v>
      </c>
    </row>
    <row r="86" spans="1:32" ht="12.75" customHeight="1">
      <c r="A86" s="61" t="s">
        <v>258</v>
      </c>
      <c r="B86" s="62" t="s">
        <v>69</v>
      </c>
      <c r="C86" s="61">
        <v>41599.374000000003</v>
      </c>
      <c r="D86" s="61" t="s">
        <v>83</v>
      </c>
      <c r="E86">
        <f t="shared" si="14"/>
        <v>13190.99704096534</v>
      </c>
      <c r="F86">
        <f t="shared" si="15"/>
        <v>13191</v>
      </c>
      <c r="G86">
        <f t="shared" si="16"/>
        <v>-3.6959999924874865E-3</v>
      </c>
      <c r="I86">
        <f t="shared" si="13"/>
        <v>-3.6959999924874865E-3</v>
      </c>
      <c r="O86">
        <f t="shared" ca="1" si="17"/>
        <v>1.1975419169179519E-2</v>
      </c>
      <c r="Q86" s="2">
        <f t="shared" si="18"/>
        <v>26580.874000000003</v>
      </c>
    </row>
    <row r="87" spans="1:32" ht="12.75" customHeight="1">
      <c r="A87" s="61" t="s">
        <v>258</v>
      </c>
      <c r="B87" s="62" t="s">
        <v>69</v>
      </c>
      <c r="C87" s="61">
        <v>41960.353999999999</v>
      </c>
      <c r="D87" s="61" t="s">
        <v>83</v>
      </c>
      <c r="E87">
        <f t="shared" si="14"/>
        <v>13479.999295467936</v>
      </c>
      <c r="F87">
        <f t="shared" si="15"/>
        <v>13480</v>
      </c>
      <c r="G87">
        <f t="shared" si="16"/>
        <v>-8.7999999959720299E-4</v>
      </c>
      <c r="I87">
        <f t="shared" si="13"/>
        <v>-8.7999999959720299E-4</v>
      </c>
      <c r="O87">
        <f t="shared" ca="1" si="17"/>
        <v>1.2203586142599978E-2</v>
      </c>
      <c r="Q87" s="2">
        <f t="shared" si="18"/>
        <v>26941.853999999999</v>
      </c>
    </row>
    <row r="88" spans="1:32" ht="12.75" customHeight="1">
      <c r="A88" s="61" t="s">
        <v>258</v>
      </c>
      <c r="B88" s="62" t="s">
        <v>69</v>
      </c>
      <c r="C88" s="61">
        <v>41980.362000000001</v>
      </c>
      <c r="D88" s="61" t="s">
        <v>83</v>
      </c>
      <c r="E88">
        <f t="shared" si="14"/>
        <v>13496.017792637</v>
      </c>
      <c r="F88">
        <f t="shared" si="15"/>
        <v>13496</v>
      </c>
      <c r="G88">
        <f t="shared" si="16"/>
        <v>2.2224000000278465E-2</v>
      </c>
      <c r="I88">
        <f t="shared" si="13"/>
        <v>2.2224000000278465E-2</v>
      </c>
      <c r="O88">
        <f t="shared" ca="1" si="17"/>
        <v>1.2216218224173429E-2</v>
      </c>
      <c r="Q88" s="2">
        <f t="shared" si="18"/>
        <v>26961.862000000001</v>
      </c>
    </row>
    <row r="89" spans="1:32" ht="12.75" customHeight="1">
      <c r="A89" s="61" t="s">
        <v>258</v>
      </c>
      <c r="B89" s="62" t="s">
        <v>69</v>
      </c>
      <c r="C89" s="61">
        <v>42712.302000000003</v>
      </c>
      <c r="D89" s="61" t="s">
        <v>98</v>
      </c>
      <c r="E89">
        <f t="shared" si="14"/>
        <v>14082.012335715934</v>
      </c>
      <c r="F89">
        <f t="shared" si="15"/>
        <v>14082</v>
      </c>
      <c r="G89">
        <f t="shared" si="16"/>
        <v>1.5407999999297317E-2</v>
      </c>
      <c r="I89">
        <f t="shared" si="13"/>
        <v>1.5407999999297317E-2</v>
      </c>
      <c r="O89">
        <f t="shared" ca="1" si="17"/>
        <v>1.2678868211801073E-2</v>
      </c>
      <c r="Q89" s="2">
        <f t="shared" si="18"/>
        <v>27693.802000000003</v>
      </c>
    </row>
    <row r="90" spans="1:32" ht="12.75" customHeight="1">
      <c r="A90" s="61" t="s">
        <v>303</v>
      </c>
      <c r="B90" s="62" t="s">
        <v>69</v>
      </c>
      <c r="C90" s="61">
        <v>44117.497000000003</v>
      </c>
      <c r="D90" s="61" t="s">
        <v>83</v>
      </c>
      <c r="E90">
        <f t="shared" si="14"/>
        <v>15207.017939948251</v>
      </c>
      <c r="F90">
        <f t="shared" si="15"/>
        <v>15207</v>
      </c>
      <c r="G90">
        <f t="shared" si="16"/>
        <v>2.2408000004361384E-2</v>
      </c>
      <c r="J90">
        <f>+G90</f>
        <v>2.2408000004361384E-2</v>
      </c>
      <c r="O90">
        <f t="shared" ca="1" si="17"/>
        <v>1.3567061447434347E-2</v>
      </c>
      <c r="Q90" s="2">
        <f t="shared" si="18"/>
        <v>29098.997000000003</v>
      </c>
    </row>
    <row r="91" spans="1:32" ht="12.75" customHeight="1">
      <c r="A91" t="s">
        <v>33</v>
      </c>
      <c r="B91" s="5"/>
      <c r="C91" s="17">
        <v>44139.97</v>
      </c>
      <c r="D91" s="15"/>
      <c r="E91">
        <f t="shared" si="14"/>
        <v>15225.009927497245</v>
      </c>
      <c r="F91">
        <f t="shared" si="15"/>
        <v>15225</v>
      </c>
      <c r="G91">
        <f t="shared" si="16"/>
        <v>1.2399999999615829E-2</v>
      </c>
      <c r="J91">
        <f>+G91</f>
        <v>1.2399999999615829E-2</v>
      </c>
      <c r="O91">
        <f t="shared" ca="1" si="17"/>
        <v>1.3581272539204478E-2</v>
      </c>
      <c r="Q91" s="2">
        <f t="shared" si="18"/>
        <v>29121.47</v>
      </c>
      <c r="AA91" t="s">
        <v>32</v>
      </c>
      <c r="AF91" t="s">
        <v>34</v>
      </c>
    </row>
    <row r="92" spans="1:32" ht="12.75" customHeight="1">
      <c r="A92" t="s">
        <v>36</v>
      </c>
      <c r="B92" s="5"/>
      <c r="C92" s="17">
        <v>44142.415999999997</v>
      </c>
      <c r="D92" s="15"/>
      <c r="E92">
        <f t="shared" si="14"/>
        <v>15226.968206389463</v>
      </c>
      <c r="F92">
        <f t="shared" si="15"/>
        <v>15227</v>
      </c>
      <c r="O92">
        <f t="shared" ca="1" si="17"/>
        <v>1.358285154940116E-2</v>
      </c>
      <c r="Q92" s="2">
        <f t="shared" si="18"/>
        <v>29123.915999999997</v>
      </c>
      <c r="U92" s="10">
        <v>-3.9712000005238224E-2</v>
      </c>
      <c r="AB92">
        <v>9</v>
      </c>
      <c r="AD92" t="s">
        <v>35</v>
      </c>
      <c r="AF92" t="s">
        <v>37</v>
      </c>
    </row>
    <row r="93" spans="1:32" ht="12.75" customHeight="1">
      <c r="A93" t="s">
        <v>33</v>
      </c>
      <c r="B93" s="5"/>
      <c r="C93" s="17">
        <v>44488.463000000003</v>
      </c>
      <c r="D93" s="15"/>
      <c r="E93">
        <f t="shared" si="14"/>
        <v>15504.015032152283</v>
      </c>
      <c r="F93">
        <f t="shared" si="15"/>
        <v>15504</v>
      </c>
      <c r="G93">
        <f t="shared" ref="G93:G124" si="19">+C93-(C$7+F93*C$8)</f>
        <v>1.8775999997160397E-2</v>
      </c>
      <c r="J93">
        <f t="shared" ref="J93:J102" si="20">+G93</f>
        <v>1.8775999997160397E-2</v>
      </c>
      <c r="O93">
        <f t="shared" ca="1" si="17"/>
        <v>1.3801544461641531E-2</v>
      </c>
      <c r="Q93" s="2">
        <f t="shared" si="18"/>
        <v>29469.963000000003</v>
      </c>
      <c r="AA93" t="s">
        <v>32</v>
      </c>
      <c r="AF93" t="s">
        <v>34</v>
      </c>
    </row>
    <row r="94" spans="1:32" ht="12.75" customHeight="1">
      <c r="A94" t="s">
        <v>38</v>
      </c>
      <c r="B94" s="5"/>
      <c r="C94" s="17">
        <v>44809.46</v>
      </c>
      <c r="D94" s="15"/>
      <c r="E94">
        <f t="shared" si="14"/>
        <v>15761.006712269103</v>
      </c>
      <c r="F94">
        <f t="shared" si="15"/>
        <v>15761</v>
      </c>
      <c r="G94">
        <f t="shared" si="19"/>
        <v>8.3839999933843501E-3</v>
      </c>
      <c r="J94">
        <f t="shared" si="20"/>
        <v>8.3839999933843501E-3</v>
      </c>
      <c r="O94">
        <f t="shared" ca="1" si="17"/>
        <v>1.4004447271915087E-2</v>
      </c>
      <c r="Q94" s="2">
        <f t="shared" si="18"/>
        <v>29790.959999999999</v>
      </c>
      <c r="AA94" t="s">
        <v>32</v>
      </c>
      <c r="AF94" t="s">
        <v>34</v>
      </c>
    </row>
    <row r="95" spans="1:32" ht="12.75" customHeight="1">
      <c r="A95" t="s">
        <v>38</v>
      </c>
      <c r="B95" s="5"/>
      <c r="C95" s="17">
        <v>44809.466</v>
      </c>
      <c r="D95" s="15"/>
      <c r="E95">
        <f t="shared" si="14"/>
        <v>15761.011515896806</v>
      </c>
      <c r="F95">
        <f t="shared" si="15"/>
        <v>15761</v>
      </c>
      <c r="G95">
        <f t="shared" si="19"/>
        <v>1.4383999994606711E-2</v>
      </c>
      <c r="J95">
        <f t="shared" si="20"/>
        <v>1.4383999994606711E-2</v>
      </c>
      <c r="O95">
        <f t="shared" ca="1" si="17"/>
        <v>1.4004447271915087E-2</v>
      </c>
      <c r="Q95" s="2">
        <f t="shared" si="18"/>
        <v>29790.966</v>
      </c>
      <c r="AA95" t="s">
        <v>32</v>
      </c>
      <c r="AF95" t="s">
        <v>34</v>
      </c>
    </row>
    <row r="96" spans="1:32" ht="12.75" customHeight="1">
      <c r="A96" t="s">
        <v>38</v>
      </c>
      <c r="B96" s="5"/>
      <c r="C96" s="17">
        <v>44819.445</v>
      </c>
      <c r="D96" s="15"/>
      <c r="E96">
        <f t="shared" si="14"/>
        <v>15769.00074936592</v>
      </c>
      <c r="F96">
        <f t="shared" si="15"/>
        <v>15769</v>
      </c>
      <c r="G96">
        <f t="shared" si="19"/>
        <v>9.3600000400329009E-4</v>
      </c>
      <c r="J96">
        <f t="shared" si="20"/>
        <v>9.3600000400329009E-4</v>
      </c>
      <c r="O96">
        <f t="shared" ca="1" si="17"/>
        <v>1.4010763312701813E-2</v>
      </c>
      <c r="Q96" s="2">
        <f t="shared" si="18"/>
        <v>29800.945</v>
      </c>
      <c r="AA96" t="s">
        <v>32</v>
      </c>
      <c r="AF96" t="s">
        <v>34</v>
      </c>
    </row>
    <row r="97" spans="1:32" ht="12.75" customHeight="1">
      <c r="A97" t="s">
        <v>38</v>
      </c>
      <c r="B97" s="5"/>
      <c r="C97" s="17">
        <v>44819.451999999997</v>
      </c>
      <c r="D97" s="15"/>
      <c r="E97">
        <f t="shared" si="14"/>
        <v>15769.006353598235</v>
      </c>
      <c r="F97">
        <f t="shared" si="15"/>
        <v>15769</v>
      </c>
      <c r="G97">
        <f t="shared" si="19"/>
        <v>7.936000001791399E-3</v>
      </c>
      <c r="J97">
        <f t="shared" si="20"/>
        <v>7.936000001791399E-3</v>
      </c>
      <c r="O97">
        <f t="shared" ca="1" si="17"/>
        <v>1.4010763312701813E-2</v>
      </c>
      <c r="Q97" s="2">
        <f t="shared" si="18"/>
        <v>29800.951999999997</v>
      </c>
      <c r="AA97" t="s">
        <v>32</v>
      </c>
      <c r="AF97" t="s">
        <v>34</v>
      </c>
    </row>
    <row r="98" spans="1:32" ht="12.75" customHeight="1">
      <c r="A98" t="s">
        <v>38</v>
      </c>
      <c r="B98" s="5"/>
      <c r="C98" s="17">
        <v>44819.453999999998</v>
      </c>
      <c r="D98" s="15"/>
      <c r="E98">
        <f t="shared" si="14"/>
        <v>15769.007954807468</v>
      </c>
      <c r="F98">
        <f t="shared" si="15"/>
        <v>15769</v>
      </c>
      <c r="G98">
        <f t="shared" si="19"/>
        <v>9.9360000021988526E-3</v>
      </c>
      <c r="J98">
        <f t="shared" si="20"/>
        <v>9.9360000021988526E-3</v>
      </c>
      <c r="O98">
        <f t="shared" ca="1" si="17"/>
        <v>1.4010763312701813E-2</v>
      </c>
      <c r="Q98" s="2">
        <f t="shared" si="18"/>
        <v>29800.953999999998</v>
      </c>
      <c r="AA98" t="s">
        <v>32</v>
      </c>
      <c r="AF98" t="s">
        <v>34</v>
      </c>
    </row>
    <row r="99" spans="1:32" ht="12.75" customHeight="1">
      <c r="A99" t="s">
        <v>38</v>
      </c>
      <c r="B99" s="5"/>
      <c r="C99" s="17">
        <v>44819.453999999998</v>
      </c>
      <c r="D99" s="15"/>
      <c r="E99">
        <f t="shared" si="14"/>
        <v>15769.007954807468</v>
      </c>
      <c r="F99">
        <f t="shared" si="15"/>
        <v>15769</v>
      </c>
      <c r="G99">
        <f t="shared" si="19"/>
        <v>9.9360000021988526E-3</v>
      </c>
      <c r="J99">
        <f t="shared" si="20"/>
        <v>9.9360000021988526E-3</v>
      </c>
      <c r="O99">
        <f t="shared" ca="1" si="17"/>
        <v>1.4010763312701813E-2</v>
      </c>
      <c r="Q99" s="2">
        <f t="shared" si="18"/>
        <v>29800.953999999998</v>
      </c>
      <c r="AA99" t="s">
        <v>32</v>
      </c>
      <c r="AF99" t="s">
        <v>34</v>
      </c>
    </row>
    <row r="100" spans="1:32" ht="12.75" customHeight="1">
      <c r="A100" t="s">
        <v>38</v>
      </c>
      <c r="B100" s="5"/>
      <c r="C100" s="17">
        <v>44819.453999999998</v>
      </c>
      <c r="D100" s="15"/>
      <c r="E100">
        <f t="shared" si="14"/>
        <v>15769.007954807468</v>
      </c>
      <c r="F100">
        <f t="shared" si="15"/>
        <v>15769</v>
      </c>
      <c r="G100">
        <f t="shared" si="19"/>
        <v>9.9360000021988526E-3</v>
      </c>
      <c r="J100">
        <f t="shared" si="20"/>
        <v>9.9360000021988526E-3</v>
      </c>
      <c r="O100">
        <f t="shared" ca="1" si="17"/>
        <v>1.4010763312701813E-2</v>
      </c>
      <c r="Q100" s="2">
        <f t="shared" si="18"/>
        <v>29800.953999999998</v>
      </c>
      <c r="AA100" t="s">
        <v>32</v>
      </c>
      <c r="AF100" t="s">
        <v>34</v>
      </c>
    </row>
    <row r="101" spans="1:32" ht="12.75" customHeight="1">
      <c r="A101" t="s">
        <v>38</v>
      </c>
      <c r="B101" s="5"/>
      <c r="C101" s="17">
        <v>44819.463000000003</v>
      </c>
      <c r="D101" s="15"/>
      <c r="E101">
        <f t="shared" si="14"/>
        <v>15769.015160249022</v>
      </c>
      <c r="F101">
        <f t="shared" si="15"/>
        <v>15769</v>
      </c>
      <c r="G101">
        <f t="shared" si="19"/>
        <v>1.8936000007670373E-2</v>
      </c>
      <c r="J101">
        <f t="shared" si="20"/>
        <v>1.8936000007670373E-2</v>
      </c>
      <c r="O101">
        <f t="shared" ca="1" si="17"/>
        <v>1.4010763312701813E-2</v>
      </c>
      <c r="Q101" s="2">
        <f t="shared" si="18"/>
        <v>29800.963000000003</v>
      </c>
      <c r="AA101" t="s">
        <v>32</v>
      </c>
      <c r="AF101" t="s">
        <v>34</v>
      </c>
    </row>
    <row r="102" spans="1:32" ht="12.75" customHeight="1">
      <c r="A102" t="s">
        <v>38</v>
      </c>
      <c r="B102" s="5"/>
      <c r="C102" s="17">
        <v>44819.468999999997</v>
      </c>
      <c r="D102" s="15"/>
      <c r="E102">
        <f t="shared" si="14"/>
        <v>15769.019963876717</v>
      </c>
      <c r="F102">
        <f t="shared" si="15"/>
        <v>15769</v>
      </c>
      <c r="G102">
        <f t="shared" si="19"/>
        <v>2.4936000001616776E-2</v>
      </c>
      <c r="J102">
        <f t="shared" si="20"/>
        <v>2.4936000001616776E-2</v>
      </c>
      <c r="O102">
        <f t="shared" ca="1" si="17"/>
        <v>1.4010763312701813E-2</v>
      </c>
      <c r="Q102" s="2">
        <f t="shared" si="18"/>
        <v>29800.968999999997</v>
      </c>
      <c r="AA102" t="s">
        <v>32</v>
      </c>
      <c r="AF102" t="s">
        <v>34</v>
      </c>
    </row>
    <row r="103" spans="1:32" ht="12.75" customHeight="1">
      <c r="A103" t="s">
        <v>39</v>
      </c>
      <c r="B103" s="5"/>
      <c r="C103" s="17">
        <v>44844.432999999997</v>
      </c>
      <c r="D103" s="15"/>
      <c r="E103">
        <f t="shared" si="14"/>
        <v>15789.00625752568</v>
      </c>
      <c r="F103">
        <f t="shared" si="15"/>
        <v>15789</v>
      </c>
      <c r="G103">
        <f t="shared" si="19"/>
        <v>7.8159999975468963E-3</v>
      </c>
      <c r="I103">
        <f>+G103</f>
        <v>7.8159999975468963E-3</v>
      </c>
      <c r="O103">
        <f t="shared" ca="1" si="17"/>
        <v>1.4026553414668626E-2</v>
      </c>
      <c r="Q103" s="2">
        <f t="shared" si="18"/>
        <v>29825.932999999997</v>
      </c>
      <c r="AA103" t="s">
        <v>32</v>
      </c>
      <c r="AB103">
        <v>9</v>
      </c>
      <c r="AD103" t="s">
        <v>35</v>
      </c>
      <c r="AF103" t="s">
        <v>37</v>
      </c>
    </row>
    <row r="104" spans="1:32" ht="12.75" customHeight="1">
      <c r="A104" t="s">
        <v>39</v>
      </c>
      <c r="B104" s="5"/>
      <c r="C104" s="17">
        <v>44854.425000000003</v>
      </c>
      <c r="D104" s="15"/>
      <c r="E104">
        <f t="shared" si="14"/>
        <v>15797.005898854817</v>
      </c>
      <c r="F104">
        <f t="shared" si="15"/>
        <v>15797</v>
      </c>
      <c r="G104">
        <f t="shared" si="19"/>
        <v>7.3680000059539452E-3</v>
      </c>
      <c r="I104">
        <f>+G104</f>
        <v>7.3680000059539452E-3</v>
      </c>
      <c r="O104">
        <f t="shared" ca="1" si="17"/>
        <v>1.4032869455455352E-2</v>
      </c>
      <c r="Q104" s="2">
        <f t="shared" si="18"/>
        <v>29835.925000000003</v>
      </c>
      <c r="AB104">
        <v>11</v>
      </c>
      <c r="AD104" t="s">
        <v>35</v>
      </c>
      <c r="AF104" t="s">
        <v>37</v>
      </c>
    </row>
    <row r="105" spans="1:32" ht="12.75" customHeight="1">
      <c r="A105" t="s">
        <v>40</v>
      </c>
      <c r="B105" s="5"/>
      <c r="C105" s="17">
        <v>44879.415999999997</v>
      </c>
      <c r="D105" s="15"/>
      <c r="E105">
        <f t="shared" si="14"/>
        <v>15817.013808828424</v>
      </c>
      <c r="F105">
        <f t="shared" si="15"/>
        <v>15817</v>
      </c>
      <c r="G105">
        <f t="shared" si="19"/>
        <v>1.7247999996470753E-2</v>
      </c>
      <c r="I105">
        <f>+G105</f>
        <v>1.7247999996470753E-2</v>
      </c>
      <c r="O105">
        <f t="shared" ca="1" si="17"/>
        <v>1.4048659557422166E-2</v>
      </c>
      <c r="Q105" s="2">
        <f t="shared" si="18"/>
        <v>29860.915999999997</v>
      </c>
      <c r="AA105" t="s">
        <v>32</v>
      </c>
      <c r="AB105">
        <v>8</v>
      </c>
      <c r="AD105" t="s">
        <v>35</v>
      </c>
      <c r="AF105" t="s">
        <v>37</v>
      </c>
    </row>
    <row r="106" spans="1:32" ht="12.75" customHeight="1">
      <c r="A106" t="s">
        <v>40</v>
      </c>
      <c r="B106" s="5"/>
      <c r="C106" s="17">
        <v>44929.373</v>
      </c>
      <c r="D106" s="15"/>
      <c r="E106">
        <f t="shared" si="14"/>
        <v>15857.009613660235</v>
      </c>
      <c r="F106">
        <f t="shared" si="15"/>
        <v>15857</v>
      </c>
      <c r="G106">
        <f t="shared" si="19"/>
        <v>1.200799999787705E-2</v>
      </c>
      <c r="I106">
        <f>+G106</f>
        <v>1.200799999787705E-2</v>
      </c>
      <c r="O106">
        <f t="shared" ca="1" si="17"/>
        <v>1.4080239761355794E-2</v>
      </c>
      <c r="Q106" s="2">
        <f t="shared" si="18"/>
        <v>29910.873</v>
      </c>
      <c r="AA106" t="s">
        <v>32</v>
      </c>
      <c r="AB106">
        <v>12</v>
      </c>
      <c r="AD106" t="s">
        <v>35</v>
      </c>
      <c r="AF106" t="s">
        <v>37</v>
      </c>
    </row>
    <row r="107" spans="1:32" ht="12.75" customHeight="1">
      <c r="A107" t="s">
        <v>42</v>
      </c>
      <c r="B107" s="5"/>
      <c r="C107" s="17">
        <v>45160.434000000001</v>
      </c>
      <c r="D107" s="15"/>
      <c r="E107">
        <f t="shared" si="14"/>
        <v>16041.998116977942</v>
      </c>
      <c r="F107">
        <f t="shared" si="15"/>
        <v>16042</v>
      </c>
      <c r="G107">
        <f t="shared" si="19"/>
        <v>-2.3520000031567179E-3</v>
      </c>
      <c r="I107">
        <f>+G107</f>
        <v>-2.3520000031567179E-3</v>
      </c>
      <c r="O107">
        <f t="shared" ca="1" si="17"/>
        <v>1.4226298204548821E-2</v>
      </c>
      <c r="Q107" s="2">
        <f t="shared" si="18"/>
        <v>30141.934000000001</v>
      </c>
      <c r="AA107" t="s">
        <v>32</v>
      </c>
      <c r="AB107">
        <v>7</v>
      </c>
      <c r="AD107" t="s">
        <v>41</v>
      </c>
      <c r="AF107" t="s">
        <v>37</v>
      </c>
    </row>
    <row r="108" spans="1:32" ht="12.75" customHeight="1">
      <c r="A108" t="s">
        <v>38</v>
      </c>
      <c r="B108" s="5"/>
      <c r="C108" s="17">
        <v>45160.44</v>
      </c>
      <c r="D108" s="15"/>
      <c r="E108">
        <f t="shared" si="14"/>
        <v>16042.002920605642</v>
      </c>
      <c r="F108">
        <f t="shared" si="15"/>
        <v>16042</v>
      </c>
      <c r="G108">
        <f t="shared" si="19"/>
        <v>3.647999998065643E-3</v>
      </c>
      <c r="J108">
        <f t="shared" ref="J108:J113" si="21">+G108</f>
        <v>3.647999998065643E-3</v>
      </c>
      <c r="O108">
        <f t="shared" ca="1" si="17"/>
        <v>1.4226298204548821E-2</v>
      </c>
      <c r="Q108" s="2">
        <f t="shared" si="18"/>
        <v>30141.940000000002</v>
      </c>
      <c r="AA108" t="s">
        <v>32</v>
      </c>
      <c r="AF108" t="s">
        <v>34</v>
      </c>
    </row>
    <row r="109" spans="1:32" ht="12.75" customHeight="1">
      <c r="A109" t="s">
        <v>38</v>
      </c>
      <c r="B109" s="5"/>
      <c r="C109" s="17">
        <v>45160.447999999997</v>
      </c>
      <c r="D109" s="15"/>
      <c r="E109">
        <f t="shared" si="14"/>
        <v>16042.00932544257</v>
      </c>
      <c r="F109">
        <f t="shared" si="15"/>
        <v>16042</v>
      </c>
      <c r="G109">
        <f t="shared" si="19"/>
        <v>1.16479999924195E-2</v>
      </c>
      <c r="J109">
        <f t="shared" si="21"/>
        <v>1.16479999924195E-2</v>
      </c>
      <c r="O109">
        <f t="shared" ca="1" si="17"/>
        <v>1.4226298204548821E-2</v>
      </c>
      <c r="Q109" s="2">
        <f t="shared" si="18"/>
        <v>30141.947999999997</v>
      </c>
      <c r="AA109" t="s">
        <v>32</v>
      </c>
      <c r="AF109" t="s">
        <v>34</v>
      </c>
    </row>
    <row r="110" spans="1:32" ht="12.75" customHeight="1">
      <c r="A110" t="s">
        <v>38</v>
      </c>
      <c r="B110" s="5"/>
      <c r="C110" s="17">
        <v>45170.440999999999</v>
      </c>
      <c r="D110" s="15"/>
      <c r="E110">
        <f t="shared" si="14"/>
        <v>16050.009767376321</v>
      </c>
      <c r="F110">
        <f t="shared" si="15"/>
        <v>16050</v>
      </c>
      <c r="G110">
        <f t="shared" si="19"/>
        <v>1.2199999997392297E-2</v>
      </c>
      <c r="J110">
        <f t="shared" si="21"/>
        <v>1.2199999997392297E-2</v>
      </c>
      <c r="O110">
        <f t="shared" ca="1" si="17"/>
        <v>1.4232614245335546E-2</v>
      </c>
      <c r="Q110" s="2">
        <f t="shared" si="18"/>
        <v>30151.940999999999</v>
      </c>
      <c r="AA110" t="s">
        <v>32</v>
      </c>
      <c r="AF110" t="s">
        <v>34</v>
      </c>
    </row>
    <row r="111" spans="1:32" ht="12.75" customHeight="1">
      <c r="A111" t="s">
        <v>38</v>
      </c>
      <c r="B111" s="5"/>
      <c r="C111" s="17">
        <v>45586.377999999997</v>
      </c>
      <c r="D111" s="15"/>
      <c r="E111">
        <f t="shared" si="14"/>
        <v>16383.010849793762</v>
      </c>
      <c r="F111">
        <f t="shared" si="15"/>
        <v>16383</v>
      </c>
      <c r="G111">
        <f t="shared" si="19"/>
        <v>1.3551999996707309E-2</v>
      </c>
      <c r="J111">
        <f t="shared" si="21"/>
        <v>1.3551999996707309E-2</v>
      </c>
      <c r="O111">
        <f t="shared" ca="1" si="17"/>
        <v>1.4495519443082996E-2</v>
      </c>
      <c r="Q111" s="2">
        <f t="shared" si="18"/>
        <v>30567.877999999997</v>
      </c>
      <c r="AA111" t="s">
        <v>32</v>
      </c>
      <c r="AF111" t="s">
        <v>34</v>
      </c>
    </row>
    <row r="112" spans="1:32" ht="12.75" customHeight="1">
      <c r="A112" t="s">
        <v>38</v>
      </c>
      <c r="B112" s="5"/>
      <c r="C112" s="17">
        <v>45671.324000000001</v>
      </c>
      <c r="D112" s="15"/>
      <c r="E112">
        <f t="shared" si="14"/>
        <v>16451.019009556017</v>
      </c>
      <c r="F112">
        <f t="shared" si="15"/>
        <v>16451</v>
      </c>
      <c r="G112">
        <f t="shared" si="19"/>
        <v>2.3743999998259824E-2</v>
      </c>
      <c r="J112">
        <f t="shared" si="21"/>
        <v>2.3743999998259824E-2</v>
      </c>
      <c r="O112">
        <f t="shared" ca="1" si="17"/>
        <v>1.4549205789770163E-2</v>
      </c>
      <c r="Q112" s="2">
        <f t="shared" si="18"/>
        <v>30652.824000000001</v>
      </c>
      <c r="AA112" t="s">
        <v>32</v>
      </c>
      <c r="AF112" t="s">
        <v>34</v>
      </c>
    </row>
    <row r="113" spans="1:32" ht="12.75" customHeight="1">
      <c r="A113" t="s">
        <v>38</v>
      </c>
      <c r="B113" s="5"/>
      <c r="C113" s="17">
        <v>45672.546999999999</v>
      </c>
      <c r="D113" s="15"/>
      <c r="E113">
        <f t="shared" si="14"/>
        <v>16451.998149002124</v>
      </c>
      <c r="F113">
        <f t="shared" si="15"/>
        <v>16452</v>
      </c>
      <c r="G113">
        <f t="shared" si="19"/>
        <v>-2.3120000041672029E-3</v>
      </c>
      <c r="J113">
        <f t="shared" si="21"/>
        <v>-2.3120000041672029E-3</v>
      </c>
      <c r="O113">
        <f t="shared" ca="1" si="17"/>
        <v>1.4549995294868504E-2</v>
      </c>
      <c r="Q113" s="2">
        <f t="shared" si="18"/>
        <v>30654.046999999999</v>
      </c>
      <c r="AA113" t="s">
        <v>32</v>
      </c>
      <c r="AF113" t="s">
        <v>34</v>
      </c>
    </row>
    <row r="114" spans="1:32" ht="12.75" customHeight="1">
      <c r="A114" t="s">
        <v>43</v>
      </c>
      <c r="B114" s="5"/>
      <c r="C114" s="17">
        <v>45932.402000000002</v>
      </c>
      <c r="D114" s="15"/>
      <c r="E114">
        <f t="shared" si="14"/>
        <v>16660.0392616504</v>
      </c>
      <c r="F114">
        <f t="shared" si="15"/>
        <v>16660</v>
      </c>
      <c r="G114">
        <f t="shared" si="19"/>
        <v>4.9039999998058192E-2</v>
      </c>
      <c r="I114">
        <f t="shared" ref="I114:I120" si="22">+G114</f>
        <v>4.9039999998058192E-2</v>
      </c>
      <c r="O114">
        <f t="shared" ca="1" si="17"/>
        <v>1.4714212355323367E-2</v>
      </c>
      <c r="Q114" s="2">
        <f t="shared" si="18"/>
        <v>30913.902000000002</v>
      </c>
      <c r="AA114" t="s">
        <v>32</v>
      </c>
      <c r="AB114">
        <v>8</v>
      </c>
      <c r="AD114" t="s">
        <v>35</v>
      </c>
      <c r="AF114" t="s">
        <v>37</v>
      </c>
    </row>
    <row r="115" spans="1:32" ht="12.75" customHeight="1">
      <c r="A115" t="s">
        <v>45</v>
      </c>
      <c r="B115" s="5"/>
      <c r="C115" s="17">
        <v>46032.292999999998</v>
      </c>
      <c r="D115" s="15"/>
      <c r="E115">
        <f t="shared" si="14"/>
        <v>16740.012457407833</v>
      </c>
      <c r="F115">
        <f t="shared" si="15"/>
        <v>16740</v>
      </c>
      <c r="G115">
        <f t="shared" si="19"/>
        <v>1.5559999992547091E-2</v>
      </c>
      <c r="I115">
        <f t="shared" si="22"/>
        <v>1.5559999992547091E-2</v>
      </c>
      <c r="O115">
        <f t="shared" ca="1" si="17"/>
        <v>1.4777372763190622E-2</v>
      </c>
      <c r="Q115" s="2">
        <f t="shared" si="18"/>
        <v>31013.792999999998</v>
      </c>
      <c r="AA115" t="s">
        <v>32</v>
      </c>
      <c r="AB115">
        <v>15</v>
      </c>
      <c r="AD115" t="s">
        <v>44</v>
      </c>
      <c r="AF115" t="s">
        <v>37</v>
      </c>
    </row>
    <row r="116" spans="1:32" ht="12.75" customHeight="1">
      <c r="A116" t="s">
        <v>46</v>
      </c>
      <c r="B116" s="5" t="s">
        <v>67</v>
      </c>
      <c r="C116" s="17">
        <v>46055.394</v>
      </c>
      <c r="D116" s="15"/>
      <c r="E116">
        <f t="shared" si="14"/>
        <v>16758.507224656059</v>
      </c>
      <c r="F116">
        <f t="shared" si="15"/>
        <v>16758.5</v>
      </c>
      <c r="G116">
        <f t="shared" si="19"/>
        <v>9.023999999044463E-3</v>
      </c>
      <c r="I116">
        <f t="shared" si="22"/>
        <v>9.023999999044463E-3</v>
      </c>
      <c r="O116">
        <f t="shared" ca="1" si="17"/>
        <v>1.4791978607509925E-2</v>
      </c>
      <c r="Q116" s="2">
        <f t="shared" si="18"/>
        <v>31036.894</v>
      </c>
      <c r="AA116" t="s">
        <v>32</v>
      </c>
      <c r="AB116">
        <v>12</v>
      </c>
      <c r="AD116" t="s">
        <v>44</v>
      </c>
      <c r="AF116" t="s">
        <v>37</v>
      </c>
    </row>
    <row r="117" spans="1:32" ht="12.75" customHeight="1">
      <c r="A117" t="s">
        <v>46</v>
      </c>
      <c r="B117" s="5"/>
      <c r="C117" s="17">
        <v>46057.292000000001</v>
      </c>
      <c r="D117" s="15"/>
      <c r="E117">
        <f t="shared" ref="E117:E148" si="23">+(C117-C$7)/C$8</f>
        <v>16760.026772218378</v>
      </c>
      <c r="F117">
        <f t="shared" ref="F117:F148" si="24">ROUND(2*E117,0)/2</f>
        <v>16760</v>
      </c>
      <c r="G117">
        <f t="shared" si="19"/>
        <v>3.3439999999245629E-2</v>
      </c>
      <c r="I117">
        <f t="shared" si="22"/>
        <v>3.3439999999245629E-2</v>
      </c>
      <c r="O117">
        <f t="shared" ref="O117:O148" ca="1" si="25">+C$11+C$12*F117</f>
        <v>1.4793162865157436E-2</v>
      </c>
      <c r="Q117" s="2">
        <f t="shared" ref="Q117:Q148" si="26">+C117-15018.5</f>
        <v>31038.792000000001</v>
      </c>
      <c r="AB117">
        <v>12</v>
      </c>
      <c r="AD117" t="s">
        <v>44</v>
      </c>
      <c r="AF117" t="s">
        <v>37</v>
      </c>
    </row>
    <row r="118" spans="1:32" ht="12.75" customHeight="1">
      <c r="A118" t="s">
        <v>47</v>
      </c>
      <c r="B118" s="5" t="s">
        <v>67</v>
      </c>
      <c r="C118" s="17">
        <v>47374.425999999999</v>
      </c>
      <c r="D118" s="15"/>
      <c r="E118">
        <f t="shared" si="23"/>
        <v>17814.530333307714</v>
      </c>
      <c r="F118">
        <f t="shared" si="24"/>
        <v>17814.5</v>
      </c>
      <c r="G118">
        <f t="shared" si="19"/>
        <v>3.7887999998929445E-2</v>
      </c>
      <c r="I118">
        <f t="shared" si="22"/>
        <v>3.7887999998929445E-2</v>
      </c>
      <c r="O118">
        <f t="shared" ca="1" si="25"/>
        <v>1.5625695991357692E-2</v>
      </c>
      <c r="Q118" s="2">
        <f t="shared" si="26"/>
        <v>32355.925999999999</v>
      </c>
      <c r="AA118" t="s">
        <v>32</v>
      </c>
      <c r="AB118">
        <v>7</v>
      </c>
      <c r="AD118" t="s">
        <v>35</v>
      </c>
      <c r="AF118" t="s">
        <v>37</v>
      </c>
    </row>
    <row r="119" spans="1:32" ht="12.75" customHeight="1">
      <c r="A119" t="s">
        <v>47</v>
      </c>
      <c r="B119" s="5" t="s">
        <v>67</v>
      </c>
      <c r="C119" s="17">
        <v>47384.411</v>
      </c>
      <c r="D119" s="15"/>
      <c r="E119">
        <f t="shared" si="23"/>
        <v>17822.524370404528</v>
      </c>
      <c r="F119">
        <f t="shared" si="24"/>
        <v>17822.5</v>
      </c>
      <c r="G119">
        <f t="shared" si="19"/>
        <v>3.0439999994996469E-2</v>
      </c>
      <c r="I119">
        <f t="shared" si="22"/>
        <v>3.0439999994996469E-2</v>
      </c>
      <c r="O119">
        <f t="shared" ca="1" si="25"/>
        <v>1.5632012032144416E-2</v>
      </c>
      <c r="Q119" s="2">
        <f t="shared" si="26"/>
        <v>32365.911</v>
      </c>
      <c r="AA119" t="s">
        <v>32</v>
      </c>
      <c r="AB119">
        <v>7</v>
      </c>
      <c r="AD119" t="s">
        <v>35</v>
      </c>
      <c r="AF119" t="s">
        <v>37</v>
      </c>
    </row>
    <row r="120" spans="1:32" ht="12.75" customHeight="1">
      <c r="A120" t="s">
        <v>47</v>
      </c>
      <c r="B120" s="5" t="s">
        <v>67</v>
      </c>
      <c r="C120" s="17">
        <v>47389.396000000001</v>
      </c>
      <c r="D120" s="15"/>
      <c r="E120">
        <f t="shared" si="23"/>
        <v>17826.515384418311</v>
      </c>
      <c r="F120">
        <f t="shared" si="24"/>
        <v>17826.5</v>
      </c>
      <c r="G120">
        <f t="shared" si="19"/>
        <v>1.9216000000596978E-2</v>
      </c>
      <c r="I120">
        <f t="shared" si="22"/>
        <v>1.9216000000596978E-2</v>
      </c>
      <c r="O120">
        <f t="shared" ca="1" si="25"/>
        <v>1.563517005253778E-2</v>
      </c>
      <c r="Q120" s="2">
        <f t="shared" si="26"/>
        <v>32370.896000000001</v>
      </c>
      <c r="AA120" t="s">
        <v>32</v>
      </c>
      <c r="AB120">
        <v>6</v>
      </c>
      <c r="AD120" t="s">
        <v>35</v>
      </c>
      <c r="AF120" t="s">
        <v>37</v>
      </c>
    </row>
    <row r="121" spans="1:32" ht="12.75" customHeight="1">
      <c r="A121" t="s">
        <v>48</v>
      </c>
      <c r="B121" s="5"/>
      <c r="C121" s="17">
        <v>47392.504000000001</v>
      </c>
      <c r="D121" s="15"/>
      <c r="E121">
        <f t="shared" si="23"/>
        <v>17829.003663566724</v>
      </c>
      <c r="F121">
        <f t="shared" si="24"/>
        <v>17829</v>
      </c>
      <c r="G121">
        <f t="shared" si="19"/>
        <v>4.5759999993606471E-3</v>
      </c>
      <c r="J121">
        <f>+G121</f>
        <v>4.5759999993606471E-3</v>
      </c>
      <c r="O121">
        <f t="shared" ca="1" si="25"/>
        <v>1.5637143815283631E-2</v>
      </c>
      <c r="Q121" s="2">
        <f t="shared" si="26"/>
        <v>32374.004000000001</v>
      </c>
      <c r="AA121" t="s">
        <v>32</v>
      </c>
      <c r="AF121" t="s">
        <v>34</v>
      </c>
    </row>
    <row r="122" spans="1:32" ht="12.75" customHeight="1">
      <c r="A122" t="s">
        <v>48</v>
      </c>
      <c r="B122" s="5"/>
      <c r="C122" s="17">
        <v>47392.506000000001</v>
      </c>
      <c r="D122" s="15"/>
      <c r="E122">
        <f t="shared" si="23"/>
        <v>17829.005264775958</v>
      </c>
      <c r="F122">
        <f t="shared" si="24"/>
        <v>17829</v>
      </c>
      <c r="G122">
        <f t="shared" si="19"/>
        <v>6.5759999997681007E-3</v>
      </c>
      <c r="J122">
        <f>+G122</f>
        <v>6.5759999997681007E-3</v>
      </c>
      <c r="O122">
        <f t="shared" ca="1" si="25"/>
        <v>1.5637143815283631E-2</v>
      </c>
      <c r="Q122" s="2">
        <f t="shared" si="26"/>
        <v>32374.006000000001</v>
      </c>
      <c r="AA122" t="s">
        <v>32</v>
      </c>
      <c r="AF122" t="s">
        <v>34</v>
      </c>
    </row>
    <row r="123" spans="1:32" ht="12.75" customHeight="1">
      <c r="A123" t="s">
        <v>48</v>
      </c>
      <c r="B123" s="5"/>
      <c r="C123" s="17">
        <v>47392.510999999999</v>
      </c>
      <c r="D123" s="15"/>
      <c r="E123">
        <f t="shared" si="23"/>
        <v>17829.00926779904</v>
      </c>
      <c r="F123">
        <f t="shared" si="24"/>
        <v>17829</v>
      </c>
      <c r="G123">
        <f t="shared" si="19"/>
        <v>1.1575999997148756E-2</v>
      </c>
      <c r="J123">
        <f>+G123</f>
        <v>1.1575999997148756E-2</v>
      </c>
      <c r="O123">
        <f t="shared" ca="1" si="25"/>
        <v>1.5637143815283631E-2</v>
      </c>
      <c r="Q123" s="2">
        <f t="shared" si="26"/>
        <v>32374.010999999999</v>
      </c>
      <c r="AA123" t="s">
        <v>32</v>
      </c>
      <c r="AF123" t="s">
        <v>34</v>
      </c>
    </row>
    <row r="124" spans="1:32" ht="12.75" customHeight="1">
      <c r="A124" t="s">
        <v>49</v>
      </c>
      <c r="B124" s="5" t="s">
        <v>67</v>
      </c>
      <c r="C124" s="17">
        <v>47474.345999999998</v>
      </c>
      <c r="D124" s="15"/>
      <c r="E124">
        <f t="shared" si="23"/>
        <v>17894.526746599029</v>
      </c>
      <c r="F124">
        <f t="shared" si="24"/>
        <v>17894.5</v>
      </c>
      <c r="G124">
        <f t="shared" si="19"/>
        <v>3.3407999995688442E-2</v>
      </c>
      <c r="I124">
        <f>+G124</f>
        <v>3.3407999995688442E-2</v>
      </c>
      <c r="O124">
        <f t="shared" ca="1" si="25"/>
        <v>1.5688856399224946E-2</v>
      </c>
      <c r="Q124" s="2">
        <f t="shared" si="26"/>
        <v>32455.845999999998</v>
      </c>
      <c r="AA124" t="s">
        <v>32</v>
      </c>
      <c r="AB124">
        <v>8</v>
      </c>
      <c r="AD124" t="s">
        <v>35</v>
      </c>
      <c r="AF124" t="s">
        <v>37</v>
      </c>
    </row>
    <row r="125" spans="1:32" ht="12.75" customHeight="1">
      <c r="A125" t="s">
        <v>50</v>
      </c>
      <c r="B125" s="5" t="s">
        <v>67</v>
      </c>
      <c r="C125" s="17">
        <v>47695.419000000002</v>
      </c>
      <c r="D125" s="15"/>
      <c r="E125">
        <f t="shared" si="23"/>
        <v>18071.518811006074</v>
      </c>
      <c r="F125">
        <f t="shared" si="24"/>
        <v>18071.5</v>
      </c>
      <c r="G125">
        <f t="shared" ref="G125:G147" si="27">+C125-(C$7+F125*C$8)</f>
        <v>2.3496000001614448E-2</v>
      </c>
      <c r="I125">
        <f>+G125</f>
        <v>2.3496000001614448E-2</v>
      </c>
      <c r="O125">
        <f t="shared" ca="1" si="25"/>
        <v>1.5828598801631247E-2</v>
      </c>
      <c r="Q125" s="2">
        <f t="shared" si="26"/>
        <v>32676.919000000002</v>
      </c>
      <c r="AA125" t="s">
        <v>32</v>
      </c>
      <c r="AB125">
        <v>7</v>
      </c>
      <c r="AD125" t="s">
        <v>35</v>
      </c>
      <c r="AF125" t="s">
        <v>37</v>
      </c>
    </row>
    <row r="126" spans="1:32" ht="12.75" customHeight="1">
      <c r="A126" t="s">
        <v>48</v>
      </c>
      <c r="B126" s="5"/>
      <c r="C126" s="17">
        <v>47763.483</v>
      </c>
      <c r="D126" s="15"/>
      <c r="E126">
        <f t="shared" si="23"/>
        <v>18126.011163630774</v>
      </c>
      <c r="F126">
        <f t="shared" si="24"/>
        <v>18126</v>
      </c>
      <c r="G126">
        <f t="shared" si="27"/>
        <v>1.3943999998446088E-2</v>
      </c>
      <c r="J126">
        <f>+G126</f>
        <v>1.3943999998446088E-2</v>
      </c>
      <c r="O126">
        <f t="shared" ca="1" si="25"/>
        <v>1.5871626829490816E-2</v>
      </c>
      <c r="Q126" s="2">
        <f t="shared" si="26"/>
        <v>32744.983</v>
      </c>
      <c r="AA126" t="s">
        <v>32</v>
      </c>
      <c r="AF126" t="s">
        <v>34</v>
      </c>
    </row>
    <row r="127" spans="1:32" ht="12.75" customHeight="1">
      <c r="A127" t="s">
        <v>50</v>
      </c>
      <c r="B127" s="5" t="s">
        <v>67</v>
      </c>
      <c r="C127" s="17">
        <v>47770.368000000002</v>
      </c>
      <c r="D127" s="15"/>
      <c r="E127">
        <f t="shared" si="23"/>
        <v>18131.523326416111</v>
      </c>
      <c r="F127">
        <f t="shared" si="24"/>
        <v>18131.5</v>
      </c>
      <c r="G127">
        <f t="shared" si="27"/>
        <v>2.9135999997379258E-2</v>
      </c>
      <c r="I127">
        <f t="shared" ref="I127:I133" si="28">+G127</f>
        <v>2.9135999997379258E-2</v>
      </c>
      <c r="O127">
        <f t="shared" ca="1" si="25"/>
        <v>1.5875969107531689E-2</v>
      </c>
      <c r="Q127" s="2">
        <f t="shared" si="26"/>
        <v>32751.868000000002</v>
      </c>
      <c r="AA127" t="s">
        <v>32</v>
      </c>
      <c r="AB127">
        <v>9</v>
      </c>
      <c r="AD127" t="s">
        <v>35</v>
      </c>
      <c r="AF127" t="s">
        <v>37</v>
      </c>
    </row>
    <row r="128" spans="1:32" ht="12.75" customHeight="1">
      <c r="A128" t="s">
        <v>50</v>
      </c>
      <c r="B128" s="5" t="s">
        <v>67</v>
      </c>
      <c r="C128" s="17">
        <v>47775.372000000003</v>
      </c>
      <c r="D128" s="15"/>
      <c r="E128">
        <f t="shared" si="23"/>
        <v>18135.529551917611</v>
      </c>
      <c r="F128">
        <f t="shared" si="24"/>
        <v>18135.5</v>
      </c>
      <c r="G128">
        <f t="shared" si="27"/>
        <v>3.6912000003212597E-2</v>
      </c>
      <c r="I128">
        <f t="shared" si="28"/>
        <v>3.6912000003212597E-2</v>
      </c>
      <c r="O128">
        <f t="shared" ca="1" si="25"/>
        <v>1.5879127127925052E-2</v>
      </c>
      <c r="Q128" s="2">
        <f t="shared" si="26"/>
        <v>32756.872000000003</v>
      </c>
      <c r="AA128" t="s">
        <v>32</v>
      </c>
      <c r="AB128">
        <v>6</v>
      </c>
      <c r="AD128" t="s">
        <v>35</v>
      </c>
      <c r="AF128" t="s">
        <v>37</v>
      </c>
    </row>
    <row r="129" spans="1:32" ht="12.75" customHeight="1">
      <c r="A129" t="s">
        <v>51</v>
      </c>
      <c r="B129" s="5"/>
      <c r="C129" s="17">
        <v>47803.47</v>
      </c>
      <c r="D129" s="15"/>
      <c r="E129">
        <f t="shared" si="23"/>
        <v>18158.024940435018</v>
      </c>
      <c r="F129">
        <f t="shared" si="24"/>
        <v>18158</v>
      </c>
      <c r="G129">
        <f t="shared" si="27"/>
        <v>3.1151999995927326E-2</v>
      </c>
      <c r="I129">
        <f t="shared" si="28"/>
        <v>3.1151999995927326E-2</v>
      </c>
      <c r="O129">
        <f t="shared" ca="1" si="25"/>
        <v>1.5896890992637719E-2</v>
      </c>
      <c r="Q129" s="2">
        <f t="shared" si="26"/>
        <v>32784.97</v>
      </c>
      <c r="AA129" t="s">
        <v>32</v>
      </c>
      <c r="AB129">
        <v>7</v>
      </c>
      <c r="AD129" t="s">
        <v>35</v>
      </c>
      <c r="AF129" t="s">
        <v>37</v>
      </c>
    </row>
    <row r="130" spans="1:32" ht="12.75" customHeight="1">
      <c r="A130" t="s">
        <v>52</v>
      </c>
      <c r="B130" s="5" t="s">
        <v>67</v>
      </c>
      <c r="C130" s="17">
        <v>47905.258999999998</v>
      </c>
      <c r="D130" s="15"/>
      <c r="E130">
        <f t="shared" si="23"/>
        <v>18239.51768375477</v>
      </c>
      <c r="F130">
        <f t="shared" si="24"/>
        <v>18239.5</v>
      </c>
      <c r="G130">
        <f t="shared" si="27"/>
        <v>2.2087999997893348E-2</v>
      </c>
      <c r="I130">
        <f t="shared" si="28"/>
        <v>2.2087999997893348E-2</v>
      </c>
      <c r="O130">
        <f t="shared" ca="1" si="25"/>
        <v>1.5961235658152485E-2</v>
      </c>
      <c r="Q130" s="2">
        <f t="shared" si="26"/>
        <v>32886.758999999998</v>
      </c>
      <c r="AA130" t="s">
        <v>32</v>
      </c>
      <c r="AB130">
        <v>9</v>
      </c>
      <c r="AD130" t="s">
        <v>35</v>
      </c>
      <c r="AF130" t="s">
        <v>37</v>
      </c>
    </row>
    <row r="131" spans="1:32" ht="12.75" customHeight="1">
      <c r="A131" t="s">
        <v>53</v>
      </c>
      <c r="B131" s="5" t="s">
        <v>67</v>
      </c>
      <c r="C131" s="17">
        <v>48086.381000000001</v>
      </c>
      <c r="D131" s="15"/>
      <c r="E131">
        <f t="shared" si="23"/>
        <v>18384.524793123768</v>
      </c>
      <c r="F131">
        <f t="shared" si="24"/>
        <v>18384.5</v>
      </c>
      <c r="G131">
        <f t="shared" si="27"/>
        <v>3.0967999999120366E-2</v>
      </c>
      <c r="I131">
        <f t="shared" si="28"/>
        <v>3.0967999999120366E-2</v>
      </c>
      <c r="O131">
        <f t="shared" ca="1" si="25"/>
        <v>1.6075713897411886E-2</v>
      </c>
      <c r="Q131" s="2">
        <f t="shared" si="26"/>
        <v>33067.881000000001</v>
      </c>
      <c r="AA131" t="s">
        <v>32</v>
      </c>
      <c r="AB131">
        <v>6</v>
      </c>
      <c r="AD131" t="s">
        <v>35</v>
      </c>
      <c r="AF131" t="s">
        <v>37</v>
      </c>
    </row>
    <row r="132" spans="1:32" ht="12.75" customHeight="1">
      <c r="A132" t="s">
        <v>53</v>
      </c>
      <c r="B132" s="5" t="s">
        <v>67</v>
      </c>
      <c r="C132" s="17">
        <v>48121.358</v>
      </c>
      <c r="D132" s="15"/>
      <c r="E132">
        <f t="shared" si="23"/>
        <v>18412.527540798812</v>
      </c>
      <c r="F132">
        <f t="shared" si="24"/>
        <v>18412.5</v>
      </c>
      <c r="G132">
        <f t="shared" si="27"/>
        <v>3.4399999996821862E-2</v>
      </c>
      <c r="I132">
        <f t="shared" si="28"/>
        <v>3.4399999996821862E-2</v>
      </c>
      <c r="O132">
        <f t="shared" ca="1" si="25"/>
        <v>1.6097820040165425E-2</v>
      </c>
      <c r="Q132" s="2">
        <f t="shared" si="26"/>
        <v>33102.858</v>
      </c>
      <c r="AA132" t="s">
        <v>32</v>
      </c>
      <c r="AB132">
        <v>9</v>
      </c>
      <c r="AD132" t="s">
        <v>35</v>
      </c>
      <c r="AF132" t="s">
        <v>37</v>
      </c>
    </row>
    <row r="133" spans="1:32" ht="12.75" customHeight="1">
      <c r="A133" t="s">
        <v>53</v>
      </c>
      <c r="B133" s="5"/>
      <c r="C133" s="17">
        <v>48179.427000000003</v>
      </c>
      <c r="D133" s="15"/>
      <c r="E133">
        <f t="shared" si="23"/>
        <v>18459.017850280536</v>
      </c>
      <c r="F133">
        <f t="shared" si="24"/>
        <v>18459</v>
      </c>
      <c r="G133">
        <f t="shared" si="27"/>
        <v>2.2296000002825167E-2</v>
      </c>
      <c r="I133">
        <f t="shared" si="28"/>
        <v>2.2296000002825167E-2</v>
      </c>
      <c r="O133">
        <f t="shared" ca="1" si="25"/>
        <v>1.6134532027238267E-2</v>
      </c>
      <c r="Q133" s="2">
        <f t="shared" si="26"/>
        <v>33160.927000000003</v>
      </c>
      <c r="AA133" t="s">
        <v>32</v>
      </c>
      <c r="AB133">
        <v>8</v>
      </c>
      <c r="AD133" t="s">
        <v>35</v>
      </c>
      <c r="AF133" t="s">
        <v>37</v>
      </c>
    </row>
    <row r="134" spans="1:32" ht="12.75" customHeight="1">
      <c r="A134" t="s">
        <v>54</v>
      </c>
      <c r="B134" s="5"/>
      <c r="C134" s="17">
        <v>48510.402999999998</v>
      </c>
      <c r="D134" s="15"/>
      <c r="E134">
        <f t="shared" si="23"/>
        <v>18723.998763866472</v>
      </c>
      <c r="F134">
        <f t="shared" si="24"/>
        <v>18724</v>
      </c>
      <c r="G134">
        <f t="shared" si="27"/>
        <v>-1.5440000061062165E-3</v>
      </c>
      <c r="J134">
        <f>+G134</f>
        <v>-1.5440000061062165E-3</v>
      </c>
      <c r="O134">
        <f t="shared" ca="1" si="25"/>
        <v>1.6343750878298549E-2</v>
      </c>
      <c r="Q134" s="2">
        <f t="shared" si="26"/>
        <v>33491.902999999998</v>
      </c>
      <c r="AA134" t="s">
        <v>32</v>
      </c>
      <c r="AF134" t="s">
        <v>34</v>
      </c>
    </row>
    <row r="135" spans="1:32" ht="12.75" customHeight="1">
      <c r="A135" t="s">
        <v>55</v>
      </c>
      <c r="B135" s="5" t="s">
        <v>67</v>
      </c>
      <c r="C135" s="17">
        <v>48552.264000000003</v>
      </c>
      <c r="D135" s="15">
        <v>5.0000000000000001E-3</v>
      </c>
      <c r="E135">
        <f t="shared" si="23"/>
        <v>18757.512873722237</v>
      </c>
      <c r="F135">
        <f t="shared" si="24"/>
        <v>18757.5</v>
      </c>
      <c r="G135">
        <f t="shared" si="27"/>
        <v>1.6080000001238659E-2</v>
      </c>
      <c r="I135">
        <f>+G135</f>
        <v>1.6080000001238659E-2</v>
      </c>
      <c r="O135">
        <f t="shared" ca="1" si="25"/>
        <v>1.6370199299092961E-2</v>
      </c>
      <c r="Q135" s="2">
        <f t="shared" si="26"/>
        <v>33533.764000000003</v>
      </c>
      <c r="AA135" t="s">
        <v>32</v>
      </c>
      <c r="AB135">
        <v>10</v>
      </c>
      <c r="AD135" t="s">
        <v>35</v>
      </c>
      <c r="AF135" t="s">
        <v>37</v>
      </c>
    </row>
    <row r="136" spans="1:32" ht="12.75" customHeight="1">
      <c r="A136" t="s">
        <v>56</v>
      </c>
      <c r="B136" s="5"/>
      <c r="C136" s="17">
        <v>48620.326999999997</v>
      </c>
      <c r="D136" s="15">
        <v>8.0000000000000002E-3</v>
      </c>
      <c r="E136">
        <f t="shared" si="23"/>
        <v>18812.004425742318</v>
      </c>
      <c r="F136">
        <f t="shared" si="24"/>
        <v>18812</v>
      </c>
      <c r="G136">
        <f t="shared" si="27"/>
        <v>5.5280000015045516E-3</v>
      </c>
      <c r="I136">
        <f>+G136</f>
        <v>5.5280000015045516E-3</v>
      </c>
      <c r="O136">
        <f t="shared" ca="1" si="25"/>
        <v>1.641322732695253E-2</v>
      </c>
      <c r="Q136" s="2">
        <f t="shared" si="26"/>
        <v>33601.826999999997</v>
      </c>
      <c r="AA136" t="s">
        <v>32</v>
      </c>
      <c r="AB136">
        <v>7</v>
      </c>
      <c r="AD136" t="s">
        <v>35</v>
      </c>
      <c r="AF136" t="s">
        <v>37</v>
      </c>
    </row>
    <row r="137" spans="1:32" ht="12.75" customHeight="1">
      <c r="A137" t="s">
        <v>57</v>
      </c>
      <c r="B137" s="5"/>
      <c r="C137" s="17">
        <v>48801.457999999999</v>
      </c>
      <c r="D137" s="15">
        <v>5.0000000000000001E-3</v>
      </c>
      <c r="E137">
        <f t="shared" si="23"/>
        <v>18957.018740552863</v>
      </c>
      <c r="F137">
        <f t="shared" si="24"/>
        <v>18957</v>
      </c>
      <c r="G137">
        <f t="shared" si="27"/>
        <v>2.3407999993651174E-2</v>
      </c>
      <c r="I137">
        <f>+G137</f>
        <v>2.3407999993651174E-2</v>
      </c>
      <c r="O137">
        <f t="shared" ca="1" si="25"/>
        <v>1.6527705566211928E-2</v>
      </c>
      <c r="Q137" s="2">
        <f t="shared" si="26"/>
        <v>33782.957999999999</v>
      </c>
      <c r="AA137" t="s">
        <v>32</v>
      </c>
      <c r="AB137">
        <v>9</v>
      </c>
      <c r="AD137" t="s">
        <v>35</v>
      </c>
      <c r="AF137" t="s">
        <v>37</v>
      </c>
    </row>
    <row r="138" spans="1:32" ht="12.75" customHeight="1">
      <c r="A138" t="s">
        <v>58</v>
      </c>
      <c r="B138" s="5"/>
      <c r="C138" s="17">
        <v>48891.385999999999</v>
      </c>
      <c r="D138" s="15">
        <v>4.0000000000000001E-3</v>
      </c>
      <c r="E138">
        <f t="shared" si="23"/>
        <v>19029.015512515049</v>
      </c>
      <c r="F138">
        <f t="shared" si="24"/>
        <v>19029</v>
      </c>
      <c r="G138">
        <f t="shared" si="27"/>
        <v>1.9375999996555038E-2</v>
      </c>
      <c r="I138">
        <f>+G138</f>
        <v>1.9375999996555038E-2</v>
      </c>
      <c r="O138">
        <f t="shared" ca="1" si="25"/>
        <v>1.6584549933292458E-2</v>
      </c>
      <c r="Q138" s="2">
        <f t="shared" si="26"/>
        <v>33872.885999999999</v>
      </c>
      <c r="AA138" t="s">
        <v>32</v>
      </c>
      <c r="AB138">
        <v>8</v>
      </c>
      <c r="AD138" t="s">
        <v>35</v>
      </c>
      <c r="AF138" t="s">
        <v>37</v>
      </c>
    </row>
    <row r="139" spans="1:32" ht="12.75" customHeight="1">
      <c r="A139" t="s">
        <v>60</v>
      </c>
      <c r="B139" s="5"/>
      <c r="C139" s="17">
        <v>49132.4473</v>
      </c>
      <c r="D139" s="15"/>
      <c r="E139">
        <f t="shared" si="23"/>
        <v>19222.010302180206</v>
      </c>
      <c r="F139">
        <f t="shared" si="24"/>
        <v>19222</v>
      </c>
      <c r="G139">
        <f t="shared" si="27"/>
        <v>1.2867999997979496E-2</v>
      </c>
      <c r="N139">
        <f>+G139</f>
        <v>1.2867999997979496E-2</v>
      </c>
      <c r="O139">
        <f t="shared" ca="1" si="25"/>
        <v>1.673692441727221E-2</v>
      </c>
      <c r="Q139" s="2">
        <f t="shared" si="26"/>
        <v>34113.9473</v>
      </c>
      <c r="AA139" t="s">
        <v>59</v>
      </c>
      <c r="AF139" t="s">
        <v>34</v>
      </c>
    </row>
    <row r="140" spans="1:32" ht="12.75" customHeight="1">
      <c r="A140" t="s">
        <v>61</v>
      </c>
      <c r="B140" s="5"/>
      <c r="C140" s="17">
        <v>49212.406000000003</v>
      </c>
      <c r="D140" s="15">
        <v>5.0000000000000001E-3</v>
      </c>
      <c r="E140">
        <f t="shared" si="23"/>
        <v>19286.02560653806</v>
      </c>
      <c r="F140">
        <f t="shared" si="24"/>
        <v>19286</v>
      </c>
      <c r="G140">
        <f t="shared" si="27"/>
        <v>3.1984000001102686E-2</v>
      </c>
      <c r="I140">
        <f t="shared" ref="I140:I146" si="29">+G140</f>
        <v>3.1984000001102686E-2</v>
      </c>
      <c r="O140">
        <f t="shared" ca="1" si="25"/>
        <v>1.6787452743566016E-2</v>
      </c>
      <c r="Q140" s="2">
        <f t="shared" si="26"/>
        <v>34193.906000000003</v>
      </c>
      <c r="AA140" t="s">
        <v>32</v>
      </c>
      <c r="AB140">
        <v>7</v>
      </c>
      <c r="AD140" t="s">
        <v>35</v>
      </c>
      <c r="AF140" t="s">
        <v>37</v>
      </c>
    </row>
    <row r="141" spans="1:32" ht="12.75" customHeight="1">
      <c r="A141" t="s">
        <v>61</v>
      </c>
      <c r="B141" s="5"/>
      <c r="C141" s="17">
        <v>49232.37</v>
      </c>
      <c r="D141" s="15">
        <v>5.0000000000000001E-3</v>
      </c>
      <c r="E141">
        <f t="shared" si="23"/>
        <v>19302.008877103992</v>
      </c>
      <c r="F141">
        <f t="shared" si="24"/>
        <v>19302</v>
      </c>
      <c r="G141">
        <f t="shared" si="27"/>
        <v>1.108800000656629E-2</v>
      </c>
      <c r="I141">
        <f t="shared" si="29"/>
        <v>1.108800000656629E-2</v>
      </c>
      <c r="O141">
        <f t="shared" ca="1" si="25"/>
        <v>1.6800084825139464E-2</v>
      </c>
      <c r="Q141" s="2">
        <f t="shared" si="26"/>
        <v>34213.870000000003</v>
      </c>
      <c r="AA141" t="s">
        <v>32</v>
      </c>
      <c r="AB141">
        <v>9</v>
      </c>
      <c r="AD141" t="s">
        <v>35</v>
      </c>
      <c r="AF141" t="s">
        <v>37</v>
      </c>
    </row>
    <row r="142" spans="1:32" ht="12.75" customHeight="1">
      <c r="A142" t="s">
        <v>62</v>
      </c>
      <c r="B142" s="5"/>
      <c r="C142" s="17">
        <v>49568.381000000001</v>
      </c>
      <c r="D142" s="15">
        <v>4.0000000000000001E-3</v>
      </c>
      <c r="E142">
        <f t="shared" si="23"/>
        <v>19571.020834934545</v>
      </c>
      <c r="F142">
        <f t="shared" si="24"/>
        <v>19571</v>
      </c>
      <c r="G142">
        <f t="shared" si="27"/>
        <v>2.602399999886984E-2</v>
      </c>
      <c r="I142">
        <f t="shared" si="29"/>
        <v>2.602399999886984E-2</v>
      </c>
      <c r="O142">
        <f t="shared" ca="1" si="25"/>
        <v>1.7012461696593109E-2</v>
      </c>
      <c r="Q142" s="2">
        <f t="shared" si="26"/>
        <v>34549.881000000001</v>
      </c>
      <c r="AA142" t="s">
        <v>32</v>
      </c>
      <c r="AB142">
        <v>7</v>
      </c>
      <c r="AD142" t="s">
        <v>35</v>
      </c>
      <c r="AF142" t="s">
        <v>37</v>
      </c>
    </row>
    <row r="143" spans="1:32" ht="12.75" customHeight="1">
      <c r="A143" s="42" t="s">
        <v>64</v>
      </c>
      <c r="B143" s="43"/>
      <c r="C143" s="44">
        <v>49599.580999999998</v>
      </c>
      <c r="D143" s="45">
        <v>3.0000000000000001E-3</v>
      </c>
      <c r="E143">
        <f t="shared" si="23"/>
        <v>19595.999698972661</v>
      </c>
      <c r="F143">
        <f t="shared" si="24"/>
        <v>19596</v>
      </c>
      <c r="G143">
        <f t="shared" si="27"/>
        <v>-3.7600000359816477E-4</v>
      </c>
      <c r="I143">
        <f t="shared" si="29"/>
        <v>-3.7600000359816477E-4</v>
      </c>
      <c r="O143">
        <f t="shared" ca="1" si="25"/>
        <v>1.7032199324051627E-2</v>
      </c>
      <c r="Q143" s="2">
        <f t="shared" si="26"/>
        <v>34581.080999999998</v>
      </c>
      <c r="AA143" t="s">
        <v>32</v>
      </c>
      <c r="AB143">
        <v>10</v>
      </c>
      <c r="AD143" t="s">
        <v>63</v>
      </c>
      <c r="AF143" t="s">
        <v>37</v>
      </c>
    </row>
    <row r="144" spans="1:32" ht="12.75" customHeight="1">
      <c r="A144" s="42" t="s">
        <v>62</v>
      </c>
      <c r="B144" s="43"/>
      <c r="C144" s="44">
        <v>49599.584000000003</v>
      </c>
      <c r="D144" s="45">
        <v>8.9999999999999993E-3</v>
      </c>
      <c r="E144">
        <f t="shared" si="23"/>
        <v>19596.002100786514</v>
      </c>
      <c r="F144">
        <f t="shared" si="24"/>
        <v>19596</v>
      </c>
      <c r="G144">
        <f t="shared" si="27"/>
        <v>2.6240000006509945E-3</v>
      </c>
      <c r="I144">
        <f t="shared" si="29"/>
        <v>2.6240000006509945E-3</v>
      </c>
      <c r="O144">
        <f t="shared" ca="1" si="25"/>
        <v>1.7032199324051627E-2</v>
      </c>
      <c r="Q144" s="2">
        <f t="shared" si="26"/>
        <v>34581.084000000003</v>
      </c>
      <c r="AA144" t="s">
        <v>32</v>
      </c>
      <c r="AB144">
        <v>16</v>
      </c>
      <c r="AD144" t="s">
        <v>65</v>
      </c>
      <c r="AF144" t="s">
        <v>37</v>
      </c>
    </row>
    <row r="145" spans="1:32" ht="12.75" customHeight="1">
      <c r="A145" s="42" t="s">
        <v>64</v>
      </c>
      <c r="B145" s="43"/>
      <c r="C145" s="44">
        <v>49633.326999999997</v>
      </c>
      <c r="D145" s="45">
        <v>5.0000000000000001E-3</v>
      </c>
      <c r="E145">
        <f t="shared" si="23"/>
        <v>19623.016902364663</v>
      </c>
      <c r="F145">
        <f t="shared" si="24"/>
        <v>19623</v>
      </c>
      <c r="G145">
        <f t="shared" si="27"/>
        <v>2.1111999994900543E-2</v>
      </c>
      <c r="I145">
        <f t="shared" si="29"/>
        <v>2.1111999994900543E-2</v>
      </c>
      <c r="O145">
        <f t="shared" ca="1" si="25"/>
        <v>1.7053515961706827E-2</v>
      </c>
      <c r="Q145" s="2">
        <f t="shared" si="26"/>
        <v>34614.826999999997</v>
      </c>
      <c r="AA145" t="s">
        <v>32</v>
      </c>
      <c r="AB145">
        <v>8</v>
      </c>
      <c r="AD145" t="s">
        <v>35</v>
      </c>
      <c r="AF145" t="s">
        <v>37</v>
      </c>
    </row>
    <row r="146" spans="1:32" ht="12.75" customHeight="1">
      <c r="A146" s="42" t="s">
        <v>66</v>
      </c>
      <c r="B146" s="43"/>
      <c r="C146" s="44">
        <v>50014.29</v>
      </c>
      <c r="D146" s="45">
        <v>5.0000000000000001E-3</v>
      </c>
      <c r="E146">
        <f t="shared" si="23"/>
        <v>19928.017638920912</v>
      </c>
      <c r="F146">
        <f t="shared" si="24"/>
        <v>19928</v>
      </c>
      <c r="G146">
        <f t="shared" si="27"/>
        <v>2.2032000000763219E-2</v>
      </c>
      <c r="I146">
        <f t="shared" si="29"/>
        <v>2.2032000000763219E-2</v>
      </c>
      <c r="O146">
        <f t="shared" ca="1" si="25"/>
        <v>1.7294315016700736E-2</v>
      </c>
      <c r="Q146" s="2">
        <f t="shared" si="26"/>
        <v>34995.79</v>
      </c>
      <c r="AA146" t="s">
        <v>32</v>
      </c>
      <c r="AB146">
        <v>7</v>
      </c>
      <c r="AD146" t="s">
        <v>35</v>
      </c>
      <c r="AF146" t="s">
        <v>37</v>
      </c>
    </row>
    <row r="147" spans="1:32" ht="12.75" customHeight="1">
      <c r="A147" s="61" t="s">
        <v>477</v>
      </c>
      <c r="B147" s="62" t="s">
        <v>69</v>
      </c>
      <c r="C147" s="61">
        <v>51404.499900000003</v>
      </c>
      <c r="D147" s="61" t="s">
        <v>83</v>
      </c>
      <c r="E147">
        <f t="shared" si="23"/>
        <v>21041.026102912921</v>
      </c>
      <c r="F147">
        <f t="shared" si="24"/>
        <v>21041</v>
      </c>
      <c r="G147">
        <f t="shared" si="27"/>
        <v>3.2603999999992084E-2</v>
      </c>
      <c r="I147">
        <f>+G147</f>
        <v>3.2603999999992084E-2</v>
      </c>
      <c r="O147">
        <f t="shared" ca="1" si="25"/>
        <v>1.8173034191153924E-2</v>
      </c>
      <c r="Q147" s="2">
        <f t="shared" si="26"/>
        <v>36385.999900000003</v>
      </c>
    </row>
    <row r="148" spans="1:32" ht="12.75" customHeight="1">
      <c r="A148" s="33" t="s">
        <v>82</v>
      </c>
      <c r="B148" s="34" t="s">
        <v>69</v>
      </c>
      <c r="C148" s="33">
        <v>52136.422899999998</v>
      </c>
      <c r="D148" s="33" t="s">
        <v>83</v>
      </c>
      <c r="E148">
        <f t="shared" si="23"/>
        <v>21627.00703571337</v>
      </c>
      <c r="F148">
        <f t="shared" si="24"/>
        <v>21627</v>
      </c>
      <c r="O148">
        <f t="shared" ca="1" si="25"/>
        <v>1.8635684178781566E-2</v>
      </c>
      <c r="Q148" s="2">
        <f t="shared" si="26"/>
        <v>37117.922899999998</v>
      </c>
      <c r="U148" s="10">
        <v>8.7879999991855584E-3</v>
      </c>
    </row>
    <row r="149" spans="1:32" ht="12.75" customHeight="1">
      <c r="A149" s="33" t="s">
        <v>82</v>
      </c>
      <c r="B149" s="34" t="s">
        <v>69</v>
      </c>
      <c r="C149" s="33">
        <v>52136.449280000001</v>
      </c>
      <c r="D149" s="33" t="s">
        <v>83</v>
      </c>
      <c r="E149">
        <f t="shared" ref="E149:E177" si="30">+(C149-C$7)/C$8</f>
        <v>21627.028155663156</v>
      </c>
      <c r="F149">
        <f t="shared" ref="F149:F188" si="31">ROUND(2*E149,0)/2</f>
        <v>21627</v>
      </c>
      <c r="O149">
        <f t="shared" ref="O149:O177" ca="1" si="32">+C$11+C$12*F149</f>
        <v>1.8635684178781566E-2</v>
      </c>
      <c r="Q149" s="2">
        <f t="shared" ref="Q149:Q186" si="33">+C149-15018.5</f>
        <v>37117.949280000001</v>
      </c>
      <c r="U149" s="10">
        <v>3.5168000002158806E-2</v>
      </c>
    </row>
    <row r="150" spans="1:32" ht="12.75" customHeight="1">
      <c r="A150" s="61" t="s">
        <v>491</v>
      </c>
      <c r="B150" s="62" t="s">
        <v>67</v>
      </c>
      <c r="C150" s="61">
        <v>52144.544600000001</v>
      </c>
      <c r="D150" s="61" t="s">
        <v>83</v>
      </c>
      <c r="E150">
        <f t="shared" si="30"/>
        <v>21633.509306228065</v>
      </c>
      <c r="F150">
        <f t="shared" si="31"/>
        <v>21633.5</v>
      </c>
      <c r="G150">
        <f t="shared" ref="G150:G177" si="34">+C150-(C$7+F150*C$8)</f>
        <v>1.1623999998846557E-2</v>
      </c>
      <c r="I150">
        <f>+G150</f>
        <v>1.1623999998846557E-2</v>
      </c>
      <c r="O150">
        <f t="shared" ca="1" si="32"/>
        <v>1.8640815961920777E-2</v>
      </c>
      <c r="Q150" s="2">
        <f t="shared" si="33"/>
        <v>37126.044600000001</v>
      </c>
    </row>
    <row r="151" spans="1:32" ht="12.75" customHeight="1">
      <c r="A151" s="61" t="s">
        <v>495</v>
      </c>
      <c r="B151" s="62" t="s">
        <v>67</v>
      </c>
      <c r="C151" s="61">
        <v>52500.530400000003</v>
      </c>
      <c r="D151" s="61" t="s">
        <v>83</v>
      </c>
      <c r="E151">
        <f t="shared" si="30"/>
        <v>21918.513181154409</v>
      </c>
      <c r="F151">
        <f t="shared" si="31"/>
        <v>21918.5</v>
      </c>
      <c r="G151">
        <f t="shared" si="34"/>
        <v>1.6464000000269152E-2</v>
      </c>
      <c r="I151">
        <f>+G151</f>
        <v>1.6464000000269152E-2</v>
      </c>
      <c r="O151">
        <f t="shared" ca="1" si="32"/>
        <v>1.8865824914947878E-2</v>
      </c>
      <c r="Q151" s="2">
        <f t="shared" si="33"/>
        <v>37482.030400000003</v>
      </c>
    </row>
    <row r="152" spans="1:32" ht="12.75" customHeight="1">
      <c r="A152" s="35" t="s">
        <v>68</v>
      </c>
      <c r="B152" s="36" t="s">
        <v>69</v>
      </c>
      <c r="C152" s="37">
        <v>52548.623200000002</v>
      </c>
      <c r="D152" s="37">
        <v>2.0000000000000001E-4</v>
      </c>
      <c r="E152">
        <f t="shared" si="30"/>
        <v>21957.016498859939</v>
      </c>
      <c r="F152">
        <f t="shared" si="31"/>
        <v>21957</v>
      </c>
      <c r="G152">
        <f t="shared" si="34"/>
        <v>2.0608000006177463E-2</v>
      </c>
      <c r="K152">
        <f t="shared" ref="K150:K156" si="35">+G152</f>
        <v>2.0608000006177463E-2</v>
      </c>
      <c r="O152">
        <f t="shared" ca="1" si="32"/>
        <v>1.8896220861233992E-2</v>
      </c>
      <c r="Q152" s="2">
        <f t="shared" si="33"/>
        <v>37530.123200000002</v>
      </c>
    </row>
    <row r="153" spans="1:32" ht="12.75" customHeight="1">
      <c r="A153" s="38" t="s">
        <v>72</v>
      </c>
      <c r="B153" s="39" t="s">
        <v>69</v>
      </c>
      <c r="C153" s="40">
        <v>52837.152300000002</v>
      </c>
      <c r="D153" s="41">
        <v>1E-4</v>
      </c>
      <c r="E153">
        <f t="shared" si="30"/>
        <v>22188.014228345248</v>
      </c>
      <c r="F153">
        <f t="shared" si="31"/>
        <v>22188</v>
      </c>
      <c r="G153">
        <f t="shared" si="34"/>
        <v>1.7771999999240506E-2</v>
      </c>
      <c r="K153">
        <f t="shared" si="35"/>
        <v>1.7771999999240506E-2</v>
      </c>
      <c r="O153">
        <f t="shared" ca="1" si="32"/>
        <v>1.9078596538950693E-2</v>
      </c>
      <c r="Q153" s="2">
        <f t="shared" si="33"/>
        <v>37818.652300000002</v>
      </c>
    </row>
    <row r="154" spans="1:32" ht="12.75" customHeight="1">
      <c r="A154" s="61" t="s">
        <v>597</v>
      </c>
      <c r="B154" s="62" t="s">
        <v>69</v>
      </c>
      <c r="C154" s="61">
        <v>53611.569900000002</v>
      </c>
      <c r="D154" s="61" t="s">
        <v>83</v>
      </c>
      <c r="E154">
        <f t="shared" si="30"/>
        <v>22808.016534086542</v>
      </c>
      <c r="F154">
        <f t="shared" si="31"/>
        <v>22808</v>
      </c>
      <c r="G154">
        <f t="shared" si="34"/>
        <v>2.0652000006521121E-2</v>
      </c>
      <c r="K154">
        <f t="shared" si="35"/>
        <v>2.0652000006521121E-2</v>
      </c>
      <c r="O154">
        <f t="shared" ca="1" si="32"/>
        <v>1.9568089699921916E-2</v>
      </c>
      <c r="Q154" s="2">
        <f t="shared" si="33"/>
        <v>38593.069900000002</v>
      </c>
    </row>
    <row r="155" spans="1:32" ht="12.75" customHeight="1">
      <c r="A155" s="61" t="s">
        <v>596</v>
      </c>
      <c r="B155" s="62" t="s">
        <v>69</v>
      </c>
      <c r="C155" s="61">
        <v>54324.784099999997</v>
      </c>
      <c r="D155" s="61" t="s">
        <v>83</v>
      </c>
      <c r="E155">
        <f t="shared" si="30"/>
        <v>23379.019115235824</v>
      </c>
      <c r="F155">
        <f t="shared" si="31"/>
        <v>23379</v>
      </c>
      <c r="G155">
        <f t="shared" si="34"/>
        <v>2.3875999999290798E-2</v>
      </c>
      <c r="K155">
        <f t="shared" si="35"/>
        <v>2.3875999999290798E-2</v>
      </c>
      <c r="O155">
        <f t="shared" ca="1" si="32"/>
        <v>2.0018897111074449E-2</v>
      </c>
      <c r="Q155" s="2">
        <f t="shared" si="33"/>
        <v>39306.284099999997</v>
      </c>
    </row>
    <row r="156" spans="1:32" ht="12.75" customHeight="1">
      <c r="A156" s="61" t="s">
        <v>596</v>
      </c>
      <c r="B156" s="62" t="s">
        <v>67</v>
      </c>
      <c r="C156" s="61">
        <v>54327.907700000003</v>
      </c>
      <c r="D156" s="61" t="s">
        <v>83</v>
      </c>
      <c r="E156">
        <f t="shared" si="30"/>
        <v>23381.519883816261</v>
      </c>
      <c r="F156">
        <f t="shared" si="31"/>
        <v>23381.5</v>
      </c>
      <c r="G156">
        <f t="shared" si="34"/>
        <v>2.4836000004142988E-2</v>
      </c>
      <c r="K156">
        <f t="shared" si="35"/>
        <v>2.4836000004142988E-2</v>
      </c>
      <c r="O156">
        <f t="shared" ca="1" si="32"/>
        <v>2.0020870873820304E-2</v>
      </c>
      <c r="Q156" s="2">
        <f t="shared" si="33"/>
        <v>39309.407700000003</v>
      </c>
    </row>
    <row r="157" spans="1:32" ht="12.75" customHeight="1">
      <c r="A157" s="37" t="s">
        <v>81</v>
      </c>
      <c r="B157" s="36" t="s">
        <v>67</v>
      </c>
      <c r="C157" s="37">
        <v>54385.361900000004</v>
      </c>
      <c r="D157" s="37">
        <v>1E-3</v>
      </c>
      <c r="E157">
        <f t="shared" si="30"/>
        <v>23427.517981579691</v>
      </c>
      <c r="F157">
        <f t="shared" si="31"/>
        <v>23427.5</v>
      </c>
      <c r="G157">
        <f t="shared" si="34"/>
        <v>2.2460000007413328E-2</v>
      </c>
      <c r="J157">
        <f>+G157</f>
        <v>2.2460000007413328E-2</v>
      </c>
      <c r="O157">
        <f t="shared" ca="1" si="32"/>
        <v>2.0057188108343976E-2</v>
      </c>
      <c r="Q157" s="2">
        <f t="shared" si="33"/>
        <v>39366.861900000004</v>
      </c>
    </row>
    <row r="158" spans="1:32" ht="12.75" customHeight="1">
      <c r="A158" s="61" t="s">
        <v>531</v>
      </c>
      <c r="B158" s="62" t="s">
        <v>67</v>
      </c>
      <c r="C158" s="61">
        <v>55186.0072</v>
      </c>
      <c r="D158" s="61" t="s">
        <v>83</v>
      </c>
      <c r="E158">
        <f t="shared" si="30"/>
        <v>24068.518305023954</v>
      </c>
      <c r="F158">
        <f t="shared" si="31"/>
        <v>24068.5</v>
      </c>
      <c r="G158">
        <f t="shared" si="34"/>
        <v>2.2863999998662621E-2</v>
      </c>
      <c r="K158">
        <f t="shared" ref="K158:K166" si="36">+G158</f>
        <v>2.2863999998662621E-2</v>
      </c>
      <c r="O158">
        <f t="shared" ca="1" si="32"/>
        <v>2.0563260876380357E-2</v>
      </c>
      <c r="Q158" s="2">
        <f t="shared" si="33"/>
        <v>40167.5072</v>
      </c>
    </row>
    <row r="159" spans="1:32" ht="12.75" customHeight="1">
      <c r="A159" s="46" t="s">
        <v>86</v>
      </c>
      <c r="B159" s="43" t="s">
        <v>67</v>
      </c>
      <c r="C159" s="45">
        <v>55483.279750000002</v>
      </c>
      <c r="D159" s="45">
        <v>2.0000000000000001E-4</v>
      </c>
      <c r="E159">
        <f t="shared" si="30"/>
        <v>24306.51608094433</v>
      </c>
      <c r="F159">
        <f t="shared" si="31"/>
        <v>24306.5</v>
      </c>
      <c r="G159">
        <f t="shared" si="34"/>
        <v>2.0086000004084781E-2</v>
      </c>
      <c r="K159">
        <f t="shared" si="36"/>
        <v>2.0086000004084781E-2</v>
      </c>
      <c r="O159">
        <f t="shared" ca="1" si="32"/>
        <v>2.0751163089785439E-2</v>
      </c>
      <c r="Q159" s="2">
        <f t="shared" si="33"/>
        <v>40464.779750000002</v>
      </c>
    </row>
    <row r="160" spans="1:32" ht="12.75" customHeight="1">
      <c r="A160" s="46" t="s">
        <v>86</v>
      </c>
      <c r="B160" s="43" t="s">
        <v>67</v>
      </c>
      <c r="C160" s="45">
        <v>55483.280220000001</v>
      </c>
      <c r="D160" s="45">
        <v>1E-4</v>
      </c>
      <c r="E160">
        <f t="shared" si="30"/>
        <v>24306.516457228499</v>
      </c>
      <c r="F160">
        <f t="shared" si="31"/>
        <v>24306.5</v>
      </c>
      <c r="G160">
        <f t="shared" si="34"/>
        <v>2.0556000003125519E-2</v>
      </c>
      <c r="K160">
        <f t="shared" si="36"/>
        <v>2.0556000003125519E-2</v>
      </c>
      <c r="O160">
        <f t="shared" ca="1" si="32"/>
        <v>2.0751163089785439E-2</v>
      </c>
      <c r="Q160" s="2">
        <f t="shared" si="33"/>
        <v>40464.780220000001</v>
      </c>
    </row>
    <row r="161" spans="1:17" ht="12.75" customHeight="1">
      <c r="A161" s="46" t="s">
        <v>86</v>
      </c>
      <c r="B161" s="43" t="s">
        <v>67</v>
      </c>
      <c r="C161" s="45">
        <v>55483.28067</v>
      </c>
      <c r="D161" s="45">
        <v>1E-4</v>
      </c>
      <c r="E161">
        <f t="shared" si="30"/>
        <v>24306.516817500575</v>
      </c>
      <c r="F161">
        <f t="shared" si="31"/>
        <v>24306.5</v>
      </c>
      <c r="G161">
        <f t="shared" si="34"/>
        <v>2.1006000002671499E-2</v>
      </c>
      <c r="K161">
        <f t="shared" si="36"/>
        <v>2.1006000002671499E-2</v>
      </c>
      <c r="O161">
        <f t="shared" ca="1" si="32"/>
        <v>2.0751163089785439E-2</v>
      </c>
      <c r="Q161" s="2">
        <f t="shared" si="33"/>
        <v>40464.78067</v>
      </c>
    </row>
    <row r="162" spans="1:17" ht="12.75" customHeight="1">
      <c r="A162" s="46" t="s">
        <v>86</v>
      </c>
      <c r="B162" s="43" t="s">
        <v>67</v>
      </c>
      <c r="C162" s="45">
        <v>55483.281210000001</v>
      </c>
      <c r="D162" s="45">
        <v>2.0000000000000001E-4</v>
      </c>
      <c r="E162">
        <f t="shared" si="30"/>
        <v>24306.517249827069</v>
      </c>
      <c r="F162">
        <f t="shared" si="31"/>
        <v>24306.5</v>
      </c>
      <c r="G162">
        <f t="shared" si="34"/>
        <v>2.1546000003581867E-2</v>
      </c>
      <c r="K162">
        <f t="shared" si="36"/>
        <v>2.1546000003581867E-2</v>
      </c>
      <c r="O162">
        <f t="shared" ca="1" si="32"/>
        <v>2.0751163089785439E-2</v>
      </c>
      <c r="Q162" s="2">
        <f t="shared" si="33"/>
        <v>40464.781210000001</v>
      </c>
    </row>
    <row r="163" spans="1:17" ht="12.75" customHeight="1">
      <c r="A163" s="46" t="s">
        <v>87</v>
      </c>
      <c r="B163" s="43" t="s">
        <v>67</v>
      </c>
      <c r="C163" s="45">
        <v>55894.219660000002</v>
      </c>
      <c r="D163" s="45">
        <v>1E-4</v>
      </c>
      <c r="E163">
        <f t="shared" si="30"/>
        <v>24635.516470038176</v>
      </c>
      <c r="F163">
        <f t="shared" si="31"/>
        <v>24635.5</v>
      </c>
      <c r="G163">
        <f t="shared" si="34"/>
        <v>2.0572000001266133E-2</v>
      </c>
      <c r="K163">
        <f t="shared" si="36"/>
        <v>2.0572000001266133E-2</v>
      </c>
      <c r="O163">
        <f t="shared" ca="1" si="32"/>
        <v>2.1010910267139526E-2</v>
      </c>
      <c r="Q163" s="2">
        <f t="shared" si="33"/>
        <v>40875.719660000002</v>
      </c>
    </row>
    <row r="164" spans="1:17" ht="12.75" customHeight="1">
      <c r="A164" s="46" t="s">
        <v>87</v>
      </c>
      <c r="B164" s="43" t="s">
        <v>67</v>
      </c>
      <c r="C164" s="45">
        <v>55894.219669999999</v>
      </c>
      <c r="D164" s="45">
        <v>2.0000000000000001E-4</v>
      </c>
      <c r="E164">
        <f t="shared" si="30"/>
        <v>24635.516478044217</v>
      </c>
      <c r="F164">
        <f t="shared" si="31"/>
        <v>24635.5</v>
      </c>
      <c r="G164">
        <f t="shared" si="34"/>
        <v>2.0581999997375533E-2</v>
      </c>
      <c r="K164">
        <f t="shared" si="36"/>
        <v>2.0581999997375533E-2</v>
      </c>
      <c r="O164">
        <f t="shared" ca="1" si="32"/>
        <v>2.1010910267139526E-2</v>
      </c>
      <c r="Q164" s="2">
        <f t="shared" si="33"/>
        <v>40875.719669999999</v>
      </c>
    </row>
    <row r="165" spans="1:17" ht="12.75" customHeight="1">
      <c r="A165" s="46" t="s">
        <v>87</v>
      </c>
      <c r="B165" s="43" t="s">
        <v>67</v>
      </c>
      <c r="C165" s="45">
        <v>55894.219859999997</v>
      </c>
      <c r="D165" s="45">
        <v>1E-4</v>
      </c>
      <c r="E165">
        <f t="shared" si="30"/>
        <v>24635.516630159094</v>
      </c>
      <c r="F165">
        <f t="shared" si="31"/>
        <v>24635.5</v>
      </c>
      <c r="G165">
        <f t="shared" si="34"/>
        <v>2.0771999996213708E-2</v>
      </c>
      <c r="K165">
        <f t="shared" si="36"/>
        <v>2.0771999996213708E-2</v>
      </c>
      <c r="O165">
        <f t="shared" ca="1" si="32"/>
        <v>2.1010910267139526E-2</v>
      </c>
      <c r="Q165" s="2">
        <f t="shared" si="33"/>
        <v>40875.719859999997</v>
      </c>
    </row>
    <row r="166" spans="1:17" ht="12.75" customHeight="1">
      <c r="A166" s="46" t="s">
        <v>87</v>
      </c>
      <c r="B166" s="43" t="s">
        <v>67</v>
      </c>
      <c r="C166" s="45">
        <v>55894.220220000003</v>
      </c>
      <c r="D166" s="45">
        <v>2.9999999999999997E-4</v>
      </c>
      <c r="E166">
        <f t="shared" si="30"/>
        <v>24635.516918376761</v>
      </c>
      <c r="F166">
        <f t="shared" si="31"/>
        <v>24635.5</v>
      </c>
      <c r="G166">
        <f t="shared" si="34"/>
        <v>2.1132000001671258E-2</v>
      </c>
      <c r="K166">
        <f t="shared" si="36"/>
        <v>2.1132000001671258E-2</v>
      </c>
      <c r="O166">
        <f t="shared" ca="1" si="32"/>
        <v>2.1010910267139526E-2</v>
      </c>
      <c r="Q166" s="2">
        <f t="shared" si="33"/>
        <v>40875.720220000003</v>
      </c>
    </row>
    <row r="167" spans="1:17" ht="12.75" customHeight="1">
      <c r="A167" s="46" t="s">
        <v>88</v>
      </c>
      <c r="B167" s="43" t="s">
        <v>69</v>
      </c>
      <c r="C167" s="45">
        <v>56058.472199999997</v>
      </c>
      <c r="D167" s="45">
        <v>4.7999999999999996E-3</v>
      </c>
      <c r="E167">
        <f t="shared" si="30"/>
        <v>24767.017811851507</v>
      </c>
      <c r="F167">
        <f t="shared" si="31"/>
        <v>24767</v>
      </c>
      <c r="G167">
        <f t="shared" si="34"/>
        <v>2.2248000001127366E-2</v>
      </c>
      <c r="J167">
        <f>+G167</f>
        <v>2.2248000001127366E-2</v>
      </c>
      <c r="O167">
        <f t="shared" ca="1" si="32"/>
        <v>2.1114730187571325E-2</v>
      </c>
      <c r="Q167" s="2">
        <f t="shared" si="33"/>
        <v>41039.972199999997</v>
      </c>
    </row>
    <row r="168" spans="1:17" ht="12.75" customHeight="1">
      <c r="A168" s="46" t="s">
        <v>87</v>
      </c>
      <c r="B168" s="43" t="s">
        <v>69</v>
      </c>
      <c r="C168" s="45">
        <v>56078.456059999997</v>
      </c>
      <c r="D168" s="45">
        <v>4.0000000000000002E-4</v>
      </c>
      <c r="E168">
        <f t="shared" si="30"/>
        <v>24783.016982425124</v>
      </c>
      <c r="F168">
        <f t="shared" si="31"/>
        <v>24783</v>
      </c>
      <c r="G168">
        <f t="shared" si="34"/>
        <v>2.1211999992374331E-2</v>
      </c>
      <c r="K168">
        <f>+G168</f>
        <v>2.1211999992374331E-2</v>
      </c>
      <c r="O168">
        <f t="shared" ca="1" si="32"/>
        <v>2.112736226914478E-2</v>
      </c>
      <c r="Q168" s="2">
        <f t="shared" si="33"/>
        <v>41059.956059999997</v>
      </c>
    </row>
    <row r="169" spans="1:17" ht="12.75" customHeight="1">
      <c r="A169" s="46" t="s">
        <v>87</v>
      </c>
      <c r="B169" s="43" t="s">
        <v>69</v>
      </c>
      <c r="C169" s="45">
        <v>56078.456290000002</v>
      </c>
      <c r="D169" s="45">
        <v>2.0000000000000001E-4</v>
      </c>
      <c r="E169">
        <f t="shared" si="30"/>
        <v>24783.01716656419</v>
      </c>
      <c r="F169">
        <f t="shared" si="31"/>
        <v>24783</v>
      </c>
      <c r="G169">
        <f t="shared" si="34"/>
        <v>2.1441999997477978E-2</v>
      </c>
      <c r="K169">
        <f>+G169</f>
        <v>2.1441999997477978E-2</v>
      </c>
      <c r="O169">
        <f t="shared" ca="1" si="32"/>
        <v>2.112736226914478E-2</v>
      </c>
      <c r="Q169" s="2">
        <f t="shared" si="33"/>
        <v>41059.956290000002</v>
      </c>
    </row>
    <row r="170" spans="1:17" ht="12.75" customHeight="1">
      <c r="A170" s="46" t="s">
        <v>87</v>
      </c>
      <c r="B170" s="43" t="s">
        <v>69</v>
      </c>
      <c r="C170" s="45">
        <v>56078.456469999997</v>
      </c>
      <c r="D170" s="45">
        <v>2.0000000000000001E-4</v>
      </c>
      <c r="E170">
        <f t="shared" si="30"/>
        <v>24783.017310673018</v>
      </c>
      <c r="F170">
        <f t="shared" si="31"/>
        <v>24783</v>
      </c>
      <c r="G170">
        <f t="shared" si="34"/>
        <v>2.1621999992930796E-2</v>
      </c>
      <c r="K170">
        <f>+G170</f>
        <v>2.1621999992930796E-2</v>
      </c>
      <c r="O170">
        <f t="shared" ca="1" si="32"/>
        <v>2.112736226914478E-2</v>
      </c>
      <c r="Q170" s="2">
        <f t="shared" si="33"/>
        <v>41059.956469999997</v>
      </c>
    </row>
    <row r="171" spans="1:17" ht="12.75" customHeight="1">
      <c r="A171" s="46" t="s">
        <v>87</v>
      </c>
      <c r="B171" s="43" t="s">
        <v>69</v>
      </c>
      <c r="C171" s="45">
        <v>56078.456660000003</v>
      </c>
      <c r="D171" s="45">
        <v>2.0000000000000001E-4</v>
      </c>
      <c r="E171">
        <f t="shared" si="30"/>
        <v>24783.017462787899</v>
      </c>
      <c r="F171">
        <f t="shared" si="31"/>
        <v>24783</v>
      </c>
      <c r="G171">
        <f t="shared" si="34"/>
        <v>2.1811999999044929E-2</v>
      </c>
      <c r="K171">
        <f>+G171</f>
        <v>2.1811999999044929E-2</v>
      </c>
      <c r="O171">
        <f t="shared" ca="1" si="32"/>
        <v>2.112736226914478E-2</v>
      </c>
      <c r="Q171" s="2">
        <f t="shared" si="33"/>
        <v>41059.956660000003</v>
      </c>
    </row>
    <row r="172" spans="1:17" ht="12.75" customHeight="1">
      <c r="A172" s="46" t="s">
        <v>88</v>
      </c>
      <c r="B172" s="43" t="s">
        <v>69</v>
      </c>
      <c r="C172" s="45">
        <v>56219.603600000002</v>
      </c>
      <c r="D172" s="45">
        <v>4.0000000000000002E-4</v>
      </c>
      <c r="E172">
        <f t="shared" si="30"/>
        <v>24896.020354571774</v>
      </c>
      <c r="F172">
        <f t="shared" si="31"/>
        <v>24896</v>
      </c>
      <c r="G172">
        <f t="shared" si="34"/>
        <v>2.5424000006751157E-2</v>
      </c>
      <c r="J172">
        <f>+G172</f>
        <v>2.5424000006751157E-2</v>
      </c>
      <c r="O172">
        <f t="shared" ca="1" si="32"/>
        <v>2.1216576345257275E-2</v>
      </c>
      <c r="Q172" s="2">
        <f t="shared" si="33"/>
        <v>41201.103600000002</v>
      </c>
    </row>
    <row r="173" spans="1:17" ht="12.75" customHeight="1">
      <c r="A173" s="45" t="s">
        <v>89</v>
      </c>
      <c r="B173" s="43" t="s">
        <v>69</v>
      </c>
      <c r="C173" s="45">
        <v>56489.395199999999</v>
      </c>
      <c r="D173" s="45">
        <v>3.8E-3</v>
      </c>
      <c r="E173">
        <f t="shared" si="30"/>
        <v>25112.016755053417</v>
      </c>
      <c r="F173">
        <f t="shared" si="31"/>
        <v>25112</v>
      </c>
      <c r="G173">
        <f t="shared" si="34"/>
        <v>2.0927999998093583E-2</v>
      </c>
      <c r="J173">
        <f>+G173</f>
        <v>2.0927999998093583E-2</v>
      </c>
      <c r="O173">
        <f t="shared" ca="1" si="32"/>
        <v>2.1387109446498867E-2</v>
      </c>
      <c r="Q173" s="2">
        <f t="shared" si="33"/>
        <v>41470.895199999999</v>
      </c>
    </row>
    <row r="174" spans="1:17" ht="12.75" customHeight="1">
      <c r="A174" s="61" t="s">
        <v>583</v>
      </c>
      <c r="B174" s="62" t="s">
        <v>69</v>
      </c>
      <c r="C174" s="61">
        <v>56578.078300000001</v>
      </c>
      <c r="D174" s="61" t="s">
        <v>83</v>
      </c>
      <c r="E174">
        <f t="shared" si="30"/>
        <v>25183.016854328391</v>
      </c>
      <c r="F174">
        <f t="shared" si="31"/>
        <v>25183</v>
      </c>
      <c r="G174">
        <f t="shared" si="34"/>
        <v>2.1052000003692228E-2</v>
      </c>
      <c r="K174">
        <f>+G174</f>
        <v>2.1052000003692228E-2</v>
      </c>
      <c r="O174">
        <f t="shared" ca="1" si="32"/>
        <v>2.1443164308481054E-2</v>
      </c>
      <c r="Q174" s="2">
        <f t="shared" si="33"/>
        <v>41559.578300000001</v>
      </c>
    </row>
    <row r="175" spans="1:17" ht="12.75" customHeight="1">
      <c r="A175" s="64" t="s">
        <v>90</v>
      </c>
      <c r="B175" s="43"/>
      <c r="C175" s="64">
        <v>56928.4401</v>
      </c>
      <c r="D175" s="64">
        <v>5.7999999999999996E-3</v>
      </c>
      <c r="E175">
        <f t="shared" si="30"/>
        <v>25463.518128890937</v>
      </c>
      <c r="F175">
        <f t="shared" si="31"/>
        <v>25463.5</v>
      </c>
      <c r="G175">
        <f t="shared" si="34"/>
        <v>2.2644000004220288E-2</v>
      </c>
      <c r="J175">
        <f>+G175</f>
        <v>2.2644000004220288E-2</v>
      </c>
      <c r="O175">
        <f t="shared" ca="1" si="32"/>
        <v>2.1664620488565614E-2</v>
      </c>
      <c r="Q175" s="2">
        <f t="shared" si="33"/>
        <v>41909.9401</v>
      </c>
    </row>
    <row r="176" spans="1:17" ht="12.75" customHeight="1">
      <c r="A176" s="64" t="s">
        <v>90</v>
      </c>
      <c r="B176" s="43"/>
      <c r="C176" s="64">
        <v>56930.314599999998</v>
      </c>
      <c r="D176" s="64">
        <v>5.0000000000000001E-3</v>
      </c>
      <c r="E176">
        <f t="shared" si="30"/>
        <v>25465.018862244764</v>
      </c>
      <c r="F176">
        <f t="shared" si="31"/>
        <v>25465</v>
      </c>
      <c r="G176">
        <f t="shared" si="34"/>
        <v>2.3560000001452863E-2</v>
      </c>
      <c r="J176">
        <f>+G176</f>
        <v>2.3560000001452863E-2</v>
      </c>
      <c r="O176">
        <f t="shared" ca="1" si="32"/>
        <v>2.166580474621313E-2</v>
      </c>
      <c r="Q176" s="2">
        <f t="shared" si="33"/>
        <v>41911.814599999998</v>
      </c>
    </row>
    <row r="177" spans="1:17" ht="12.75" customHeight="1">
      <c r="A177" s="45" t="s">
        <v>595</v>
      </c>
      <c r="B177" s="43"/>
      <c r="C177" s="45">
        <v>57151.397299999997</v>
      </c>
      <c r="D177" s="45">
        <v>1.6000000000000001E-3</v>
      </c>
      <c r="E177">
        <f t="shared" si="30"/>
        <v>25642.018692516587</v>
      </c>
      <c r="F177">
        <f t="shared" si="31"/>
        <v>25642</v>
      </c>
      <c r="G177">
        <f t="shared" si="34"/>
        <v>2.3347999995166901E-2</v>
      </c>
      <c r="K177">
        <f>+G177</f>
        <v>2.3347999995166901E-2</v>
      </c>
      <c r="O177">
        <f t="shared" ca="1" si="32"/>
        <v>2.1805547148619431E-2</v>
      </c>
      <c r="Q177" s="2">
        <f t="shared" si="33"/>
        <v>42132.897299999997</v>
      </c>
    </row>
    <row r="178" spans="1:17" ht="12.75" customHeight="1">
      <c r="A178" s="66" t="s">
        <v>2</v>
      </c>
      <c r="B178" s="67" t="s">
        <v>69</v>
      </c>
      <c r="C178" s="68">
        <v>57297.536800000002</v>
      </c>
      <c r="D178" s="68" t="s">
        <v>3</v>
      </c>
      <c r="E178">
        <f t="shared" ref="E178:E186" si="37">+(C178-C$7)/C$8</f>
        <v>25759.018650885151</v>
      </c>
      <c r="F178">
        <f t="shared" si="31"/>
        <v>25759</v>
      </c>
      <c r="G178">
        <f t="shared" ref="G178:G186" si="38">+C178-(C$7+F178*C$8)</f>
        <v>2.3295999999390915E-2</v>
      </c>
      <c r="K178">
        <f t="shared" ref="K178:K186" si="39">+G178</f>
        <v>2.3295999999390915E-2</v>
      </c>
      <c r="O178">
        <f t="shared" ref="O178:O186" ca="1" si="40">+C$11+C$12*F178</f>
        <v>2.189791924512529E-2</v>
      </c>
      <c r="Q178" s="2">
        <f t="shared" si="33"/>
        <v>42279.036800000002</v>
      </c>
    </row>
    <row r="179" spans="1:17" ht="12.75" customHeight="1">
      <c r="A179" s="69" t="s">
        <v>599</v>
      </c>
      <c r="B179" s="70" t="s">
        <v>67</v>
      </c>
      <c r="C179" s="71">
        <v>56908.453939999999</v>
      </c>
      <c r="D179" s="71">
        <v>4.0000000000000002E-4</v>
      </c>
      <c r="E179">
        <f t="shared" si="37"/>
        <v>25447.517116926701</v>
      </c>
      <c r="F179">
        <f t="shared" si="31"/>
        <v>25447.5</v>
      </c>
      <c r="G179">
        <f t="shared" si="38"/>
        <v>2.1379999998316634E-2</v>
      </c>
      <c r="K179">
        <f t="shared" si="39"/>
        <v>2.1379999998316634E-2</v>
      </c>
      <c r="O179">
        <f t="shared" ca="1" si="40"/>
        <v>2.1651988406992166E-2</v>
      </c>
      <c r="Q179" s="2">
        <f t="shared" si="33"/>
        <v>41889.953939999999</v>
      </c>
    </row>
    <row r="180" spans="1:17" ht="12.75" customHeight="1">
      <c r="A180" s="69" t="s">
        <v>599</v>
      </c>
      <c r="B180" s="70" t="s">
        <v>67</v>
      </c>
      <c r="C180" s="71">
        <v>56908.454149999998</v>
      </c>
      <c r="D180" s="71">
        <v>2.9999999999999997E-4</v>
      </c>
      <c r="E180">
        <f t="shared" si="37"/>
        <v>25447.517285053669</v>
      </c>
      <c r="F180">
        <f t="shared" si="31"/>
        <v>25447.5</v>
      </c>
      <c r="G180">
        <f t="shared" si="38"/>
        <v>2.1589999996649567E-2</v>
      </c>
      <c r="K180">
        <f t="shared" si="39"/>
        <v>2.1589999996649567E-2</v>
      </c>
      <c r="O180">
        <f t="shared" ca="1" si="40"/>
        <v>2.1651988406992166E-2</v>
      </c>
      <c r="Q180" s="2">
        <f t="shared" si="33"/>
        <v>41889.954149999998</v>
      </c>
    </row>
    <row r="181" spans="1:17" ht="12.75" customHeight="1">
      <c r="A181" s="69" t="s">
        <v>599</v>
      </c>
      <c r="B181" s="70" t="s">
        <v>67</v>
      </c>
      <c r="C181" s="71">
        <v>56908.454319999997</v>
      </c>
      <c r="D181" s="71">
        <v>2.0000000000000001E-4</v>
      </c>
      <c r="E181">
        <f t="shared" si="37"/>
        <v>25447.517421156455</v>
      </c>
      <c r="F181">
        <f t="shared" si="31"/>
        <v>25447.5</v>
      </c>
      <c r="G181">
        <f t="shared" si="38"/>
        <v>2.1759999995992985E-2</v>
      </c>
      <c r="K181">
        <f t="shared" si="39"/>
        <v>2.1759999995992985E-2</v>
      </c>
      <c r="O181">
        <f t="shared" ca="1" si="40"/>
        <v>2.1651988406992166E-2</v>
      </c>
      <c r="Q181" s="2">
        <f t="shared" si="33"/>
        <v>41889.954319999997</v>
      </c>
    </row>
    <row r="182" spans="1:17" ht="12.75" customHeight="1">
      <c r="A182" s="69" t="s">
        <v>599</v>
      </c>
      <c r="B182" s="70" t="s">
        <v>67</v>
      </c>
      <c r="C182" s="71">
        <v>56908.454749999997</v>
      </c>
      <c r="D182" s="71">
        <v>4.0000000000000002E-4</v>
      </c>
      <c r="E182">
        <f t="shared" si="37"/>
        <v>25447.51776541644</v>
      </c>
      <c r="F182">
        <f t="shared" si="31"/>
        <v>25447.5</v>
      </c>
      <c r="G182">
        <f t="shared" si="38"/>
        <v>2.2189999996044207E-2</v>
      </c>
      <c r="K182">
        <f t="shared" si="39"/>
        <v>2.2189999996044207E-2</v>
      </c>
      <c r="O182">
        <f t="shared" ca="1" si="40"/>
        <v>2.1651988406992166E-2</v>
      </c>
      <c r="Q182" s="2">
        <f t="shared" si="33"/>
        <v>41889.954749999997</v>
      </c>
    </row>
    <row r="183" spans="1:17" ht="12.75" customHeight="1">
      <c r="A183" s="69" t="s">
        <v>599</v>
      </c>
      <c r="B183" s="70" t="s">
        <v>69</v>
      </c>
      <c r="C183" s="71">
        <v>57608.550629999998</v>
      </c>
      <c r="D183" s="71">
        <v>1E-4</v>
      </c>
      <c r="E183">
        <f t="shared" si="37"/>
        <v>26008.017759011604</v>
      </c>
      <c r="F183">
        <f t="shared" si="31"/>
        <v>26008</v>
      </c>
      <c r="G183">
        <f t="shared" si="38"/>
        <v>2.2182000000611879E-2</v>
      </c>
      <c r="K183">
        <f t="shared" si="39"/>
        <v>2.2182000000611879E-2</v>
      </c>
      <c r="O183">
        <f t="shared" ca="1" si="40"/>
        <v>2.2094506014612124E-2</v>
      </c>
      <c r="Q183" s="2">
        <f t="shared" si="33"/>
        <v>42590.050629999998</v>
      </c>
    </row>
    <row r="184" spans="1:17" ht="12.75" customHeight="1">
      <c r="A184" s="69" t="s">
        <v>599</v>
      </c>
      <c r="B184" s="70" t="s">
        <v>69</v>
      </c>
      <c r="C184" s="71">
        <v>57608.550640000001</v>
      </c>
      <c r="D184" s="71">
        <v>1E-4</v>
      </c>
      <c r="E184">
        <f t="shared" si="37"/>
        <v>26008.017767017653</v>
      </c>
      <c r="F184">
        <f t="shared" si="31"/>
        <v>26008</v>
      </c>
      <c r="G184">
        <f t="shared" si="38"/>
        <v>2.2192000003997236E-2</v>
      </c>
      <c r="K184">
        <f t="shared" si="39"/>
        <v>2.2192000003997236E-2</v>
      </c>
      <c r="O184">
        <f t="shared" ca="1" si="40"/>
        <v>2.2094506014612124E-2</v>
      </c>
      <c r="Q184" s="2">
        <f t="shared" si="33"/>
        <v>42590.050640000001</v>
      </c>
    </row>
    <row r="185" spans="1:17" ht="12.75" customHeight="1">
      <c r="A185" s="69" t="s">
        <v>599</v>
      </c>
      <c r="B185" s="70" t="s">
        <v>69</v>
      </c>
      <c r="C185" s="71">
        <v>57608.551140000003</v>
      </c>
      <c r="D185" s="71">
        <v>1E-4</v>
      </c>
      <c r="E185">
        <f t="shared" si="37"/>
        <v>26008.018167319962</v>
      </c>
      <c r="F185">
        <f t="shared" si="31"/>
        <v>26008</v>
      </c>
      <c r="G185">
        <f t="shared" si="38"/>
        <v>2.2692000005918089E-2</v>
      </c>
      <c r="K185">
        <f t="shared" si="39"/>
        <v>2.2692000005918089E-2</v>
      </c>
      <c r="O185">
        <f t="shared" ca="1" si="40"/>
        <v>2.2094506014612124E-2</v>
      </c>
      <c r="Q185" s="2">
        <f t="shared" si="33"/>
        <v>42590.051140000003</v>
      </c>
    </row>
    <row r="186" spans="1:17" ht="12.75" customHeight="1">
      <c r="A186" s="69" t="s">
        <v>599</v>
      </c>
      <c r="B186" s="70" t="s">
        <v>69</v>
      </c>
      <c r="C186" s="71">
        <v>57608.551149999999</v>
      </c>
      <c r="D186" s="71">
        <v>1E-4</v>
      </c>
      <c r="E186">
        <f t="shared" si="37"/>
        <v>26008.018175326004</v>
      </c>
      <c r="F186">
        <f t="shared" si="31"/>
        <v>26008</v>
      </c>
      <c r="G186">
        <f t="shared" si="38"/>
        <v>2.2702000002027489E-2</v>
      </c>
      <c r="K186">
        <f t="shared" si="39"/>
        <v>2.2702000002027489E-2</v>
      </c>
      <c r="O186">
        <f t="shared" ca="1" si="40"/>
        <v>2.2094506014612124E-2</v>
      </c>
      <c r="Q186" s="2">
        <f t="shared" si="33"/>
        <v>42590.051149999999</v>
      </c>
    </row>
    <row r="187" spans="1:17" ht="12.75" customHeight="1">
      <c r="A187" s="71" t="s">
        <v>1</v>
      </c>
      <c r="B187" s="77" t="s">
        <v>69</v>
      </c>
      <c r="C187" s="72">
        <v>57901.458899999998</v>
      </c>
      <c r="D187" s="72">
        <v>8.0000000000000004E-4</v>
      </c>
      <c r="E187">
        <f>+(C187-C$7)/C$8</f>
        <v>26242.521472215816</v>
      </c>
      <c r="F187">
        <f t="shared" si="31"/>
        <v>26242.5</v>
      </c>
      <c r="G187">
        <f>+C187-(C$7+F187*C$8)</f>
        <v>2.681999999913387E-2</v>
      </c>
      <c r="K187">
        <f>+G187</f>
        <v>2.681999999913387E-2</v>
      </c>
      <c r="O187">
        <f ca="1">+C$11+C$12*F187</f>
        <v>2.2279644960173012E-2</v>
      </c>
      <c r="Q187" s="2">
        <f>+C187-15018.5</f>
        <v>42882.958899999998</v>
      </c>
    </row>
    <row r="188" spans="1:17" ht="12.75" customHeight="1">
      <c r="A188" s="65" t="s">
        <v>0</v>
      </c>
      <c r="B188" s="73" t="s">
        <v>69</v>
      </c>
      <c r="C188" s="65">
        <v>58361.732600000003</v>
      </c>
      <c r="D188" s="65">
        <v>2.9999999999999997E-4</v>
      </c>
      <c r="E188">
        <f>+(C188-C$7)/C$8</f>
        <v>26611.018721338358</v>
      </c>
      <c r="F188">
        <f t="shared" si="31"/>
        <v>26611</v>
      </c>
      <c r="G188">
        <f>+C188-(C$7+F188*C$8)</f>
        <v>2.3384000000078231E-2</v>
      </c>
      <c r="K188">
        <f>+G188</f>
        <v>2.3384000000078231E-2</v>
      </c>
      <c r="O188">
        <f ca="1">+C$11+C$12*F188</f>
        <v>2.257057758891156E-2</v>
      </c>
      <c r="Q188" s="2">
        <f>+C188-15018.5</f>
        <v>43343.232600000003</v>
      </c>
    </row>
    <row r="189" spans="1:17" ht="12.75" customHeight="1">
      <c r="A189" s="74" t="s">
        <v>600</v>
      </c>
      <c r="B189" s="75" t="s">
        <v>69</v>
      </c>
      <c r="C189" s="76">
        <v>58055.656325000004</v>
      </c>
      <c r="D189" s="76">
        <v>8.3999999999999995E-5</v>
      </c>
      <c r="E189">
        <f>+(C189-C$7)/C$8</f>
        <v>26365.972642539647</v>
      </c>
      <c r="F189">
        <f>ROUND(2*E189,0)/2</f>
        <v>26366</v>
      </c>
      <c r="G189">
        <f>+C189-(C$7+F189*C$8)</f>
        <v>-3.4170999999332707E-2</v>
      </c>
      <c r="K189">
        <f>+G189</f>
        <v>-3.4170999999332707E-2</v>
      </c>
      <c r="O189">
        <f ca="1">+C$11+C$12*F189</f>
        <v>2.237714883981809E-2</v>
      </c>
      <c r="Q189" s="2">
        <f>+C189-15018.5</f>
        <v>43037.156325000004</v>
      </c>
    </row>
    <row r="190" spans="1:17" ht="12.75" customHeight="1">
      <c r="B190" s="5"/>
      <c r="Q190" s="2"/>
    </row>
    <row r="191" spans="1:17" ht="12.75" customHeight="1">
      <c r="B191" s="5"/>
      <c r="Q191" s="2"/>
    </row>
    <row r="192" spans="1:17" ht="12.75" customHeight="1">
      <c r="B192" s="5"/>
      <c r="Q192" s="2"/>
    </row>
    <row r="193" spans="2:17" ht="12.75" customHeight="1">
      <c r="B193" s="5"/>
      <c r="Q193" s="2"/>
    </row>
    <row r="194" spans="2:17" ht="12.75" customHeight="1">
      <c r="B194" s="5"/>
      <c r="Q194" s="2"/>
    </row>
    <row r="195" spans="2:17" ht="12.75" customHeight="1">
      <c r="B195" s="5"/>
      <c r="Q195" s="2"/>
    </row>
    <row r="196" spans="2:17" ht="12.75" customHeight="1">
      <c r="B196" s="5"/>
      <c r="Q196" s="2"/>
    </row>
    <row r="197" spans="2:17" ht="12.75" customHeight="1">
      <c r="B197" s="5"/>
      <c r="Q197" s="2"/>
    </row>
    <row r="198" spans="2:17" ht="12.75" customHeight="1">
      <c r="B198" s="5"/>
      <c r="Q198" s="2"/>
    </row>
    <row r="199" spans="2:17" ht="12.75" customHeight="1">
      <c r="B199" s="5"/>
      <c r="Q199" s="2"/>
    </row>
    <row r="200" spans="2:17" ht="12.75" customHeight="1">
      <c r="B200" s="5"/>
      <c r="Q200" s="2"/>
    </row>
    <row r="201" spans="2:17" ht="12.75" customHeight="1">
      <c r="B201" s="5"/>
      <c r="Q201" s="2"/>
    </row>
    <row r="202" spans="2:17" ht="12.75" customHeight="1">
      <c r="B202" s="5"/>
      <c r="Q202" s="2"/>
    </row>
    <row r="203" spans="2:17" ht="12.75" customHeight="1">
      <c r="B203" s="5"/>
      <c r="Q203" s="2"/>
    </row>
    <row r="204" spans="2:17" ht="12.75" customHeight="1">
      <c r="B204" s="5"/>
      <c r="Q204" s="2"/>
    </row>
    <row r="205" spans="2:17" ht="12.75" customHeight="1">
      <c r="B205" s="5"/>
      <c r="Q205" s="2"/>
    </row>
    <row r="206" spans="2:17" ht="12.75" customHeight="1">
      <c r="B206" s="5"/>
      <c r="Q206" s="2"/>
    </row>
    <row r="207" spans="2:17" ht="12.75" customHeight="1">
      <c r="B207" s="5"/>
      <c r="Q207" s="2"/>
    </row>
    <row r="208" spans="2:17" ht="12.75" customHeight="1">
      <c r="B208" s="5"/>
      <c r="Q208" s="2"/>
    </row>
    <row r="209" spans="2:17" ht="12.75" customHeight="1">
      <c r="B209" s="5"/>
      <c r="Q209" s="2"/>
    </row>
    <row r="210" spans="2:17" ht="12.75" customHeight="1">
      <c r="B210" s="5"/>
      <c r="Q210" s="2"/>
    </row>
    <row r="211" spans="2:17" ht="12.75" customHeight="1">
      <c r="B211" s="5"/>
      <c r="Q211" s="2"/>
    </row>
    <row r="212" spans="2:17" ht="12.75" customHeight="1">
      <c r="B212" s="5"/>
      <c r="Q212" s="2"/>
    </row>
    <row r="213" spans="2:17" ht="12.75" customHeight="1">
      <c r="B213" s="5"/>
      <c r="Q213" s="2"/>
    </row>
    <row r="214" spans="2:17" ht="12.75" customHeight="1">
      <c r="B214" s="5"/>
      <c r="Q214" s="2"/>
    </row>
    <row r="215" spans="2:17" ht="12.75" customHeight="1">
      <c r="B215" s="5"/>
      <c r="Q215" s="2"/>
    </row>
    <row r="216" spans="2:17" ht="12.75" customHeight="1">
      <c r="B216" s="5"/>
      <c r="Q216" s="2"/>
    </row>
    <row r="217" spans="2:17" ht="12.75" customHeight="1">
      <c r="B217" s="5"/>
      <c r="Q217" s="2"/>
    </row>
    <row r="218" spans="2:17" ht="12.75" customHeight="1">
      <c r="B218" s="5"/>
      <c r="Q218" s="2"/>
    </row>
    <row r="219" spans="2:17" ht="12.75" customHeight="1">
      <c r="B219" s="5"/>
      <c r="Q219" s="2"/>
    </row>
    <row r="220" spans="2:17" ht="12.75" customHeight="1">
      <c r="B220" s="5"/>
      <c r="Q220" s="2"/>
    </row>
    <row r="221" spans="2:17" ht="12.75" customHeight="1">
      <c r="B221" s="5"/>
      <c r="Q221" s="2"/>
    </row>
    <row r="222" spans="2:17" ht="12.75" customHeight="1">
      <c r="B222" s="5"/>
      <c r="Q222" s="2"/>
    </row>
    <row r="223" spans="2:17" ht="12.75" customHeight="1">
      <c r="B223" s="5"/>
      <c r="Q223" s="2"/>
    </row>
    <row r="224" spans="2:17" ht="12.75" customHeight="1">
      <c r="B224" s="5"/>
      <c r="Q224" s="2"/>
    </row>
    <row r="225" spans="2:17" ht="12.75" customHeight="1">
      <c r="B225" s="5"/>
      <c r="Q225" s="2"/>
    </row>
    <row r="226" spans="2:17" ht="12.75" customHeight="1">
      <c r="B226" s="5"/>
      <c r="Q226" s="2"/>
    </row>
    <row r="227" spans="2:17" ht="12.75" customHeight="1">
      <c r="B227" s="5"/>
      <c r="Q227" s="2"/>
    </row>
    <row r="228" spans="2:17" ht="12.75" customHeight="1">
      <c r="B228" s="5"/>
      <c r="Q228" s="2"/>
    </row>
    <row r="229" spans="2:17" ht="12.75" customHeight="1">
      <c r="B229" s="5"/>
      <c r="Q229" s="2"/>
    </row>
    <row r="230" spans="2:17" ht="12.75" customHeight="1">
      <c r="B230" s="5"/>
      <c r="Q230" s="2"/>
    </row>
    <row r="231" spans="2:17" ht="12.75" customHeight="1">
      <c r="B231" s="5"/>
      <c r="Q231" s="2"/>
    </row>
    <row r="232" spans="2:17" ht="12.75" customHeight="1">
      <c r="B232" s="5"/>
      <c r="Q232" s="2"/>
    </row>
    <row r="233" spans="2:17" ht="12.75" customHeight="1">
      <c r="B233" s="5"/>
      <c r="Q233" s="2"/>
    </row>
    <row r="234" spans="2:17" ht="12.75" customHeight="1">
      <c r="B234" s="5"/>
      <c r="Q234" s="2"/>
    </row>
    <row r="235" spans="2:17" ht="12.75" customHeight="1">
      <c r="B235" s="5"/>
      <c r="Q235" s="2"/>
    </row>
    <row r="236" spans="2:17" ht="12.75" customHeight="1">
      <c r="B236" s="5"/>
      <c r="Q236" s="2"/>
    </row>
    <row r="237" spans="2:17" ht="12.75" customHeight="1">
      <c r="B237" s="5"/>
      <c r="Q237" s="2"/>
    </row>
    <row r="238" spans="2:17" ht="12.75" customHeight="1">
      <c r="B238" s="5"/>
      <c r="Q238" s="2"/>
    </row>
    <row r="239" spans="2:17" ht="12.75" customHeight="1">
      <c r="B239" s="5"/>
      <c r="Q239" s="2"/>
    </row>
    <row r="240" spans="2:17" ht="12.75" customHeight="1">
      <c r="B240" s="5"/>
      <c r="Q240" s="2"/>
    </row>
    <row r="241" spans="2:17" ht="12.75" customHeight="1">
      <c r="B241" s="5"/>
      <c r="Q241" s="2"/>
    </row>
    <row r="242" spans="2:17" ht="12.75" customHeight="1">
      <c r="B242" s="5"/>
      <c r="Q242" s="2"/>
    </row>
    <row r="243" spans="2:17" ht="12.75" customHeight="1">
      <c r="B243" s="5"/>
      <c r="Q243" s="2"/>
    </row>
    <row r="244" spans="2:17" ht="12.75" customHeight="1">
      <c r="B244" s="5"/>
      <c r="Q244" s="2"/>
    </row>
    <row r="245" spans="2:17" ht="12.75" customHeight="1">
      <c r="B245" s="5"/>
      <c r="Q245" s="2"/>
    </row>
    <row r="246" spans="2:17" ht="12.75" customHeight="1">
      <c r="Q246" s="2"/>
    </row>
    <row r="247" spans="2:17" ht="12.75" customHeight="1">
      <c r="Q247" s="2"/>
    </row>
    <row r="248" spans="2:17" ht="12.75" customHeight="1">
      <c r="Q248" s="2"/>
    </row>
    <row r="249" spans="2:17" ht="12.75" customHeight="1">
      <c r="Q249" s="2"/>
    </row>
    <row r="250" spans="2:17" ht="12.75" customHeight="1">
      <c r="Q250" s="2"/>
    </row>
    <row r="251" spans="2:17" ht="12.75" customHeight="1">
      <c r="Q251" s="2"/>
    </row>
    <row r="252" spans="2:17" ht="12.75" customHeight="1">
      <c r="Q252" s="2"/>
    </row>
    <row r="253" spans="2:17" ht="12.75" customHeight="1">
      <c r="Q253" s="2"/>
    </row>
    <row r="254" spans="2:17" ht="12.75" customHeight="1">
      <c r="Q254" s="2"/>
    </row>
    <row r="255" spans="2:17" ht="12.75" customHeight="1">
      <c r="Q255" s="2"/>
    </row>
    <row r="256" spans="2:17" ht="12.75" customHeight="1">
      <c r="Q256" s="2"/>
    </row>
    <row r="257" spans="17:17" ht="12.75" customHeight="1">
      <c r="Q257" s="2"/>
    </row>
    <row r="258" spans="17:17" ht="12.75" customHeight="1">
      <c r="Q258" s="2"/>
    </row>
    <row r="259" spans="17:17" ht="12.75" customHeight="1">
      <c r="Q259" s="2"/>
    </row>
    <row r="260" spans="17:17" ht="12.75" customHeight="1">
      <c r="Q260" s="2"/>
    </row>
    <row r="261" spans="17:17" ht="12.75" customHeight="1">
      <c r="Q261" s="2"/>
    </row>
    <row r="262" spans="17:17" ht="12.75" customHeight="1">
      <c r="Q262" s="2"/>
    </row>
    <row r="263" spans="17:17" ht="12.75" customHeight="1">
      <c r="Q263" s="2"/>
    </row>
    <row r="264" spans="17:17" ht="12.75" customHeight="1">
      <c r="Q264" s="2"/>
    </row>
    <row r="265" spans="17:17" ht="12.75" customHeight="1">
      <c r="Q265" s="2"/>
    </row>
    <row r="266" spans="17:17" ht="12.75" customHeight="1"/>
    <row r="267" spans="17:17" ht="12.75" customHeight="1"/>
    <row r="268" spans="17:17" ht="12.75" customHeight="1"/>
    <row r="269" spans="17:17" ht="12.75" customHeight="1"/>
    <row r="270" spans="17:17" ht="12.75" customHeight="1"/>
    <row r="271" spans="17:17" ht="12.75" customHeight="1"/>
    <row r="272" spans="17:17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</sheetData>
  <phoneticPr fontId="8" type="noConversion"/>
  <hyperlinks>
    <hyperlink ref="H1949" r:id="rId1" display="http://vsolj.cetus-net.org/bulletin.html"/>
    <hyperlink ref="H65036" r:id="rId2" display="http://vsolj.cetus-net.org/bulletin.html"/>
    <hyperlink ref="H65029" r:id="rId3" display="https://www.aavso.org/ejaavso"/>
    <hyperlink ref="AP1180" r:id="rId4" display="http://cdsbib.u-strasbg.fr/cgi-bin/cdsbib?1990RMxAA..21..381G"/>
    <hyperlink ref="AP1184" r:id="rId5" display="http://cdsbib.u-strasbg.fr/cgi-bin/cdsbib?1990RMxAA..21..381G"/>
    <hyperlink ref="AP1183" r:id="rId6" display="http://cdsbib.u-strasbg.fr/cgi-bin/cdsbib?1990RMxAA..21..381G"/>
    <hyperlink ref="AP1164" r:id="rId7" display="http://cdsbib.u-strasbg.fr/cgi-bin/cdsbib?1990RMxAA..21..381G"/>
    <hyperlink ref="I65036" r:id="rId8" display="http://vsolj.cetus-net.org/bulletin.html"/>
    <hyperlink ref="AQ1320" r:id="rId9" display="http://cdsbib.u-strasbg.fr/cgi-bin/cdsbib?1990RMxAA..21..381G"/>
    <hyperlink ref="AQ56086" r:id="rId10" display="http://cdsbib.u-strasbg.fr/cgi-bin/cdsbib?1990RMxAA..21..381G"/>
    <hyperlink ref="AQ1321" r:id="rId11" display="http://cdsbib.u-strasbg.fr/cgi-bin/cdsbib?1990RMxAA..21..381G"/>
    <hyperlink ref="H65033" r:id="rId12" display="https://www.aavso.org/ejaavso"/>
    <hyperlink ref="H2206" r:id="rId13" display="http://vsolj.cetus-net.org/bulletin.html"/>
    <hyperlink ref="AP3450" r:id="rId14" display="http://cdsbib.u-strasbg.fr/cgi-bin/cdsbib?1990RMxAA..21..381G"/>
    <hyperlink ref="AP3453" r:id="rId15" display="http://cdsbib.u-strasbg.fr/cgi-bin/cdsbib?1990RMxAA..21..381G"/>
    <hyperlink ref="AP3451" r:id="rId16" display="http://cdsbib.u-strasbg.fr/cgi-bin/cdsbib?1990RMxAA..21..381G"/>
    <hyperlink ref="AP3435" r:id="rId17" display="http://cdsbib.u-strasbg.fr/cgi-bin/cdsbib?1990RMxAA..21..381G"/>
    <hyperlink ref="I2206" r:id="rId18" display="http://vsolj.cetus-net.org/bulletin.html"/>
    <hyperlink ref="AQ3664" r:id="rId19" display="http://cdsbib.u-strasbg.fr/cgi-bin/cdsbib?1990RMxAA..21..381G"/>
    <hyperlink ref="AQ365" r:id="rId20" display="http://cdsbib.u-strasbg.fr/cgi-bin/cdsbib?1990RMxAA..21..381G"/>
    <hyperlink ref="AQ3668" r:id="rId21" display="http://cdsbib.u-strasbg.fr/cgi-bin/cdsbib?1990RMxAA..21..381G"/>
    <hyperlink ref="H64766" r:id="rId22" display="http://vsolj.cetus-net.org/bulletin.html"/>
    <hyperlink ref="H64759" r:id="rId23" display="https://www.aavso.org/ejaavso"/>
    <hyperlink ref="I64766" r:id="rId24" display="http://vsolj.cetus-net.org/bulletin.html"/>
    <hyperlink ref="AQ58417" r:id="rId25" display="http://cdsbib.u-strasbg.fr/cgi-bin/cdsbib?1990RMxAA..21..381G"/>
    <hyperlink ref="H64763" r:id="rId26" display="https://www.aavso.org/ejaavso"/>
    <hyperlink ref="AP5781" r:id="rId27" display="http://cdsbib.u-strasbg.fr/cgi-bin/cdsbib?1990RMxAA..21..381G"/>
    <hyperlink ref="AP5784" r:id="rId28" display="http://cdsbib.u-strasbg.fr/cgi-bin/cdsbib?1990RMxAA..21..381G"/>
    <hyperlink ref="AP5782" r:id="rId29" display="http://cdsbib.u-strasbg.fr/cgi-bin/cdsbib?1990RMxAA..21..381G"/>
    <hyperlink ref="AP5766" r:id="rId30" display="http://cdsbib.u-strasbg.fr/cgi-bin/cdsbib?1990RMxAA..21..381G"/>
    <hyperlink ref="AQ5995" r:id="rId31" display="http://cdsbib.u-strasbg.fr/cgi-bin/cdsbib?1990RMxAA..21..381G"/>
    <hyperlink ref="AQ5999" r:id="rId32" display="http://cdsbib.u-strasbg.fr/cgi-bin/cdsbib?1990RMxAA..21..381G"/>
    <hyperlink ref="AQ143" r:id="rId33" display="http://cdsbib.u-strasbg.fr/cgi-bin/cdsbib?1990RMxAA..21..381G"/>
    <hyperlink ref="I2887" r:id="rId34" display="http://vsolj.cetus-net.org/bulletin.html"/>
    <hyperlink ref="H2887" r:id="rId35" display="http://vsolj.cetus-net.org/bulletin.html"/>
    <hyperlink ref="AQ804" r:id="rId36" display="http://cdsbib.u-strasbg.fr/cgi-bin/cdsbib?1990RMxAA..21..381G"/>
    <hyperlink ref="AQ803" r:id="rId37" display="http://cdsbib.u-strasbg.fr/cgi-bin/cdsbib?1990RMxAA..21..381G"/>
    <hyperlink ref="AP4057" r:id="rId38" display="http://cdsbib.u-strasbg.fr/cgi-bin/cdsbib?1990RMxAA..21..381G"/>
    <hyperlink ref="AP4075" r:id="rId39" display="http://cdsbib.u-strasbg.fr/cgi-bin/cdsbib?1990RMxAA..21..381G"/>
    <hyperlink ref="AP4076" r:id="rId40" display="http://cdsbib.u-strasbg.fr/cgi-bin/cdsbib?1990RMxAA..21..381G"/>
    <hyperlink ref="AP4072" r:id="rId41" display="http://cdsbib.u-strasbg.fr/cgi-bin/cdsbib?1990RMxAA..21..381G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106"/>
  <sheetViews>
    <sheetView topLeftCell="A119" workbookViewId="0">
      <selection activeCell="A85" sqref="A85:D166"/>
    </sheetView>
  </sheetViews>
  <sheetFormatPr defaultRowHeight="12.75"/>
  <cols>
    <col min="1" max="1" width="19.7109375" style="15" customWidth="1"/>
    <col min="2" max="2" width="4.42578125" style="14" customWidth="1"/>
    <col min="3" max="3" width="12.7109375" style="15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5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47" t="s">
        <v>91</v>
      </c>
      <c r="I1" s="48" t="s">
        <v>92</v>
      </c>
      <c r="J1" s="49" t="s">
        <v>93</v>
      </c>
    </row>
    <row r="2" spans="1:16">
      <c r="I2" s="50" t="s">
        <v>94</v>
      </c>
      <c r="J2" s="51" t="s">
        <v>95</v>
      </c>
    </row>
    <row r="3" spans="1:16">
      <c r="A3" s="52" t="s">
        <v>96</v>
      </c>
      <c r="I3" s="50" t="s">
        <v>97</v>
      </c>
      <c r="J3" s="51" t="s">
        <v>98</v>
      </c>
    </row>
    <row r="4" spans="1:16">
      <c r="I4" s="50" t="s">
        <v>99</v>
      </c>
      <c r="J4" s="51" t="s">
        <v>98</v>
      </c>
    </row>
    <row r="5" spans="1:16" ht="13.5" thickBot="1">
      <c r="I5" s="53" t="s">
        <v>100</v>
      </c>
      <c r="J5" s="54" t="s">
        <v>83</v>
      </c>
    </row>
    <row r="10" spans="1:16" ht="13.5" thickBot="1"/>
    <row r="11" spans="1:16" ht="12.75" customHeight="1" thickBot="1">
      <c r="A11" s="15" t="str">
        <f t="shared" ref="A11:A42" si="0">P11</f>
        <v>IBVS 46 </v>
      </c>
      <c r="B11" s="5" t="str">
        <f t="shared" ref="B11:B42" si="1">IF(H11=INT(H11),"I","II")</f>
        <v>II</v>
      </c>
      <c r="C11" s="15">
        <f t="shared" ref="C11:C42" si="2">1*G11</f>
        <v>38277.481</v>
      </c>
      <c r="D11" s="14" t="str">
        <f t="shared" ref="D11:D42" si="3">VLOOKUP(F11,I$1:J$5,2,FALSE)</f>
        <v>vis</v>
      </c>
      <c r="E11" s="55">
        <f>VLOOKUP(C11,Active!C$21:E$966,3,FALSE)</f>
        <v>10531.474169292649</v>
      </c>
      <c r="F11" s="5" t="s">
        <v>100</v>
      </c>
      <c r="G11" s="14" t="str">
        <f t="shared" ref="G11:G42" si="4">MID(I11,3,LEN(I11)-3)</f>
        <v>38277.481</v>
      </c>
      <c r="H11" s="15">
        <f t="shared" ref="H11:H42" si="5">1*K11</f>
        <v>10531.5</v>
      </c>
      <c r="I11" s="56" t="s">
        <v>265</v>
      </c>
      <c r="J11" s="57" t="s">
        <v>266</v>
      </c>
      <c r="K11" s="56">
        <v>10531.5</v>
      </c>
      <c r="L11" s="56" t="s">
        <v>267</v>
      </c>
      <c r="M11" s="57" t="s">
        <v>197</v>
      </c>
      <c r="N11" s="57"/>
      <c r="O11" s="58" t="s">
        <v>268</v>
      </c>
      <c r="P11" s="59" t="s">
        <v>269</v>
      </c>
    </row>
    <row r="12" spans="1:16" ht="12.75" customHeight="1" thickBot="1">
      <c r="A12" s="15" t="str">
        <f t="shared" si="0"/>
        <v>IBVS 46 </v>
      </c>
      <c r="B12" s="5" t="str">
        <f t="shared" si="1"/>
        <v>I</v>
      </c>
      <c r="C12" s="15">
        <f t="shared" si="2"/>
        <v>38284.368000000002</v>
      </c>
      <c r="D12" s="14" t="str">
        <f t="shared" si="3"/>
        <v>vis</v>
      </c>
      <c r="E12" s="55">
        <f>VLOOKUP(C12,Active!C$21:E$966,3,FALSE)</f>
        <v>10536.987933287219</v>
      </c>
      <c r="F12" s="5" t="s">
        <v>100</v>
      </c>
      <c r="G12" s="14" t="str">
        <f t="shared" si="4"/>
        <v>38284.368</v>
      </c>
      <c r="H12" s="15">
        <f t="shared" si="5"/>
        <v>10537</v>
      </c>
      <c r="I12" s="56" t="s">
        <v>270</v>
      </c>
      <c r="J12" s="57" t="s">
        <v>271</v>
      </c>
      <c r="K12" s="56">
        <v>10537</v>
      </c>
      <c r="L12" s="56" t="s">
        <v>272</v>
      </c>
      <c r="M12" s="57" t="s">
        <v>197</v>
      </c>
      <c r="N12" s="57"/>
      <c r="O12" s="58" t="s">
        <v>268</v>
      </c>
      <c r="P12" s="59" t="s">
        <v>269</v>
      </c>
    </row>
    <row r="13" spans="1:16" ht="12.75" customHeight="1" thickBot="1">
      <c r="A13" s="15" t="str">
        <f t="shared" si="0"/>
        <v> BRNO 23 </v>
      </c>
      <c r="B13" s="5" t="str">
        <f t="shared" si="1"/>
        <v>I</v>
      </c>
      <c r="C13" s="15">
        <f t="shared" si="2"/>
        <v>44139.97</v>
      </c>
      <c r="D13" s="14" t="str">
        <f t="shared" si="3"/>
        <v>vis</v>
      </c>
      <c r="E13" s="55">
        <f>VLOOKUP(C13,Active!C$21:E$966,3,FALSE)</f>
        <v>15225.009927497245</v>
      </c>
      <c r="F13" s="5" t="str">
        <f>LEFT(M13,1)</f>
        <v>V</v>
      </c>
      <c r="G13" s="14" t="str">
        <f t="shared" si="4"/>
        <v>44139.970</v>
      </c>
      <c r="H13" s="15">
        <f t="shared" si="5"/>
        <v>15225</v>
      </c>
      <c r="I13" s="56" t="s">
        <v>304</v>
      </c>
      <c r="J13" s="57" t="s">
        <v>305</v>
      </c>
      <c r="K13" s="56">
        <v>15225</v>
      </c>
      <c r="L13" s="56" t="s">
        <v>146</v>
      </c>
      <c r="M13" s="57" t="s">
        <v>197</v>
      </c>
      <c r="N13" s="57"/>
      <c r="O13" s="58" t="s">
        <v>302</v>
      </c>
      <c r="P13" s="58" t="s">
        <v>303</v>
      </c>
    </row>
    <row r="14" spans="1:16" ht="12.75" customHeight="1" thickBot="1">
      <c r="A14" s="15" t="str">
        <f t="shared" si="0"/>
        <v> BBS 45 </v>
      </c>
      <c r="B14" s="5" t="str">
        <f t="shared" si="1"/>
        <v>I</v>
      </c>
      <c r="C14" s="15">
        <f t="shared" si="2"/>
        <v>44142.415999999997</v>
      </c>
      <c r="D14" s="14" t="str">
        <f t="shared" si="3"/>
        <v>vis</v>
      </c>
      <c r="E14" s="55">
        <f>VLOOKUP(C14,Active!C$21:E$966,3,FALSE)</f>
        <v>15226.968206389463</v>
      </c>
      <c r="F14" s="5" t="str">
        <f>LEFT(M14,1)</f>
        <v>V</v>
      </c>
      <c r="G14" s="14" t="str">
        <f t="shared" si="4"/>
        <v>44142.416</v>
      </c>
      <c r="H14" s="15">
        <f t="shared" si="5"/>
        <v>15227</v>
      </c>
      <c r="I14" s="56" t="s">
        <v>306</v>
      </c>
      <c r="J14" s="57" t="s">
        <v>307</v>
      </c>
      <c r="K14" s="56">
        <v>15227</v>
      </c>
      <c r="L14" s="56" t="s">
        <v>308</v>
      </c>
      <c r="M14" s="57" t="s">
        <v>197</v>
      </c>
      <c r="N14" s="57"/>
      <c r="O14" s="58" t="s">
        <v>309</v>
      </c>
      <c r="P14" s="58" t="s">
        <v>310</v>
      </c>
    </row>
    <row r="15" spans="1:16" ht="12.75" customHeight="1" thickBot="1">
      <c r="A15" s="15" t="str">
        <f t="shared" si="0"/>
        <v> BRNO 23 </v>
      </c>
      <c r="B15" s="5" t="str">
        <f t="shared" si="1"/>
        <v>I</v>
      </c>
      <c r="C15" s="15">
        <f t="shared" si="2"/>
        <v>44488.463000000003</v>
      </c>
      <c r="D15" s="14" t="str">
        <f t="shared" si="3"/>
        <v>vis</v>
      </c>
      <c r="E15" s="55">
        <f>VLOOKUP(C15,Active!C$21:E$966,3,FALSE)</f>
        <v>15504.015032152283</v>
      </c>
      <c r="F15" s="5" t="str">
        <f>LEFT(M15,1)</f>
        <v>V</v>
      </c>
      <c r="G15" s="14" t="str">
        <f t="shared" si="4"/>
        <v>44488.463</v>
      </c>
      <c r="H15" s="15">
        <f t="shared" si="5"/>
        <v>15504</v>
      </c>
      <c r="I15" s="56" t="s">
        <v>311</v>
      </c>
      <c r="J15" s="57" t="s">
        <v>312</v>
      </c>
      <c r="K15" s="56">
        <v>15504</v>
      </c>
      <c r="L15" s="56" t="s">
        <v>251</v>
      </c>
      <c r="M15" s="57" t="s">
        <v>197</v>
      </c>
      <c r="N15" s="57"/>
      <c r="O15" s="58" t="s">
        <v>313</v>
      </c>
      <c r="P15" s="58" t="s">
        <v>303</v>
      </c>
    </row>
    <row r="16" spans="1:16" ht="12.75" customHeight="1" thickBot="1">
      <c r="A16" s="15" t="str">
        <f t="shared" si="0"/>
        <v> BRNO 26 </v>
      </c>
      <c r="B16" s="5" t="str">
        <f t="shared" si="1"/>
        <v>I</v>
      </c>
      <c r="C16" s="15">
        <f t="shared" si="2"/>
        <v>44809.46</v>
      </c>
      <c r="D16" s="14" t="str">
        <f t="shared" si="3"/>
        <v>vis</v>
      </c>
      <c r="E16" s="55">
        <f>VLOOKUP(C16,Active!C$21:E$966,3,FALSE)</f>
        <v>15761.006712269103</v>
      </c>
      <c r="F16" s="5" t="s">
        <v>100</v>
      </c>
      <c r="G16" s="14" t="str">
        <f t="shared" si="4"/>
        <v>44809.460</v>
      </c>
      <c r="H16" s="15">
        <f t="shared" si="5"/>
        <v>15761</v>
      </c>
      <c r="I16" s="56" t="s">
        <v>314</v>
      </c>
      <c r="J16" s="57" t="s">
        <v>315</v>
      </c>
      <c r="K16" s="56">
        <v>15761</v>
      </c>
      <c r="L16" s="56" t="s">
        <v>316</v>
      </c>
      <c r="M16" s="57" t="s">
        <v>197</v>
      </c>
      <c r="N16" s="57"/>
      <c r="O16" s="58" t="s">
        <v>313</v>
      </c>
      <c r="P16" s="58" t="s">
        <v>317</v>
      </c>
    </row>
    <row r="17" spans="1:16" ht="12.75" customHeight="1" thickBot="1">
      <c r="A17" s="15" t="str">
        <f t="shared" si="0"/>
        <v> BRNO 26 </v>
      </c>
      <c r="B17" s="5" t="str">
        <f t="shared" si="1"/>
        <v>I</v>
      </c>
      <c r="C17" s="15">
        <f t="shared" si="2"/>
        <v>44809.466</v>
      </c>
      <c r="D17" s="14" t="str">
        <f t="shared" si="3"/>
        <v>vis</v>
      </c>
      <c r="E17" s="55">
        <f>VLOOKUP(C17,Active!C$21:E$966,3,FALSE)</f>
        <v>15761.011515896806</v>
      </c>
      <c r="F17" s="5" t="s">
        <v>100</v>
      </c>
      <c r="G17" s="14" t="str">
        <f t="shared" si="4"/>
        <v>44809.466</v>
      </c>
      <c r="H17" s="15">
        <f t="shared" si="5"/>
        <v>15761</v>
      </c>
      <c r="I17" s="56" t="s">
        <v>318</v>
      </c>
      <c r="J17" s="57" t="s">
        <v>319</v>
      </c>
      <c r="K17" s="56">
        <v>15761</v>
      </c>
      <c r="L17" s="56" t="s">
        <v>320</v>
      </c>
      <c r="M17" s="57" t="s">
        <v>197</v>
      </c>
      <c r="N17" s="57"/>
      <c r="O17" s="58" t="s">
        <v>321</v>
      </c>
      <c r="P17" s="58" t="s">
        <v>317</v>
      </c>
    </row>
    <row r="18" spans="1:16" ht="12.75" customHeight="1" thickBot="1">
      <c r="A18" s="15" t="str">
        <f t="shared" si="0"/>
        <v> BRNO 26 </v>
      </c>
      <c r="B18" s="5" t="str">
        <f t="shared" si="1"/>
        <v>I</v>
      </c>
      <c r="C18" s="15">
        <f t="shared" si="2"/>
        <v>44819.445</v>
      </c>
      <c r="D18" s="14" t="str">
        <f t="shared" si="3"/>
        <v>vis</v>
      </c>
      <c r="E18" s="55">
        <f>VLOOKUP(C18,Active!C$21:E$966,3,FALSE)</f>
        <v>15769.00074936592</v>
      </c>
      <c r="F18" s="5" t="s">
        <v>100</v>
      </c>
      <c r="G18" s="14" t="str">
        <f t="shared" si="4"/>
        <v>44819.445</v>
      </c>
      <c r="H18" s="15">
        <f t="shared" si="5"/>
        <v>15769</v>
      </c>
      <c r="I18" s="56" t="s">
        <v>322</v>
      </c>
      <c r="J18" s="57" t="s">
        <v>323</v>
      </c>
      <c r="K18" s="56">
        <v>15769</v>
      </c>
      <c r="L18" s="56" t="s">
        <v>178</v>
      </c>
      <c r="M18" s="57" t="s">
        <v>197</v>
      </c>
      <c r="N18" s="57"/>
      <c r="O18" s="58" t="s">
        <v>324</v>
      </c>
      <c r="P18" s="58" t="s">
        <v>317</v>
      </c>
    </row>
    <row r="19" spans="1:16" ht="12.75" customHeight="1" thickBot="1">
      <c r="A19" s="15" t="str">
        <f t="shared" si="0"/>
        <v> BRNO 26 </v>
      </c>
      <c r="B19" s="5" t="str">
        <f t="shared" si="1"/>
        <v>I</v>
      </c>
      <c r="C19" s="15">
        <f t="shared" si="2"/>
        <v>44819.451999999997</v>
      </c>
      <c r="D19" s="14" t="str">
        <f t="shared" si="3"/>
        <v>vis</v>
      </c>
      <c r="E19" s="55">
        <f>VLOOKUP(C19,Active!C$21:E$966,3,FALSE)</f>
        <v>15769.006353598235</v>
      </c>
      <c r="F19" s="5" t="s">
        <v>100</v>
      </c>
      <c r="G19" s="14" t="str">
        <f t="shared" si="4"/>
        <v>44819.452</v>
      </c>
      <c r="H19" s="15">
        <f t="shared" si="5"/>
        <v>15769</v>
      </c>
      <c r="I19" s="56" t="s">
        <v>325</v>
      </c>
      <c r="J19" s="57" t="s">
        <v>326</v>
      </c>
      <c r="K19" s="56">
        <v>15769</v>
      </c>
      <c r="L19" s="56" t="s">
        <v>316</v>
      </c>
      <c r="M19" s="57" t="s">
        <v>197</v>
      </c>
      <c r="N19" s="57"/>
      <c r="O19" s="58" t="s">
        <v>313</v>
      </c>
      <c r="P19" s="58" t="s">
        <v>317</v>
      </c>
    </row>
    <row r="20" spans="1:16" ht="12.75" customHeight="1" thickBot="1">
      <c r="A20" s="15" t="str">
        <f t="shared" si="0"/>
        <v> BRNO 26 </v>
      </c>
      <c r="B20" s="5" t="str">
        <f t="shared" si="1"/>
        <v>I</v>
      </c>
      <c r="C20" s="15">
        <f t="shared" si="2"/>
        <v>44819.453999999998</v>
      </c>
      <c r="D20" s="14" t="str">
        <f t="shared" si="3"/>
        <v>vis</v>
      </c>
      <c r="E20" s="55">
        <f>VLOOKUP(C20,Active!C$21:E$966,3,FALSE)</f>
        <v>15769.007954807468</v>
      </c>
      <c r="F20" s="5" t="s">
        <v>100</v>
      </c>
      <c r="G20" s="14" t="str">
        <f t="shared" si="4"/>
        <v>44819.454</v>
      </c>
      <c r="H20" s="15">
        <f t="shared" si="5"/>
        <v>15769</v>
      </c>
      <c r="I20" s="56" t="s">
        <v>327</v>
      </c>
      <c r="J20" s="57" t="s">
        <v>328</v>
      </c>
      <c r="K20" s="56">
        <v>15769</v>
      </c>
      <c r="L20" s="56" t="s">
        <v>110</v>
      </c>
      <c r="M20" s="57" t="s">
        <v>197</v>
      </c>
      <c r="N20" s="57"/>
      <c r="O20" s="58" t="s">
        <v>329</v>
      </c>
      <c r="P20" s="58" t="s">
        <v>317</v>
      </c>
    </row>
    <row r="21" spans="1:16" ht="12.75" customHeight="1" thickBot="1">
      <c r="A21" s="15" t="str">
        <f t="shared" si="0"/>
        <v> BRNO 26 </v>
      </c>
      <c r="B21" s="5" t="str">
        <f t="shared" si="1"/>
        <v>I</v>
      </c>
      <c r="C21" s="15">
        <f t="shared" si="2"/>
        <v>44819.453999999998</v>
      </c>
      <c r="D21" s="14" t="str">
        <f t="shared" si="3"/>
        <v>vis</v>
      </c>
      <c r="E21" s="55">
        <f>VLOOKUP(C21,Active!C$21:E$966,3,FALSE)</f>
        <v>15769.007954807468</v>
      </c>
      <c r="F21" s="5" t="s">
        <v>100</v>
      </c>
      <c r="G21" s="14" t="str">
        <f t="shared" si="4"/>
        <v>44819.454</v>
      </c>
      <c r="H21" s="15">
        <f t="shared" si="5"/>
        <v>15769</v>
      </c>
      <c r="I21" s="56" t="s">
        <v>327</v>
      </c>
      <c r="J21" s="57" t="s">
        <v>328</v>
      </c>
      <c r="K21" s="56">
        <v>15769</v>
      </c>
      <c r="L21" s="56" t="s">
        <v>110</v>
      </c>
      <c r="M21" s="57" t="s">
        <v>197</v>
      </c>
      <c r="N21" s="57"/>
      <c r="O21" s="58" t="s">
        <v>330</v>
      </c>
      <c r="P21" s="58" t="s">
        <v>317</v>
      </c>
    </row>
    <row r="22" spans="1:16" ht="12.75" customHeight="1" thickBot="1">
      <c r="A22" s="15" t="str">
        <f t="shared" si="0"/>
        <v> BRNO 26 </v>
      </c>
      <c r="B22" s="5" t="str">
        <f t="shared" si="1"/>
        <v>I</v>
      </c>
      <c r="C22" s="15">
        <f t="shared" si="2"/>
        <v>44819.453999999998</v>
      </c>
      <c r="D22" s="14" t="str">
        <f t="shared" si="3"/>
        <v>vis</v>
      </c>
      <c r="E22" s="55">
        <f>VLOOKUP(C22,Active!C$21:E$966,3,FALSE)</f>
        <v>15769.007954807468</v>
      </c>
      <c r="F22" s="5" t="s">
        <v>100</v>
      </c>
      <c r="G22" s="14" t="str">
        <f t="shared" si="4"/>
        <v>44819.454</v>
      </c>
      <c r="H22" s="15">
        <f t="shared" si="5"/>
        <v>15769</v>
      </c>
      <c r="I22" s="56" t="s">
        <v>327</v>
      </c>
      <c r="J22" s="57" t="s">
        <v>328</v>
      </c>
      <c r="K22" s="56">
        <v>15769</v>
      </c>
      <c r="L22" s="56" t="s">
        <v>110</v>
      </c>
      <c r="M22" s="57" t="s">
        <v>197</v>
      </c>
      <c r="N22" s="57"/>
      <c r="O22" s="58" t="s">
        <v>302</v>
      </c>
      <c r="P22" s="58" t="s">
        <v>317</v>
      </c>
    </row>
    <row r="23" spans="1:16" ht="12.75" customHeight="1" thickBot="1">
      <c r="A23" s="15" t="str">
        <f t="shared" si="0"/>
        <v> BRNO 26 </v>
      </c>
      <c r="B23" s="5" t="str">
        <f t="shared" si="1"/>
        <v>I</v>
      </c>
      <c r="C23" s="15">
        <f t="shared" si="2"/>
        <v>44819.463000000003</v>
      </c>
      <c r="D23" s="14" t="str">
        <f t="shared" si="3"/>
        <v>vis</v>
      </c>
      <c r="E23" s="55">
        <f>VLOOKUP(C23,Active!C$21:E$966,3,FALSE)</f>
        <v>15769.015160249022</v>
      </c>
      <c r="F23" s="5" t="s">
        <v>100</v>
      </c>
      <c r="G23" s="14" t="str">
        <f t="shared" si="4"/>
        <v>44819.463</v>
      </c>
      <c r="H23" s="15">
        <f t="shared" si="5"/>
        <v>15769</v>
      </c>
      <c r="I23" s="56" t="s">
        <v>331</v>
      </c>
      <c r="J23" s="57" t="s">
        <v>332</v>
      </c>
      <c r="K23" s="56">
        <v>15769</v>
      </c>
      <c r="L23" s="56" t="s">
        <v>251</v>
      </c>
      <c r="M23" s="57" t="s">
        <v>197</v>
      </c>
      <c r="N23" s="57"/>
      <c r="O23" s="58" t="s">
        <v>321</v>
      </c>
      <c r="P23" s="58" t="s">
        <v>317</v>
      </c>
    </row>
    <row r="24" spans="1:16" ht="12.75" customHeight="1" thickBot="1">
      <c r="A24" s="15" t="str">
        <f t="shared" si="0"/>
        <v> BRNO 26 </v>
      </c>
      <c r="B24" s="5" t="str">
        <f t="shared" si="1"/>
        <v>I</v>
      </c>
      <c r="C24" s="15">
        <f t="shared" si="2"/>
        <v>44819.468999999997</v>
      </c>
      <c r="D24" s="14" t="str">
        <f t="shared" si="3"/>
        <v>vis</v>
      </c>
      <c r="E24" s="55">
        <f>VLOOKUP(C24,Active!C$21:E$966,3,FALSE)</f>
        <v>15769.019963876717</v>
      </c>
      <c r="F24" s="5" t="s">
        <v>100</v>
      </c>
      <c r="G24" s="14" t="str">
        <f t="shared" si="4"/>
        <v>44819.469</v>
      </c>
      <c r="H24" s="15">
        <f t="shared" si="5"/>
        <v>15769</v>
      </c>
      <c r="I24" s="56" t="s">
        <v>333</v>
      </c>
      <c r="J24" s="57" t="s">
        <v>334</v>
      </c>
      <c r="K24" s="56">
        <v>15769</v>
      </c>
      <c r="L24" s="56" t="s">
        <v>335</v>
      </c>
      <c r="M24" s="57" t="s">
        <v>197</v>
      </c>
      <c r="N24" s="57"/>
      <c r="O24" s="58" t="s">
        <v>336</v>
      </c>
      <c r="P24" s="58" t="s">
        <v>317</v>
      </c>
    </row>
    <row r="25" spans="1:16" ht="12.75" customHeight="1" thickBot="1">
      <c r="A25" s="15" t="str">
        <f t="shared" si="0"/>
        <v> BBS 56 </v>
      </c>
      <c r="B25" s="5" t="str">
        <f t="shared" si="1"/>
        <v>I</v>
      </c>
      <c r="C25" s="15">
        <f t="shared" si="2"/>
        <v>44844.432999999997</v>
      </c>
      <c r="D25" s="14" t="str">
        <f t="shared" si="3"/>
        <v>vis</v>
      </c>
      <c r="E25" s="55">
        <f>VLOOKUP(C25,Active!C$21:E$966,3,FALSE)</f>
        <v>15789.00625752568</v>
      </c>
      <c r="F25" s="5" t="s">
        <v>100</v>
      </c>
      <c r="G25" s="14" t="str">
        <f t="shared" si="4"/>
        <v>44844.433</v>
      </c>
      <c r="H25" s="15">
        <f t="shared" si="5"/>
        <v>15789</v>
      </c>
      <c r="I25" s="56" t="s">
        <v>337</v>
      </c>
      <c r="J25" s="57" t="s">
        <v>338</v>
      </c>
      <c r="K25" s="56">
        <v>15789</v>
      </c>
      <c r="L25" s="56" t="s">
        <v>316</v>
      </c>
      <c r="M25" s="57" t="s">
        <v>197</v>
      </c>
      <c r="N25" s="57"/>
      <c r="O25" s="58" t="s">
        <v>309</v>
      </c>
      <c r="P25" s="58" t="s">
        <v>339</v>
      </c>
    </row>
    <row r="26" spans="1:16" ht="12.75" customHeight="1" thickBot="1">
      <c r="A26" s="15" t="str">
        <f t="shared" si="0"/>
        <v> BBS 56 </v>
      </c>
      <c r="B26" s="5" t="str">
        <f t="shared" si="1"/>
        <v>I</v>
      </c>
      <c r="C26" s="15">
        <f t="shared" si="2"/>
        <v>44854.425000000003</v>
      </c>
      <c r="D26" s="14" t="str">
        <f t="shared" si="3"/>
        <v>vis</v>
      </c>
      <c r="E26" s="55">
        <f>VLOOKUP(C26,Active!C$21:E$966,3,FALSE)</f>
        <v>15797.005898854817</v>
      </c>
      <c r="F26" s="5" t="s">
        <v>100</v>
      </c>
      <c r="G26" s="14" t="str">
        <f t="shared" si="4"/>
        <v>44854.425</v>
      </c>
      <c r="H26" s="15">
        <f t="shared" si="5"/>
        <v>15797</v>
      </c>
      <c r="I26" s="56" t="s">
        <v>340</v>
      </c>
      <c r="J26" s="57" t="s">
        <v>341</v>
      </c>
      <c r="K26" s="56">
        <v>15797</v>
      </c>
      <c r="L26" s="56" t="s">
        <v>219</v>
      </c>
      <c r="M26" s="57" t="s">
        <v>197</v>
      </c>
      <c r="N26" s="57"/>
      <c r="O26" s="58" t="s">
        <v>309</v>
      </c>
      <c r="P26" s="58" t="s">
        <v>339</v>
      </c>
    </row>
    <row r="27" spans="1:16" ht="12.75" customHeight="1" thickBot="1">
      <c r="A27" s="15" t="str">
        <f t="shared" si="0"/>
        <v> BBS 57 </v>
      </c>
      <c r="B27" s="5" t="str">
        <f t="shared" si="1"/>
        <v>I</v>
      </c>
      <c r="C27" s="15">
        <f t="shared" si="2"/>
        <v>44879.415999999997</v>
      </c>
      <c r="D27" s="14" t="str">
        <f t="shared" si="3"/>
        <v>vis</v>
      </c>
      <c r="E27" s="55">
        <f>VLOOKUP(C27,Active!C$21:E$966,3,FALSE)</f>
        <v>15817.013808828424</v>
      </c>
      <c r="F27" s="5" t="s">
        <v>100</v>
      </c>
      <c r="G27" s="14" t="str">
        <f t="shared" si="4"/>
        <v>44879.416</v>
      </c>
      <c r="H27" s="15">
        <f t="shared" si="5"/>
        <v>15817</v>
      </c>
      <c r="I27" s="56" t="s">
        <v>342</v>
      </c>
      <c r="J27" s="57" t="s">
        <v>343</v>
      </c>
      <c r="K27" s="56">
        <v>15817</v>
      </c>
      <c r="L27" s="56" t="s">
        <v>222</v>
      </c>
      <c r="M27" s="57" t="s">
        <v>197</v>
      </c>
      <c r="N27" s="57"/>
      <c r="O27" s="58" t="s">
        <v>309</v>
      </c>
      <c r="P27" s="58" t="s">
        <v>344</v>
      </c>
    </row>
    <row r="28" spans="1:16" ht="12.75" customHeight="1" thickBot="1">
      <c r="A28" s="15" t="str">
        <f t="shared" si="0"/>
        <v> BBS 57 </v>
      </c>
      <c r="B28" s="5" t="str">
        <f t="shared" si="1"/>
        <v>I</v>
      </c>
      <c r="C28" s="15">
        <f t="shared" si="2"/>
        <v>44929.373</v>
      </c>
      <c r="D28" s="14" t="str">
        <f t="shared" si="3"/>
        <v>vis</v>
      </c>
      <c r="E28" s="55">
        <f>VLOOKUP(C28,Active!C$21:E$966,3,FALSE)</f>
        <v>15857.009613660235</v>
      </c>
      <c r="F28" s="5" t="s">
        <v>100</v>
      </c>
      <c r="G28" s="14" t="str">
        <f t="shared" si="4"/>
        <v>44929.373</v>
      </c>
      <c r="H28" s="15">
        <f t="shared" si="5"/>
        <v>15857</v>
      </c>
      <c r="I28" s="56" t="s">
        <v>345</v>
      </c>
      <c r="J28" s="57" t="s">
        <v>346</v>
      </c>
      <c r="K28" s="56">
        <v>15857</v>
      </c>
      <c r="L28" s="56" t="s">
        <v>146</v>
      </c>
      <c r="M28" s="57" t="s">
        <v>197</v>
      </c>
      <c r="N28" s="57"/>
      <c r="O28" s="58" t="s">
        <v>309</v>
      </c>
      <c r="P28" s="58" t="s">
        <v>344</v>
      </c>
    </row>
    <row r="29" spans="1:16" ht="12.75" customHeight="1" thickBot="1">
      <c r="A29" s="15" t="str">
        <f t="shared" si="0"/>
        <v> BBS 61 </v>
      </c>
      <c r="B29" s="5" t="str">
        <f t="shared" si="1"/>
        <v>I</v>
      </c>
      <c r="C29" s="15">
        <f t="shared" si="2"/>
        <v>45160.434000000001</v>
      </c>
      <c r="D29" s="14" t="str">
        <f t="shared" si="3"/>
        <v>vis</v>
      </c>
      <c r="E29" s="55">
        <f>VLOOKUP(C29,Active!C$21:E$966,3,FALSE)</f>
        <v>16041.998116977942</v>
      </c>
      <c r="F29" s="5" t="s">
        <v>100</v>
      </c>
      <c r="G29" s="14" t="str">
        <f t="shared" si="4"/>
        <v>45160.434</v>
      </c>
      <c r="H29" s="15">
        <f t="shared" si="5"/>
        <v>16042</v>
      </c>
      <c r="I29" s="56" t="s">
        <v>347</v>
      </c>
      <c r="J29" s="57" t="s">
        <v>348</v>
      </c>
      <c r="K29" s="56">
        <v>16042</v>
      </c>
      <c r="L29" s="56" t="s">
        <v>119</v>
      </c>
      <c r="M29" s="57" t="s">
        <v>197</v>
      </c>
      <c r="N29" s="57"/>
      <c r="O29" s="58" t="s">
        <v>349</v>
      </c>
      <c r="P29" s="58" t="s">
        <v>350</v>
      </c>
    </row>
    <row r="30" spans="1:16" ht="12.75" customHeight="1" thickBot="1">
      <c r="A30" s="15" t="str">
        <f t="shared" si="0"/>
        <v> BRNO 26 </v>
      </c>
      <c r="B30" s="5" t="str">
        <f t="shared" si="1"/>
        <v>I</v>
      </c>
      <c r="C30" s="15">
        <f t="shared" si="2"/>
        <v>45160.44</v>
      </c>
      <c r="D30" s="14" t="str">
        <f t="shared" si="3"/>
        <v>vis</v>
      </c>
      <c r="E30" s="55">
        <f>VLOOKUP(C30,Active!C$21:E$966,3,FALSE)</f>
        <v>16042.002920605642</v>
      </c>
      <c r="F30" s="5" t="s">
        <v>100</v>
      </c>
      <c r="G30" s="14" t="str">
        <f t="shared" si="4"/>
        <v>45160.440</v>
      </c>
      <c r="H30" s="15">
        <f t="shared" si="5"/>
        <v>16042</v>
      </c>
      <c r="I30" s="56" t="s">
        <v>351</v>
      </c>
      <c r="J30" s="57" t="s">
        <v>352</v>
      </c>
      <c r="K30" s="56">
        <v>16042</v>
      </c>
      <c r="L30" s="56" t="s">
        <v>353</v>
      </c>
      <c r="M30" s="57" t="s">
        <v>197</v>
      </c>
      <c r="N30" s="57"/>
      <c r="O30" s="58" t="s">
        <v>321</v>
      </c>
      <c r="P30" s="58" t="s">
        <v>317</v>
      </c>
    </row>
    <row r="31" spans="1:16" ht="12.75" customHeight="1" thickBot="1">
      <c r="A31" s="15" t="str">
        <f t="shared" si="0"/>
        <v> BRNO 26 </v>
      </c>
      <c r="B31" s="5" t="str">
        <f t="shared" si="1"/>
        <v>I</v>
      </c>
      <c r="C31" s="15">
        <f t="shared" si="2"/>
        <v>45160.447999999997</v>
      </c>
      <c r="D31" s="14" t="str">
        <f t="shared" si="3"/>
        <v>vis</v>
      </c>
      <c r="E31" s="55">
        <f>VLOOKUP(C31,Active!C$21:E$966,3,FALSE)</f>
        <v>16042.00932544257</v>
      </c>
      <c r="F31" s="5" t="s">
        <v>100</v>
      </c>
      <c r="G31" s="14" t="str">
        <f t="shared" si="4"/>
        <v>45160.448</v>
      </c>
      <c r="H31" s="15">
        <f t="shared" si="5"/>
        <v>16042</v>
      </c>
      <c r="I31" s="56" t="s">
        <v>354</v>
      </c>
      <c r="J31" s="57" t="s">
        <v>355</v>
      </c>
      <c r="K31" s="56">
        <v>16042</v>
      </c>
      <c r="L31" s="56" t="s">
        <v>146</v>
      </c>
      <c r="M31" s="57" t="s">
        <v>197</v>
      </c>
      <c r="N31" s="57"/>
      <c r="O31" s="58" t="s">
        <v>313</v>
      </c>
      <c r="P31" s="58" t="s">
        <v>317</v>
      </c>
    </row>
    <row r="32" spans="1:16" ht="12.75" customHeight="1" thickBot="1">
      <c r="A32" s="15" t="str">
        <f t="shared" si="0"/>
        <v> BRNO 26 </v>
      </c>
      <c r="B32" s="5" t="str">
        <f t="shared" si="1"/>
        <v>I</v>
      </c>
      <c r="C32" s="15">
        <f t="shared" si="2"/>
        <v>45170.440999999999</v>
      </c>
      <c r="D32" s="14" t="str">
        <f t="shared" si="3"/>
        <v>vis</v>
      </c>
      <c r="E32" s="55">
        <f>VLOOKUP(C32,Active!C$21:E$966,3,FALSE)</f>
        <v>16050.009767376321</v>
      </c>
      <c r="F32" s="5" t="s">
        <v>100</v>
      </c>
      <c r="G32" s="14" t="str">
        <f t="shared" si="4"/>
        <v>45170.441</v>
      </c>
      <c r="H32" s="15">
        <f t="shared" si="5"/>
        <v>16050</v>
      </c>
      <c r="I32" s="56" t="s">
        <v>356</v>
      </c>
      <c r="J32" s="57" t="s">
        <v>357</v>
      </c>
      <c r="K32" s="56">
        <v>16050</v>
      </c>
      <c r="L32" s="56" t="s">
        <v>146</v>
      </c>
      <c r="M32" s="57" t="s">
        <v>197</v>
      </c>
      <c r="N32" s="57"/>
      <c r="O32" s="58" t="s">
        <v>324</v>
      </c>
      <c r="P32" s="58" t="s">
        <v>317</v>
      </c>
    </row>
    <row r="33" spans="1:16" ht="12.75" customHeight="1" thickBot="1">
      <c r="A33" s="15" t="str">
        <f t="shared" si="0"/>
        <v> BRNO 26 </v>
      </c>
      <c r="B33" s="5" t="str">
        <f t="shared" si="1"/>
        <v>I</v>
      </c>
      <c r="C33" s="15">
        <f t="shared" si="2"/>
        <v>45586.377999999997</v>
      </c>
      <c r="D33" s="14" t="str">
        <f t="shared" si="3"/>
        <v>vis</v>
      </c>
      <c r="E33" s="55">
        <f>VLOOKUP(C33,Active!C$21:E$966,3,FALSE)</f>
        <v>16383.010849793762</v>
      </c>
      <c r="F33" s="5" t="s">
        <v>100</v>
      </c>
      <c r="G33" s="14" t="str">
        <f t="shared" si="4"/>
        <v>45586.378</v>
      </c>
      <c r="H33" s="15">
        <f t="shared" si="5"/>
        <v>16383</v>
      </c>
      <c r="I33" s="56" t="s">
        <v>358</v>
      </c>
      <c r="J33" s="57" t="s">
        <v>359</v>
      </c>
      <c r="K33" s="56">
        <v>16383</v>
      </c>
      <c r="L33" s="56" t="s">
        <v>320</v>
      </c>
      <c r="M33" s="57" t="s">
        <v>197</v>
      </c>
      <c r="N33" s="57"/>
      <c r="O33" s="58" t="s">
        <v>360</v>
      </c>
      <c r="P33" s="58" t="s">
        <v>317</v>
      </c>
    </row>
    <row r="34" spans="1:16" ht="12.75" customHeight="1" thickBot="1">
      <c r="A34" s="15" t="str">
        <f t="shared" si="0"/>
        <v> BRNO 26 </v>
      </c>
      <c r="B34" s="5" t="str">
        <f t="shared" si="1"/>
        <v>I</v>
      </c>
      <c r="C34" s="15">
        <f t="shared" si="2"/>
        <v>45671.324000000001</v>
      </c>
      <c r="D34" s="14" t="str">
        <f t="shared" si="3"/>
        <v>vis</v>
      </c>
      <c r="E34" s="55">
        <f>VLOOKUP(C34,Active!C$21:E$966,3,FALSE)</f>
        <v>16451.019009556017</v>
      </c>
      <c r="F34" s="5" t="s">
        <v>100</v>
      </c>
      <c r="G34" s="14" t="str">
        <f t="shared" si="4"/>
        <v>45671.324</v>
      </c>
      <c r="H34" s="15">
        <f t="shared" si="5"/>
        <v>16451</v>
      </c>
      <c r="I34" s="56" t="s">
        <v>361</v>
      </c>
      <c r="J34" s="57" t="s">
        <v>362</v>
      </c>
      <c r="K34" s="56">
        <v>16451</v>
      </c>
      <c r="L34" s="56" t="s">
        <v>363</v>
      </c>
      <c r="M34" s="57" t="s">
        <v>197</v>
      </c>
      <c r="N34" s="57"/>
      <c r="O34" s="58" t="s">
        <v>360</v>
      </c>
      <c r="P34" s="58" t="s">
        <v>317</v>
      </c>
    </row>
    <row r="35" spans="1:16" ht="12.75" customHeight="1" thickBot="1">
      <c r="A35" s="15" t="str">
        <f t="shared" si="0"/>
        <v> BRNO 26 </v>
      </c>
      <c r="B35" s="5" t="str">
        <f t="shared" si="1"/>
        <v>I</v>
      </c>
      <c r="C35" s="15">
        <f t="shared" si="2"/>
        <v>45672.546999999999</v>
      </c>
      <c r="D35" s="14" t="str">
        <f t="shared" si="3"/>
        <v>vis</v>
      </c>
      <c r="E35" s="55">
        <f>VLOOKUP(C35,Active!C$21:E$966,3,FALSE)</f>
        <v>16451.998149002124</v>
      </c>
      <c r="F35" s="5" t="s">
        <v>100</v>
      </c>
      <c r="G35" s="14" t="str">
        <f t="shared" si="4"/>
        <v>45672.547</v>
      </c>
      <c r="H35" s="15">
        <f t="shared" si="5"/>
        <v>16452</v>
      </c>
      <c r="I35" s="56" t="s">
        <v>364</v>
      </c>
      <c r="J35" s="57" t="s">
        <v>365</v>
      </c>
      <c r="K35" s="56">
        <v>16452</v>
      </c>
      <c r="L35" s="56" t="s">
        <v>119</v>
      </c>
      <c r="M35" s="57" t="s">
        <v>197</v>
      </c>
      <c r="N35" s="57"/>
      <c r="O35" s="58" t="s">
        <v>360</v>
      </c>
      <c r="P35" s="58" t="s">
        <v>317</v>
      </c>
    </row>
    <row r="36" spans="1:16" ht="12.75" customHeight="1" thickBot="1">
      <c r="A36" s="15" t="str">
        <f t="shared" si="0"/>
        <v> BBS 73 </v>
      </c>
      <c r="B36" s="5" t="str">
        <f t="shared" si="1"/>
        <v>I</v>
      </c>
      <c r="C36" s="15">
        <f t="shared" si="2"/>
        <v>45932.402000000002</v>
      </c>
      <c r="D36" s="14" t="str">
        <f t="shared" si="3"/>
        <v>vis</v>
      </c>
      <c r="E36" s="55">
        <f>VLOOKUP(C36,Active!C$21:E$966,3,FALSE)</f>
        <v>16660.0392616504</v>
      </c>
      <c r="F36" s="5" t="s">
        <v>100</v>
      </c>
      <c r="G36" s="14" t="str">
        <f t="shared" si="4"/>
        <v>45932.402</v>
      </c>
      <c r="H36" s="15">
        <f t="shared" si="5"/>
        <v>16660</v>
      </c>
      <c r="I36" s="56" t="s">
        <v>366</v>
      </c>
      <c r="J36" s="57" t="s">
        <v>367</v>
      </c>
      <c r="K36" s="56">
        <v>16660</v>
      </c>
      <c r="L36" s="56" t="s">
        <v>368</v>
      </c>
      <c r="M36" s="57" t="s">
        <v>197</v>
      </c>
      <c r="N36" s="57"/>
      <c r="O36" s="58" t="s">
        <v>309</v>
      </c>
      <c r="P36" s="58" t="s">
        <v>369</v>
      </c>
    </row>
    <row r="37" spans="1:16" ht="12.75" customHeight="1" thickBot="1">
      <c r="A37" s="15" t="str">
        <f t="shared" si="0"/>
        <v> BBS 74 </v>
      </c>
      <c r="B37" s="5" t="str">
        <f t="shared" si="1"/>
        <v>I</v>
      </c>
      <c r="C37" s="15">
        <f t="shared" si="2"/>
        <v>46032.292999999998</v>
      </c>
      <c r="D37" s="14" t="str">
        <f t="shared" si="3"/>
        <v>vis</v>
      </c>
      <c r="E37" s="55">
        <f>VLOOKUP(C37,Active!C$21:E$966,3,FALSE)</f>
        <v>16740.012457407833</v>
      </c>
      <c r="F37" s="5" t="s">
        <v>100</v>
      </c>
      <c r="G37" s="14" t="str">
        <f t="shared" si="4"/>
        <v>46032.293</v>
      </c>
      <c r="H37" s="15">
        <f t="shared" si="5"/>
        <v>16740</v>
      </c>
      <c r="I37" s="56" t="s">
        <v>370</v>
      </c>
      <c r="J37" s="57" t="s">
        <v>371</v>
      </c>
      <c r="K37" s="56">
        <v>16740</v>
      </c>
      <c r="L37" s="56" t="s">
        <v>372</v>
      </c>
      <c r="M37" s="57" t="s">
        <v>197</v>
      </c>
      <c r="N37" s="57"/>
      <c r="O37" s="58" t="s">
        <v>275</v>
      </c>
      <c r="P37" s="58" t="s">
        <v>373</v>
      </c>
    </row>
    <row r="38" spans="1:16" ht="12.75" customHeight="1" thickBot="1">
      <c r="A38" s="15" t="str">
        <f t="shared" si="0"/>
        <v> BBS 75 </v>
      </c>
      <c r="B38" s="5" t="str">
        <f t="shared" si="1"/>
        <v>II</v>
      </c>
      <c r="C38" s="15">
        <f t="shared" si="2"/>
        <v>46055.394</v>
      </c>
      <c r="D38" s="14" t="str">
        <f t="shared" si="3"/>
        <v>vis</v>
      </c>
      <c r="E38" s="55">
        <f>VLOOKUP(C38,Active!C$21:E$966,3,FALSE)</f>
        <v>16758.507224656059</v>
      </c>
      <c r="F38" s="5" t="s">
        <v>100</v>
      </c>
      <c r="G38" s="14" t="str">
        <f t="shared" si="4"/>
        <v>46055.394</v>
      </c>
      <c r="H38" s="15">
        <f t="shared" si="5"/>
        <v>16758.5</v>
      </c>
      <c r="I38" s="56" t="s">
        <v>374</v>
      </c>
      <c r="J38" s="57" t="s">
        <v>375</v>
      </c>
      <c r="K38" s="56">
        <v>16758.5</v>
      </c>
      <c r="L38" s="56" t="s">
        <v>376</v>
      </c>
      <c r="M38" s="57" t="s">
        <v>197</v>
      </c>
      <c r="N38" s="57"/>
      <c r="O38" s="58" t="s">
        <v>275</v>
      </c>
      <c r="P38" s="58" t="s">
        <v>377</v>
      </c>
    </row>
    <row r="39" spans="1:16" ht="12.75" customHeight="1" thickBot="1">
      <c r="A39" s="15" t="str">
        <f t="shared" si="0"/>
        <v> BBS 75 </v>
      </c>
      <c r="B39" s="5" t="str">
        <f t="shared" si="1"/>
        <v>I</v>
      </c>
      <c r="C39" s="15">
        <f t="shared" si="2"/>
        <v>46057.292000000001</v>
      </c>
      <c r="D39" s="14" t="str">
        <f t="shared" si="3"/>
        <v>vis</v>
      </c>
      <c r="E39" s="55">
        <f>VLOOKUP(C39,Active!C$21:E$966,3,FALSE)</f>
        <v>16760.026772218378</v>
      </c>
      <c r="F39" s="5" t="s">
        <v>100</v>
      </c>
      <c r="G39" s="14" t="str">
        <f t="shared" si="4"/>
        <v>46057.292</v>
      </c>
      <c r="H39" s="15">
        <f t="shared" si="5"/>
        <v>16760</v>
      </c>
      <c r="I39" s="56" t="s">
        <v>378</v>
      </c>
      <c r="J39" s="57" t="s">
        <v>379</v>
      </c>
      <c r="K39" s="56">
        <v>16760</v>
      </c>
      <c r="L39" s="56" t="s">
        <v>380</v>
      </c>
      <c r="M39" s="57" t="s">
        <v>197</v>
      </c>
      <c r="N39" s="57"/>
      <c r="O39" s="58" t="s">
        <v>275</v>
      </c>
      <c r="P39" s="58" t="s">
        <v>377</v>
      </c>
    </row>
    <row r="40" spans="1:16" ht="12.75" customHeight="1" thickBot="1">
      <c r="A40" s="15" t="str">
        <f t="shared" si="0"/>
        <v> BBS 89 </v>
      </c>
      <c r="B40" s="5" t="str">
        <f t="shared" si="1"/>
        <v>II</v>
      </c>
      <c r="C40" s="15">
        <f t="shared" si="2"/>
        <v>47374.425999999999</v>
      </c>
      <c r="D40" s="14" t="str">
        <f t="shared" si="3"/>
        <v>vis</v>
      </c>
      <c r="E40" s="55">
        <f>VLOOKUP(C40,Active!C$21:E$966,3,FALSE)</f>
        <v>17814.530333307714</v>
      </c>
      <c r="F40" s="5" t="s">
        <v>100</v>
      </c>
      <c r="G40" s="14" t="str">
        <f t="shared" si="4"/>
        <v>47374.426</v>
      </c>
      <c r="H40" s="15">
        <f t="shared" si="5"/>
        <v>17814.5</v>
      </c>
      <c r="I40" s="56" t="s">
        <v>381</v>
      </c>
      <c r="J40" s="57" t="s">
        <v>382</v>
      </c>
      <c r="K40" s="56">
        <v>17814.5</v>
      </c>
      <c r="L40" s="56" t="s">
        <v>254</v>
      </c>
      <c r="M40" s="57" t="s">
        <v>197</v>
      </c>
      <c r="N40" s="57"/>
      <c r="O40" s="58" t="s">
        <v>309</v>
      </c>
      <c r="P40" s="58" t="s">
        <v>383</v>
      </c>
    </row>
    <row r="41" spans="1:16" ht="12.75" customHeight="1" thickBot="1">
      <c r="A41" s="15" t="str">
        <f t="shared" si="0"/>
        <v> BBS 89 </v>
      </c>
      <c r="B41" s="5" t="str">
        <f t="shared" si="1"/>
        <v>II</v>
      </c>
      <c r="C41" s="15">
        <f t="shared" si="2"/>
        <v>47384.411</v>
      </c>
      <c r="D41" s="14" t="str">
        <f t="shared" si="3"/>
        <v>vis</v>
      </c>
      <c r="E41" s="55">
        <f>VLOOKUP(C41,Active!C$21:E$966,3,FALSE)</f>
        <v>17822.524370404528</v>
      </c>
      <c r="F41" s="5" t="s">
        <v>100</v>
      </c>
      <c r="G41" s="14" t="str">
        <f t="shared" si="4"/>
        <v>47384.411</v>
      </c>
      <c r="H41" s="15">
        <f t="shared" si="5"/>
        <v>17822.5</v>
      </c>
      <c r="I41" s="56" t="s">
        <v>384</v>
      </c>
      <c r="J41" s="57" t="s">
        <v>385</v>
      </c>
      <c r="K41" s="56">
        <v>17822.5</v>
      </c>
      <c r="L41" s="56" t="s">
        <v>386</v>
      </c>
      <c r="M41" s="57" t="s">
        <v>197</v>
      </c>
      <c r="N41" s="57"/>
      <c r="O41" s="58" t="s">
        <v>309</v>
      </c>
      <c r="P41" s="58" t="s">
        <v>383</v>
      </c>
    </row>
    <row r="42" spans="1:16" ht="12.75" customHeight="1" thickBot="1">
      <c r="A42" s="15" t="str">
        <f t="shared" si="0"/>
        <v> BBS 89 </v>
      </c>
      <c r="B42" s="5" t="str">
        <f t="shared" si="1"/>
        <v>II</v>
      </c>
      <c r="C42" s="15">
        <f t="shared" si="2"/>
        <v>47389.396000000001</v>
      </c>
      <c r="D42" s="14" t="str">
        <f t="shared" si="3"/>
        <v>vis</v>
      </c>
      <c r="E42" s="55">
        <f>VLOOKUP(C42,Active!C$21:E$966,3,FALSE)</f>
        <v>17826.515384418311</v>
      </c>
      <c r="F42" s="5" t="s">
        <v>100</v>
      </c>
      <c r="G42" s="14" t="str">
        <f t="shared" si="4"/>
        <v>47389.396</v>
      </c>
      <c r="H42" s="15">
        <f t="shared" si="5"/>
        <v>17826.5</v>
      </c>
      <c r="I42" s="56" t="s">
        <v>387</v>
      </c>
      <c r="J42" s="57" t="s">
        <v>388</v>
      </c>
      <c r="K42" s="56">
        <v>17826.5</v>
      </c>
      <c r="L42" s="56" t="s">
        <v>251</v>
      </c>
      <c r="M42" s="57" t="s">
        <v>197</v>
      </c>
      <c r="N42" s="57"/>
      <c r="O42" s="58" t="s">
        <v>309</v>
      </c>
      <c r="P42" s="58" t="s">
        <v>383</v>
      </c>
    </row>
    <row r="43" spans="1:16" ht="12.75" customHeight="1" thickBot="1">
      <c r="A43" s="15" t="str">
        <f t="shared" ref="A43:A74" si="6">P43</f>
        <v> BRNO 30 </v>
      </c>
      <c r="B43" s="5" t="str">
        <f t="shared" ref="B43:B74" si="7">IF(H43=INT(H43),"I","II")</f>
        <v>I</v>
      </c>
      <c r="C43" s="15">
        <f t="shared" ref="C43:C74" si="8">1*G43</f>
        <v>47392.504000000001</v>
      </c>
      <c r="D43" s="14" t="str">
        <f t="shared" ref="D43:D74" si="9">VLOOKUP(F43,I$1:J$5,2,FALSE)</f>
        <v>vis</v>
      </c>
      <c r="E43" s="55">
        <f>VLOOKUP(C43,Active!C$21:E$966,3,FALSE)</f>
        <v>17829.003663566724</v>
      </c>
      <c r="F43" s="5" t="s">
        <v>100</v>
      </c>
      <c r="G43" s="14" t="str">
        <f t="shared" ref="G43:G74" si="10">MID(I43,3,LEN(I43)-3)</f>
        <v>47392.504</v>
      </c>
      <c r="H43" s="15">
        <f t="shared" ref="H43:H74" si="11">1*K43</f>
        <v>17829</v>
      </c>
      <c r="I43" s="56" t="s">
        <v>389</v>
      </c>
      <c r="J43" s="57" t="s">
        <v>390</v>
      </c>
      <c r="K43" s="56">
        <v>17829</v>
      </c>
      <c r="L43" s="56" t="s">
        <v>143</v>
      </c>
      <c r="M43" s="57" t="s">
        <v>197</v>
      </c>
      <c r="N43" s="57"/>
      <c r="O43" s="58" t="s">
        <v>391</v>
      </c>
      <c r="P43" s="58" t="s">
        <v>392</v>
      </c>
    </row>
    <row r="44" spans="1:16" ht="12.75" customHeight="1" thickBot="1">
      <c r="A44" s="15" t="str">
        <f t="shared" si="6"/>
        <v> BRNO 30 </v>
      </c>
      <c r="B44" s="5" t="str">
        <f t="shared" si="7"/>
        <v>I</v>
      </c>
      <c r="C44" s="15">
        <f t="shared" si="8"/>
        <v>47392.506000000001</v>
      </c>
      <c r="D44" s="14" t="str">
        <f t="shared" si="9"/>
        <v>vis</v>
      </c>
      <c r="E44" s="55">
        <f>VLOOKUP(C44,Active!C$21:E$966,3,FALSE)</f>
        <v>17829.005264775958</v>
      </c>
      <c r="F44" s="5" t="s">
        <v>100</v>
      </c>
      <c r="G44" s="14" t="str">
        <f t="shared" si="10"/>
        <v>47392.506</v>
      </c>
      <c r="H44" s="15">
        <f t="shared" si="11"/>
        <v>17829</v>
      </c>
      <c r="I44" s="56" t="s">
        <v>393</v>
      </c>
      <c r="J44" s="57" t="s">
        <v>394</v>
      </c>
      <c r="K44" s="56">
        <v>17829</v>
      </c>
      <c r="L44" s="56" t="s">
        <v>219</v>
      </c>
      <c r="M44" s="57" t="s">
        <v>197</v>
      </c>
      <c r="N44" s="57"/>
      <c r="O44" s="58" t="s">
        <v>395</v>
      </c>
      <c r="P44" s="58" t="s">
        <v>392</v>
      </c>
    </row>
    <row r="45" spans="1:16" ht="12.75" customHeight="1" thickBot="1">
      <c r="A45" s="15" t="str">
        <f t="shared" si="6"/>
        <v> BRNO 30 </v>
      </c>
      <c r="B45" s="5" t="str">
        <f t="shared" si="7"/>
        <v>I</v>
      </c>
      <c r="C45" s="15">
        <f t="shared" si="8"/>
        <v>47392.510999999999</v>
      </c>
      <c r="D45" s="14" t="str">
        <f t="shared" si="9"/>
        <v>vis</v>
      </c>
      <c r="E45" s="55">
        <f>VLOOKUP(C45,Active!C$21:E$966,3,FALSE)</f>
        <v>17829.00926779904</v>
      </c>
      <c r="F45" s="5" t="s">
        <v>100</v>
      </c>
      <c r="G45" s="14" t="str">
        <f t="shared" si="10"/>
        <v>47392.511</v>
      </c>
      <c r="H45" s="15">
        <f t="shared" si="11"/>
        <v>17829</v>
      </c>
      <c r="I45" s="56" t="s">
        <v>396</v>
      </c>
      <c r="J45" s="57" t="s">
        <v>397</v>
      </c>
      <c r="K45" s="56">
        <v>17829</v>
      </c>
      <c r="L45" s="56" t="s">
        <v>146</v>
      </c>
      <c r="M45" s="57" t="s">
        <v>197</v>
      </c>
      <c r="N45" s="57"/>
      <c r="O45" s="58" t="s">
        <v>398</v>
      </c>
      <c r="P45" s="58" t="s">
        <v>392</v>
      </c>
    </row>
    <row r="46" spans="1:16" ht="12.75" customHeight="1" thickBot="1">
      <c r="A46" s="15" t="str">
        <f t="shared" si="6"/>
        <v> BBS 90 </v>
      </c>
      <c r="B46" s="5" t="str">
        <f t="shared" si="7"/>
        <v>II</v>
      </c>
      <c r="C46" s="15">
        <f t="shared" si="8"/>
        <v>47474.345999999998</v>
      </c>
      <c r="D46" s="14" t="str">
        <f t="shared" si="9"/>
        <v>vis</v>
      </c>
      <c r="E46" s="55">
        <f>VLOOKUP(C46,Active!C$21:E$966,3,FALSE)</f>
        <v>17894.526746599029</v>
      </c>
      <c r="F46" s="5" t="s">
        <v>100</v>
      </c>
      <c r="G46" s="14" t="str">
        <f t="shared" si="10"/>
        <v>47474.346</v>
      </c>
      <c r="H46" s="15">
        <f t="shared" si="11"/>
        <v>17894.5</v>
      </c>
      <c r="I46" s="56" t="s">
        <v>399</v>
      </c>
      <c r="J46" s="57" t="s">
        <v>400</v>
      </c>
      <c r="K46" s="56">
        <v>17894.5</v>
      </c>
      <c r="L46" s="56" t="s">
        <v>380</v>
      </c>
      <c r="M46" s="57" t="s">
        <v>197</v>
      </c>
      <c r="N46" s="57"/>
      <c r="O46" s="58" t="s">
        <v>309</v>
      </c>
      <c r="P46" s="58" t="s">
        <v>401</v>
      </c>
    </row>
    <row r="47" spans="1:16" ht="12.75" customHeight="1" thickBot="1">
      <c r="A47" s="15" t="str">
        <f t="shared" si="6"/>
        <v> BBS 92 </v>
      </c>
      <c r="B47" s="5" t="str">
        <f t="shared" si="7"/>
        <v>II</v>
      </c>
      <c r="C47" s="15">
        <f t="shared" si="8"/>
        <v>47695.419000000002</v>
      </c>
      <c r="D47" s="14" t="str">
        <f t="shared" si="9"/>
        <v>vis</v>
      </c>
      <c r="E47" s="55">
        <f>VLOOKUP(C47,Active!C$21:E$966,3,FALSE)</f>
        <v>18071.518811006074</v>
      </c>
      <c r="F47" s="5" t="s">
        <v>100</v>
      </c>
      <c r="G47" s="14" t="str">
        <f t="shared" si="10"/>
        <v>47695.419</v>
      </c>
      <c r="H47" s="15">
        <f t="shared" si="11"/>
        <v>18071.5</v>
      </c>
      <c r="I47" s="56" t="s">
        <v>402</v>
      </c>
      <c r="J47" s="57" t="s">
        <v>403</v>
      </c>
      <c r="K47" s="56">
        <v>18071.5</v>
      </c>
      <c r="L47" s="56" t="s">
        <v>404</v>
      </c>
      <c r="M47" s="57" t="s">
        <v>197</v>
      </c>
      <c r="N47" s="57"/>
      <c r="O47" s="58" t="s">
        <v>309</v>
      </c>
      <c r="P47" s="58" t="s">
        <v>405</v>
      </c>
    </row>
    <row r="48" spans="1:16" ht="12.75" customHeight="1" thickBot="1">
      <c r="A48" s="15" t="str">
        <f t="shared" si="6"/>
        <v> BRNO 30 </v>
      </c>
      <c r="B48" s="5" t="str">
        <f t="shared" si="7"/>
        <v>I</v>
      </c>
      <c r="C48" s="15">
        <f t="shared" si="8"/>
        <v>47763.483</v>
      </c>
      <c r="D48" s="14" t="str">
        <f t="shared" si="9"/>
        <v>vis</v>
      </c>
      <c r="E48" s="55">
        <f>VLOOKUP(C48,Active!C$21:E$966,3,FALSE)</f>
        <v>18126.011163630774</v>
      </c>
      <c r="F48" s="5" t="s">
        <v>100</v>
      </c>
      <c r="G48" s="14" t="str">
        <f t="shared" si="10"/>
        <v>47763.483</v>
      </c>
      <c r="H48" s="15">
        <f t="shared" si="11"/>
        <v>18126</v>
      </c>
      <c r="I48" s="56" t="s">
        <v>406</v>
      </c>
      <c r="J48" s="57" t="s">
        <v>407</v>
      </c>
      <c r="K48" s="56">
        <v>18126</v>
      </c>
      <c r="L48" s="56" t="s">
        <v>320</v>
      </c>
      <c r="M48" s="57" t="s">
        <v>197</v>
      </c>
      <c r="N48" s="57"/>
      <c r="O48" s="58" t="s">
        <v>408</v>
      </c>
      <c r="P48" s="58" t="s">
        <v>392</v>
      </c>
    </row>
    <row r="49" spans="1:16" ht="12.75" customHeight="1" thickBot="1">
      <c r="A49" s="15" t="str">
        <f t="shared" si="6"/>
        <v> BBS 92 </v>
      </c>
      <c r="B49" s="5" t="str">
        <f t="shared" si="7"/>
        <v>II</v>
      </c>
      <c r="C49" s="15">
        <f t="shared" si="8"/>
        <v>47770.368000000002</v>
      </c>
      <c r="D49" s="14" t="str">
        <f t="shared" si="9"/>
        <v>vis</v>
      </c>
      <c r="E49" s="55">
        <f>VLOOKUP(C49,Active!C$21:E$966,3,FALSE)</f>
        <v>18131.523326416111</v>
      </c>
      <c r="F49" s="5" t="s">
        <v>100</v>
      </c>
      <c r="G49" s="14" t="str">
        <f t="shared" si="10"/>
        <v>47770.368</v>
      </c>
      <c r="H49" s="15">
        <f t="shared" si="11"/>
        <v>18131.5</v>
      </c>
      <c r="I49" s="56" t="s">
        <v>409</v>
      </c>
      <c r="J49" s="57" t="s">
        <v>410</v>
      </c>
      <c r="K49" s="56">
        <v>18131.5</v>
      </c>
      <c r="L49" s="56" t="s">
        <v>411</v>
      </c>
      <c r="M49" s="57" t="s">
        <v>197</v>
      </c>
      <c r="N49" s="57"/>
      <c r="O49" s="58" t="s">
        <v>309</v>
      </c>
      <c r="P49" s="58" t="s">
        <v>405</v>
      </c>
    </row>
    <row r="50" spans="1:16" ht="12.75" customHeight="1" thickBot="1">
      <c r="A50" s="15" t="str">
        <f t="shared" si="6"/>
        <v> BBS 92 </v>
      </c>
      <c r="B50" s="5" t="str">
        <f t="shared" si="7"/>
        <v>II</v>
      </c>
      <c r="C50" s="15">
        <f t="shared" si="8"/>
        <v>47775.372000000003</v>
      </c>
      <c r="D50" s="14" t="str">
        <f t="shared" si="9"/>
        <v>vis</v>
      </c>
      <c r="E50" s="55">
        <f>VLOOKUP(C50,Active!C$21:E$966,3,FALSE)</f>
        <v>18135.529551917611</v>
      </c>
      <c r="F50" s="5" t="s">
        <v>100</v>
      </c>
      <c r="G50" s="14" t="str">
        <f t="shared" si="10"/>
        <v>47775.372</v>
      </c>
      <c r="H50" s="15">
        <f t="shared" si="11"/>
        <v>18135.5</v>
      </c>
      <c r="I50" s="56" t="s">
        <v>412</v>
      </c>
      <c r="J50" s="57" t="s">
        <v>413</v>
      </c>
      <c r="K50" s="56">
        <v>18135.5</v>
      </c>
      <c r="L50" s="56" t="s">
        <v>414</v>
      </c>
      <c r="M50" s="57" t="s">
        <v>197</v>
      </c>
      <c r="N50" s="57"/>
      <c r="O50" s="58" t="s">
        <v>309</v>
      </c>
      <c r="P50" s="58" t="s">
        <v>405</v>
      </c>
    </row>
    <row r="51" spans="1:16" ht="12.75" customHeight="1" thickBot="1">
      <c r="A51" s="15" t="str">
        <f t="shared" si="6"/>
        <v> BBS 93 </v>
      </c>
      <c r="B51" s="5" t="str">
        <f t="shared" si="7"/>
        <v>I</v>
      </c>
      <c r="C51" s="15">
        <f t="shared" si="8"/>
        <v>47803.47</v>
      </c>
      <c r="D51" s="14" t="str">
        <f t="shared" si="9"/>
        <v>vis</v>
      </c>
      <c r="E51" s="55">
        <f>VLOOKUP(C51,Active!C$21:E$966,3,FALSE)</f>
        <v>18158.024940435018</v>
      </c>
      <c r="F51" s="5" t="s">
        <v>100</v>
      </c>
      <c r="G51" s="14" t="str">
        <f t="shared" si="10"/>
        <v>47803.470</v>
      </c>
      <c r="H51" s="15">
        <f t="shared" si="11"/>
        <v>18158</v>
      </c>
      <c r="I51" s="56" t="s">
        <v>415</v>
      </c>
      <c r="J51" s="57" t="s">
        <v>416</v>
      </c>
      <c r="K51" s="56">
        <v>18158</v>
      </c>
      <c r="L51" s="56" t="s">
        <v>417</v>
      </c>
      <c r="M51" s="57" t="s">
        <v>197</v>
      </c>
      <c r="N51" s="57"/>
      <c r="O51" s="58" t="s">
        <v>309</v>
      </c>
      <c r="P51" s="58" t="s">
        <v>418</v>
      </c>
    </row>
    <row r="52" spans="1:16" ht="12.75" customHeight="1" thickBot="1">
      <c r="A52" s="15" t="str">
        <f t="shared" si="6"/>
        <v> BBS 94 </v>
      </c>
      <c r="B52" s="5" t="str">
        <f t="shared" si="7"/>
        <v>II</v>
      </c>
      <c r="C52" s="15">
        <f t="shared" si="8"/>
        <v>47905.258999999998</v>
      </c>
      <c r="D52" s="14" t="str">
        <f t="shared" si="9"/>
        <v>vis</v>
      </c>
      <c r="E52" s="55">
        <f>VLOOKUP(C52,Active!C$21:E$966,3,FALSE)</f>
        <v>18239.51768375477</v>
      </c>
      <c r="F52" s="5" t="s">
        <v>100</v>
      </c>
      <c r="G52" s="14" t="str">
        <f t="shared" si="10"/>
        <v>47905.259</v>
      </c>
      <c r="H52" s="15">
        <f t="shared" si="11"/>
        <v>18239.5</v>
      </c>
      <c r="I52" s="56" t="s">
        <v>419</v>
      </c>
      <c r="J52" s="57" t="s">
        <v>420</v>
      </c>
      <c r="K52" s="56">
        <v>18239.5</v>
      </c>
      <c r="L52" s="56" t="s">
        <v>153</v>
      </c>
      <c r="M52" s="57" t="s">
        <v>197</v>
      </c>
      <c r="N52" s="57"/>
      <c r="O52" s="58" t="s">
        <v>309</v>
      </c>
      <c r="P52" s="58" t="s">
        <v>421</v>
      </c>
    </row>
    <row r="53" spans="1:16" ht="12.75" customHeight="1" thickBot="1">
      <c r="A53" s="15" t="str">
        <f t="shared" si="6"/>
        <v> BBS 96 </v>
      </c>
      <c r="B53" s="5" t="str">
        <f t="shared" si="7"/>
        <v>II</v>
      </c>
      <c r="C53" s="15">
        <f t="shared" si="8"/>
        <v>48086.381000000001</v>
      </c>
      <c r="D53" s="14" t="str">
        <f t="shared" si="9"/>
        <v>vis</v>
      </c>
      <c r="E53" s="55">
        <f>VLOOKUP(C53,Active!C$21:E$966,3,FALSE)</f>
        <v>18384.524793123768</v>
      </c>
      <c r="F53" s="5" t="s">
        <v>100</v>
      </c>
      <c r="G53" s="14" t="str">
        <f t="shared" si="10"/>
        <v>48086.381</v>
      </c>
      <c r="H53" s="15">
        <f t="shared" si="11"/>
        <v>18384.5</v>
      </c>
      <c r="I53" s="56" t="s">
        <v>422</v>
      </c>
      <c r="J53" s="57" t="s">
        <v>423</v>
      </c>
      <c r="K53" s="56">
        <v>18384.5</v>
      </c>
      <c r="L53" s="56" t="s">
        <v>417</v>
      </c>
      <c r="M53" s="57" t="s">
        <v>197</v>
      </c>
      <c r="N53" s="57"/>
      <c r="O53" s="58" t="s">
        <v>309</v>
      </c>
      <c r="P53" s="58" t="s">
        <v>424</v>
      </c>
    </row>
    <row r="54" spans="1:16" ht="12.75" customHeight="1" thickBot="1">
      <c r="A54" s="15" t="str">
        <f t="shared" si="6"/>
        <v> BBS 96 </v>
      </c>
      <c r="B54" s="5" t="str">
        <f t="shared" si="7"/>
        <v>II</v>
      </c>
      <c r="C54" s="15">
        <f t="shared" si="8"/>
        <v>48121.358</v>
      </c>
      <c r="D54" s="14" t="str">
        <f t="shared" si="9"/>
        <v>vis</v>
      </c>
      <c r="E54" s="55">
        <f>VLOOKUP(C54,Active!C$21:E$966,3,FALSE)</f>
        <v>18412.527540798812</v>
      </c>
      <c r="F54" s="5" t="s">
        <v>100</v>
      </c>
      <c r="G54" s="14" t="str">
        <f t="shared" si="10"/>
        <v>48121.358</v>
      </c>
      <c r="H54" s="15">
        <f t="shared" si="11"/>
        <v>18412.5</v>
      </c>
      <c r="I54" s="56" t="s">
        <v>425</v>
      </c>
      <c r="J54" s="57" t="s">
        <v>426</v>
      </c>
      <c r="K54" s="56">
        <v>18412.5</v>
      </c>
      <c r="L54" s="56" t="s">
        <v>279</v>
      </c>
      <c r="M54" s="57" t="s">
        <v>197</v>
      </c>
      <c r="N54" s="57"/>
      <c r="O54" s="58" t="s">
        <v>309</v>
      </c>
      <c r="P54" s="58" t="s">
        <v>424</v>
      </c>
    </row>
    <row r="55" spans="1:16" ht="12.75" customHeight="1" thickBot="1">
      <c r="A55" s="15" t="str">
        <f t="shared" si="6"/>
        <v> BBS 96 </v>
      </c>
      <c r="B55" s="5" t="str">
        <f t="shared" si="7"/>
        <v>I</v>
      </c>
      <c r="C55" s="15">
        <f t="shared" si="8"/>
        <v>48179.427000000003</v>
      </c>
      <c r="D55" s="14" t="str">
        <f t="shared" si="9"/>
        <v>vis</v>
      </c>
      <c r="E55" s="55">
        <f>VLOOKUP(C55,Active!C$21:E$966,3,FALSE)</f>
        <v>18459.017850280536</v>
      </c>
      <c r="F55" s="5" t="s">
        <v>100</v>
      </c>
      <c r="G55" s="14" t="str">
        <f t="shared" si="10"/>
        <v>48179.427</v>
      </c>
      <c r="H55" s="15">
        <f t="shared" si="11"/>
        <v>18459</v>
      </c>
      <c r="I55" s="56" t="s">
        <v>427</v>
      </c>
      <c r="J55" s="57" t="s">
        <v>428</v>
      </c>
      <c r="K55" s="56">
        <v>18459</v>
      </c>
      <c r="L55" s="56" t="s">
        <v>153</v>
      </c>
      <c r="M55" s="57" t="s">
        <v>197</v>
      </c>
      <c r="N55" s="57"/>
      <c r="O55" s="58" t="s">
        <v>309</v>
      </c>
      <c r="P55" s="58" t="s">
        <v>424</v>
      </c>
    </row>
    <row r="56" spans="1:16" ht="12.75" customHeight="1" thickBot="1">
      <c r="A56" s="15" t="str">
        <f t="shared" si="6"/>
        <v> BRNO 31 </v>
      </c>
      <c r="B56" s="5" t="str">
        <f t="shared" si="7"/>
        <v>I</v>
      </c>
      <c r="C56" s="15">
        <f t="shared" si="8"/>
        <v>48510.402999999998</v>
      </c>
      <c r="D56" s="14" t="str">
        <f t="shared" si="9"/>
        <v>vis</v>
      </c>
      <c r="E56" s="55">
        <f>VLOOKUP(C56,Active!C$21:E$966,3,FALSE)</f>
        <v>18723.998763866472</v>
      </c>
      <c r="F56" s="5" t="s">
        <v>100</v>
      </c>
      <c r="G56" s="14" t="str">
        <f t="shared" si="10"/>
        <v>48510.403</v>
      </c>
      <c r="H56" s="15">
        <f t="shared" si="11"/>
        <v>18724</v>
      </c>
      <c r="I56" s="56" t="s">
        <v>429</v>
      </c>
      <c r="J56" s="57" t="s">
        <v>430</v>
      </c>
      <c r="K56" s="56">
        <v>18724</v>
      </c>
      <c r="L56" s="56" t="s">
        <v>119</v>
      </c>
      <c r="M56" s="57" t="s">
        <v>197</v>
      </c>
      <c r="N56" s="57"/>
      <c r="O56" s="58" t="s">
        <v>431</v>
      </c>
      <c r="P56" s="58" t="s">
        <v>432</v>
      </c>
    </row>
    <row r="57" spans="1:16" ht="12.75" customHeight="1" thickBot="1">
      <c r="A57" s="15" t="str">
        <f t="shared" si="6"/>
        <v> BBS 99 </v>
      </c>
      <c r="B57" s="5" t="str">
        <f t="shared" si="7"/>
        <v>II</v>
      </c>
      <c r="C57" s="15">
        <f t="shared" si="8"/>
        <v>48552.264000000003</v>
      </c>
      <c r="D57" s="14" t="str">
        <f t="shared" si="9"/>
        <v>vis</v>
      </c>
      <c r="E57" s="55">
        <f>VLOOKUP(C57,Active!C$21:E$966,3,FALSE)</f>
        <v>18757.512873722237</v>
      </c>
      <c r="F57" s="5" t="s">
        <v>100</v>
      </c>
      <c r="G57" s="14" t="str">
        <f t="shared" si="10"/>
        <v>48552.264</v>
      </c>
      <c r="H57" s="15">
        <f t="shared" si="11"/>
        <v>18757.5</v>
      </c>
      <c r="I57" s="56" t="s">
        <v>433</v>
      </c>
      <c r="J57" s="57" t="s">
        <v>434</v>
      </c>
      <c r="K57" s="56">
        <v>18757.5</v>
      </c>
      <c r="L57" s="56" t="s">
        <v>372</v>
      </c>
      <c r="M57" s="57" t="s">
        <v>197</v>
      </c>
      <c r="N57" s="57"/>
      <c r="O57" s="58" t="s">
        <v>309</v>
      </c>
      <c r="P57" s="58" t="s">
        <v>435</v>
      </c>
    </row>
    <row r="58" spans="1:16" ht="12.75" customHeight="1" thickBot="1">
      <c r="A58" s="15" t="str">
        <f t="shared" si="6"/>
        <v> BBS 100 </v>
      </c>
      <c r="B58" s="5" t="str">
        <f t="shared" si="7"/>
        <v>I</v>
      </c>
      <c r="C58" s="15">
        <f t="shared" si="8"/>
        <v>48620.326999999997</v>
      </c>
      <c r="D58" s="14" t="str">
        <f t="shared" si="9"/>
        <v>vis</v>
      </c>
      <c r="E58" s="55">
        <f>VLOOKUP(C58,Active!C$21:E$966,3,FALSE)</f>
        <v>18812.004425742318</v>
      </c>
      <c r="F58" s="5" t="s">
        <v>100</v>
      </c>
      <c r="G58" s="14" t="str">
        <f t="shared" si="10"/>
        <v>48620.327</v>
      </c>
      <c r="H58" s="15">
        <f t="shared" si="11"/>
        <v>18812</v>
      </c>
      <c r="I58" s="56" t="s">
        <v>436</v>
      </c>
      <c r="J58" s="57" t="s">
        <v>437</v>
      </c>
      <c r="K58" s="56">
        <v>18812</v>
      </c>
      <c r="L58" s="56" t="s">
        <v>438</v>
      </c>
      <c r="M58" s="57" t="s">
        <v>197</v>
      </c>
      <c r="N58" s="57"/>
      <c r="O58" s="58" t="s">
        <v>309</v>
      </c>
      <c r="P58" s="58" t="s">
        <v>439</v>
      </c>
    </row>
    <row r="59" spans="1:16" ht="12.75" customHeight="1" thickBot="1">
      <c r="A59" s="15" t="str">
        <f t="shared" si="6"/>
        <v> BBS 101 </v>
      </c>
      <c r="B59" s="5" t="str">
        <f t="shared" si="7"/>
        <v>I</v>
      </c>
      <c r="C59" s="15">
        <f t="shared" si="8"/>
        <v>48801.457999999999</v>
      </c>
      <c r="D59" s="14" t="str">
        <f t="shared" si="9"/>
        <v>vis</v>
      </c>
      <c r="E59" s="55">
        <f>VLOOKUP(C59,Active!C$21:E$966,3,FALSE)</f>
        <v>18957.018740552863</v>
      </c>
      <c r="F59" s="5" t="s">
        <v>100</v>
      </c>
      <c r="G59" s="14" t="str">
        <f t="shared" si="10"/>
        <v>48801.458</v>
      </c>
      <c r="H59" s="15">
        <f t="shared" si="11"/>
        <v>18957</v>
      </c>
      <c r="I59" s="56" t="s">
        <v>440</v>
      </c>
      <c r="J59" s="57" t="s">
        <v>441</v>
      </c>
      <c r="K59" s="56">
        <v>18957</v>
      </c>
      <c r="L59" s="56" t="s">
        <v>404</v>
      </c>
      <c r="M59" s="57" t="s">
        <v>197</v>
      </c>
      <c r="N59" s="57"/>
      <c r="O59" s="58" t="s">
        <v>309</v>
      </c>
      <c r="P59" s="58" t="s">
        <v>442</v>
      </c>
    </row>
    <row r="60" spans="1:16" ht="12.75" customHeight="1" thickBot="1">
      <c r="A60" s="15" t="str">
        <f t="shared" si="6"/>
        <v> BBS 102 </v>
      </c>
      <c r="B60" s="5" t="str">
        <f t="shared" si="7"/>
        <v>I</v>
      </c>
      <c r="C60" s="15">
        <f t="shared" si="8"/>
        <v>48891.385999999999</v>
      </c>
      <c r="D60" s="14" t="str">
        <f t="shared" si="9"/>
        <v>vis</v>
      </c>
      <c r="E60" s="55">
        <f>VLOOKUP(C60,Active!C$21:E$966,3,FALSE)</f>
        <v>19029.015512515049</v>
      </c>
      <c r="F60" s="5" t="s">
        <v>100</v>
      </c>
      <c r="G60" s="14" t="str">
        <f t="shared" si="10"/>
        <v>48891.386</v>
      </c>
      <c r="H60" s="15">
        <f t="shared" si="11"/>
        <v>19029</v>
      </c>
      <c r="I60" s="56" t="s">
        <v>443</v>
      </c>
      <c r="J60" s="57" t="s">
        <v>444</v>
      </c>
      <c r="K60" s="56">
        <v>19029</v>
      </c>
      <c r="L60" s="56" t="s">
        <v>251</v>
      </c>
      <c r="M60" s="57" t="s">
        <v>197</v>
      </c>
      <c r="N60" s="57"/>
      <c r="O60" s="58" t="s">
        <v>309</v>
      </c>
      <c r="P60" s="58" t="s">
        <v>445</v>
      </c>
    </row>
    <row r="61" spans="1:16" ht="12.75" customHeight="1" thickBot="1">
      <c r="A61" s="15" t="str">
        <f t="shared" si="6"/>
        <v>BAVM 62 </v>
      </c>
      <c r="B61" s="5" t="str">
        <f t="shared" si="7"/>
        <v>I</v>
      </c>
      <c r="C61" s="15">
        <f t="shared" si="8"/>
        <v>49132.4473</v>
      </c>
      <c r="D61" s="14" t="str">
        <f t="shared" si="9"/>
        <v>vis</v>
      </c>
      <c r="E61" s="55">
        <f>VLOOKUP(C61,Active!C$21:E$966,3,FALSE)</f>
        <v>19222.010302180206</v>
      </c>
      <c r="F61" s="5" t="s">
        <v>100</v>
      </c>
      <c r="G61" s="14" t="str">
        <f t="shared" si="10"/>
        <v>49132.4473</v>
      </c>
      <c r="H61" s="15">
        <f t="shared" si="11"/>
        <v>19222</v>
      </c>
      <c r="I61" s="56" t="s">
        <v>446</v>
      </c>
      <c r="J61" s="57" t="s">
        <v>447</v>
      </c>
      <c r="K61" s="56">
        <v>19222</v>
      </c>
      <c r="L61" s="56" t="s">
        <v>448</v>
      </c>
      <c r="M61" s="57" t="s">
        <v>449</v>
      </c>
      <c r="N61" s="57" t="s">
        <v>450</v>
      </c>
      <c r="O61" s="58" t="s">
        <v>451</v>
      </c>
      <c r="P61" s="59" t="s">
        <v>452</v>
      </c>
    </row>
    <row r="62" spans="1:16" ht="12.75" customHeight="1" thickBot="1">
      <c r="A62" s="15" t="str">
        <f t="shared" si="6"/>
        <v> BBS 105 </v>
      </c>
      <c r="B62" s="5" t="str">
        <f t="shared" si="7"/>
        <v>I</v>
      </c>
      <c r="C62" s="15">
        <f t="shared" si="8"/>
        <v>49212.406000000003</v>
      </c>
      <c r="D62" s="14" t="str">
        <f t="shared" si="9"/>
        <v>vis</v>
      </c>
      <c r="E62" s="55">
        <f>VLOOKUP(C62,Active!C$21:E$966,3,FALSE)</f>
        <v>19286.02560653806</v>
      </c>
      <c r="F62" s="5" t="s">
        <v>100</v>
      </c>
      <c r="G62" s="14" t="str">
        <f t="shared" si="10"/>
        <v>49212.406</v>
      </c>
      <c r="H62" s="15">
        <f t="shared" si="11"/>
        <v>19286</v>
      </c>
      <c r="I62" s="56" t="s">
        <v>453</v>
      </c>
      <c r="J62" s="57" t="s">
        <v>454</v>
      </c>
      <c r="K62" s="56">
        <v>19286</v>
      </c>
      <c r="L62" s="56" t="s">
        <v>257</v>
      </c>
      <c r="M62" s="57" t="s">
        <v>197</v>
      </c>
      <c r="N62" s="57"/>
      <c r="O62" s="58" t="s">
        <v>309</v>
      </c>
      <c r="P62" s="58" t="s">
        <v>455</v>
      </c>
    </row>
    <row r="63" spans="1:16" ht="12.75" customHeight="1" thickBot="1">
      <c r="A63" s="15" t="str">
        <f t="shared" si="6"/>
        <v> BBS 105 </v>
      </c>
      <c r="B63" s="5" t="str">
        <f t="shared" si="7"/>
        <v>I</v>
      </c>
      <c r="C63" s="15">
        <f t="shared" si="8"/>
        <v>49232.37</v>
      </c>
      <c r="D63" s="14" t="str">
        <f t="shared" si="9"/>
        <v>vis</v>
      </c>
      <c r="E63" s="55">
        <f>VLOOKUP(C63,Active!C$21:E$966,3,FALSE)</f>
        <v>19302.008877103992</v>
      </c>
      <c r="F63" s="5" t="s">
        <v>100</v>
      </c>
      <c r="G63" s="14" t="str">
        <f t="shared" si="10"/>
        <v>49232.370</v>
      </c>
      <c r="H63" s="15">
        <f t="shared" si="11"/>
        <v>19302</v>
      </c>
      <c r="I63" s="56" t="s">
        <v>456</v>
      </c>
      <c r="J63" s="57" t="s">
        <v>457</v>
      </c>
      <c r="K63" s="56">
        <v>19302</v>
      </c>
      <c r="L63" s="56" t="s">
        <v>214</v>
      </c>
      <c r="M63" s="57" t="s">
        <v>197</v>
      </c>
      <c r="N63" s="57"/>
      <c r="O63" s="58" t="s">
        <v>309</v>
      </c>
      <c r="P63" s="58" t="s">
        <v>455</v>
      </c>
    </row>
    <row r="64" spans="1:16" ht="12.75" customHeight="1" thickBot="1">
      <c r="A64" s="15" t="str">
        <f t="shared" si="6"/>
        <v> BBS 107 </v>
      </c>
      <c r="B64" s="5" t="str">
        <f t="shared" si="7"/>
        <v>I</v>
      </c>
      <c r="C64" s="15">
        <f t="shared" si="8"/>
        <v>49568.381000000001</v>
      </c>
      <c r="D64" s="14" t="str">
        <f t="shared" si="9"/>
        <v>vis</v>
      </c>
      <c r="E64" s="55">
        <f>VLOOKUP(C64,Active!C$21:E$966,3,FALSE)</f>
        <v>19571.020834934545</v>
      </c>
      <c r="F64" s="5" t="s">
        <v>100</v>
      </c>
      <c r="G64" s="14" t="str">
        <f t="shared" si="10"/>
        <v>49568.381</v>
      </c>
      <c r="H64" s="15">
        <f t="shared" si="11"/>
        <v>19571</v>
      </c>
      <c r="I64" s="56" t="s">
        <v>458</v>
      </c>
      <c r="J64" s="57" t="s">
        <v>459</v>
      </c>
      <c r="K64" s="56">
        <v>19571</v>
      </c>
      <c r="L64" s="56" t="s">
        <v>194</v>
      </c>
      <c r="M64" s="57" t="s">
        <v>197</v>
      </c>
      <c r="N64" s="57"/>
      <c r="O64" s="58" t="s">
        <v>309</v>
      </c>
      <c r="P64" s="58" t="s">
        <v>460</v>
      </c>
    </row>
    <row r="65" spans="1:16" ht="12.75" customHeight="1" thickBot="1">
      <c r="A65" s="15" t="str">
        <f t="shared" si="6"/>
        <v> BBS 108 </v>
      </c>
      <c r="B65" s="5" t="str">
        <f t="shared" si="7"/>
        <v>I</v>
      </c>
      <c r="C65" s="15">
        <f t="shared" si="8"/>
        <v>49599.580999999998</v>
      </c>
      <c r="D65" s="14" t="str">
        <f t="shared" si="9"/>
        <v>vis</v>
      </c>
      <c r="E65" s="55">
        <f>VLOOKUP(C65,Active!C$21:E$966,3,FALSE)</f>
        <v>19595.999698972661</v>
      </c>
      <c r="F65" s="5" t="s">
        <v>100</v>
      </c>
      <c r="G65" s="14" t="str">
        <f t="shared" si="10"/>
        <v>49599.581</v>
      </c>
      <c r="H65" s="15">
        <f t="shared" si="11"/>
        <v>19596</v>
      </c>
      <c r="I65" s="56" t="s">
        <v>461</v>
      </c>
      <c r="J65" s="57" t="s">
        <v>462</v>
      </c>
      <c r="K65" s="56">
        <v>19596</v>
      </c>
      <c r="L65" s="56" t="s">
        <v>128</v>
      </c>
      <c r="M65" s="57" t="s">
        <v>197</v>
      </c>
      <c r="N65" s="57"/>
      <c r="O65" s="58" t="s">
        <v>463</v>
      </c>
      <c r="P65" s="58" t="s">
        <v>464</v>
      </c>
    </row>
    <row r="66" spans="1:16" ht="12.75" customHeight="1" thickBot="1">
      <c r="A66" s="15" t="str">
        <f t="shared" si="6"/>
        <v> BBS 107 </v>
      </c>
      <c r="B66" s="5" t="str">
        <f t="shared" si="7"/>
        <v>I</v>
      </c>
      <c r="C66" s="15">
        <f t="shared" si="8"/>
        <v>49599.584000000003</v>
      </c>
      <c r="D66" s="14" t="str">
        <f t="shared" si="9"/>
        <v>vis</v>
      </c>
      <c r="E66" s="55">
        <f>VLOOKUP(C66,Active!C$21:E$966,3,FALSE)</f>
        <v>19596.002100786514</v>
      </c>
      <c r="F66" s="5" t="s">
        <v>100</v>
      </c>
      <c r="G66" s="14" t="str">
        <f t="shared" si="10"/>
        <v>49599.584</v>
      </c>
      <c r="H66" s="15">
        <f t="shared" si="11"/>
        <v>19596</v>
      </c>
      <c r="I66" s="56" t="s">
        <v>465</v>
      </c>
      <c r="J66" s="57" t="s">
        <v>466</v>
      </c>
      <c r="K66" s="56">
        <v>19596</v>
      </c>
      <c r="L66" s="56" t="s">
        <v>467</v>
      </c>
      <c r="M66" s="57" t="s">
        <v>197</v>
      </c>
      <c r="N66" s="57"/>
      <c r="O66" s="58" t="s">
        <v>468</v>
      </c>
      <c r="P66" s="58" t="s">
        <v>460</v>
      </c>
    </row>
    <row r="67" spans="1:16" ht="12.75" customHeight="1" thickBot="1">
      <c r="A67" s="15" t="str">
        <f t="shared" si="6"/>
        <v> BBS 108 </v>
      </c>
      <c r="B67" s="5" t="str">
        <f t="shared" si="7"/>
        <v>I</v>
      </c>
      <c r="C67" s="15">
        <f t="shared" si="8"/>
        <v>49633.326999999997</v>
      </c>
      <c r="D67" s="14" t="str">
        <f t="shared" si="9"/>
        <v>vis</v>
      </c>
      <c r="E67" s="55">
        <f>VLOOKUP(C67,Active!C$21:E$966,3,FALSE)</f>
        <v>19623.016902364663</v>
      </c>
      <c r="F67" s="5" t="s">
        <v>100</v>
      </c>
      <c r="G67" s="14" t="str">
        <f t="shared" si="10"/>
        <v>49633.327</v>
      </c>
      <c r="H67" s="15">
        <f t="shared" si="11"/>
        <v>19623</v>
      </c>
      <c r="I67" s="56" t="s">
        <v>469</v>
      </c>
      <c r="J67" s="57" t="s">
        <v>470</v>
      </c>
      <c r="K67" s="56">
        <v>19623</v>
      </c>
      <c r="L67" s="56" t="s">
        <v>289</v>
      </c>
      <c r="M67" s="57" t="s">
        <v>197</v>
      </c>
      <c r="N67" s="57"/>
      <c r="O67" s="58" t="s">
        <v>309</v>
      </c>
      <c r="P67" s="58" t="s">
        <v>464</v>
      </c>
    </row>
    <row r="68" spans="1:16" ht="12.75" customHeight="1" thickBot="1">
      <c r="A68" s="15" t="str">
        <f t="shared" si="6"/>
        <v> BBS 110 </v>
      </c>
      <c r="B68" s="5" t="str">
        <f t="shared" si="7"/>
        <v>I</v>
      </c>
      <c r="C68" s="15">
        <f t="shared" si="8"/>
        <v>50014.29</v>
      </c>
      <c r="D68" s="14" t="str">
        <f t="shared" si="9"/>
        <v>vis</v>
      </c>
      <c r="E68" s="55">
        <f>VLOOKUP(C68,Active!C$21:E$966,3,FALSE)</f>
        <v>19928.017638920912</v>
      </c>
      <c r="F68" s="5" t="s">
        <v>100</v>
      </c>
      <c r="G68" s="14" t="str">
        <f t="shared" si="10"/>
        <v>50014.290</v>
      </c>
      <c r="H68" s="15">
        <f t="shared" si="11"/>
        <v>19928</v>
      </c>
      <c r="I68" s="56" t="s">
        <v>471</v>
      </c>
      <c r="J68" s="57" t="s">
        <v>472</v>
      </c>
      <c r="K68" s="56">
        <v>19928</v>
      </c>
      <c r="L68" s="56" t="s">
        <v>153</v>
      </c>
      <c r="M68" s="57" t="s">
        <v>197</v>
      </c>
      <c r="N68" s="57"/>
      <c r="O68" s="58" t="s">
        <v>309</v>
      </c>
      <c r="P68" s="58" t="s">
        <v>473</v>
      </c>
    </row>
    <row r="69" spans="1:16" ht="12.75" customHeight="1" thickBot="1">
      <c r="A69" s="15" t="str">
        <f t="shared" si="6"/>
        <v>IBVS 5378 </v>
      </c>
      <c r="B69" s="5" t="str">
        <f t="shared" si="7"/>
        <v>I</v>
      </c>
      <c r="C69" s="15">
        <f t="shared" si="8"/>
        <v>52548.623200000002</v>
      </c>
      <c r="D69" s="14" t="str">
        <f t="shared" si="9"/>
        <v>vis</v>
      </c>
      <c r="E69" s="55">
        <f>VLOOKUP(C69,Active!C$21:E$966,3,FALSE)</f>
        <v>21957.016498859939</v>
      </c>
      <c r="F69" s="5" t="s">
        <v>100</v>
      </c>
      <c r="G69" s="14" t="str">
        <f t="shared" si="10"/>
        <v>52548.6232</v>
      </c>
      <c r="H69" s="15">
        <f t="shared" si="11"/>
        <v>21957</v>
      </c>
      <c r="I69" s="56" t="s">
        <v>496</v>
      </c>
      <c r="J69" s="57" t="s">
        <v>497</v>
      </c>
      <c r="K69" s="56">
        <v>21957</v>
      </c>
      <c r="L69" s="56" t="s">
        <v>498</v>
      </c>
      <c r="M69" s="57" t="s">
        <v>449</v>
      </c>
      <c r="N69" s="57" t="s">
        <v>489</v>
      </c>
      <c r="O69" s="58" t="s">
        <v>499</v>
      </c>
      <c r="P69" s="59" t="s">
        <v>500</v>
      </c>
    </row>
    <row r="70" spans="1:16" ht="12.75" customHeight="1" thickBot="1">
      <c r="A70" s="15" t="str">
        <f t="shared" si="6"/>
        <v>IBVS 5694 </v>
      </c>
      <c r="B70" s="5" t="str">
        <f t="shared" si="7"/>
        <v>I</v>
      </c>
      <c r="C70" s="15">
        <f t="shared" si="8"/>
        <v>52837.152300000002</v>
      </c>
      <c r="D70" s="14" t="str">
        <f t="shared" si="9"/>
        <v>vis</v>
      </c>
      <c r="E70" s="55">
        <f>VLOOKUP(C70,Active!C$21:E$966,3,FALSE)</f>
        <v>22188.014228345248</v>
      </c>
      <c r="F70" s="5" t="s">
        <v>100</v>
      </c>
      <c r="G70" s="14" t="str">
        <f t="shared" si="10"/>
        <v>52837.1523</v>
      </c>
      <c r="H70" s="15">
        <f t="shared" si="11"/>
        <v>22188</v>
      </c>
      <c r="I70" s="56" t="s">
        <v>501</v>
      </c>
      <c r="J70" s="57" t="s">
        <v>502</v>
      </c>
      <c r="K70" s="56">
        <v>22188</v>
      </c>
      <c r="L70" s="56" t="s">
        <v>503</v>
      </c>
      <c r="M70" s="57" t="s">
        <v>449</v>
      </c>
      <c r="N70" s="57" t="s">
        <v>489</v>
      </c>
      <c r="O70" s="58" t="s">
        <v>504</v>
      </c>
      <c r="P70" s="59" t="s">
        <v>505</v>
      </c>
    </row>
    <row r="71" spans="1:16" ht="12.75" customHeight="1" thickBot="1">
      <c r="A71" s="15" t="str">
        <f t="shared" si="6"/>
        <v>BAVM 193 </v>
      </c>
      <c r="B71" s="5" t="str">
        <f t="shared" si="7"/>
        <v>II</v>
      </c>
      <c r="C71" s="15">
        <f t="shared" si="8"/>
        <v>54385.361900000004</v>
      </c>
      <c r="D71" s="14" t="str">
        <f t="shared" si="9"/>
        <v>vis</v>
      </c>
      <c r="E71" s="55">
        <f>VLOOKUP(C71,Active!C$21:E$966,3,FALSE)</f>
        <v>23427.517981579691</v>
      </c>
      <c r="F71" s="5" t="s">
        <v>100</v>
      </c>
      <c r="G71" s="14" t="str">
        <f t="shared" si="10"/>
        <v>54385.3619</v>
      </c>
      <c r="H71" s="15">
        <f t="shared" si="11"/>
        <v>23427.5</v>
      </c>
      <c r="I71" s="56" t="s">
        <v>520</v>
      </c>
      <c r="J71" s="57" t="s">
        <v>521</v>
      </c>
      <c r="K71" s="56">
        <v>23427.5</v>
      </c>
      <c r="L71" s="56" t="s">
        <v>522</v>
      </c>
      <c r="M71" s="57" t="s">
        <v>514</v>
      </c>
      <c r="N71" s="57" t="s">
        <v>523</v>
      </c>
      <c r="O71" s="58" t="s">
        <v>451</v>
      </c>
      <c r="P71" s="59" t="s">
        <v>524</v>
      </c>
    </row>
    <row r="72" spans="1:16" ht="12.75" customHeight="1" thickBot="1">
      <c r="A72" s="15" t="str">
        <f t="shared" si="6"/>
        <v>OEJV 0160 </v>
      </c>
      <c r="B72" s="5" t="str">
        <f t="shared" si="7"/>
        <v>II</v>
      </c>
      <c r="C72" s="15">
        <f t="shared" si="8"/>
        <v>55894.219660000002</v>
      </c>
      <c r="D72" s="14" t="str">
        <f t="shared" si="9"/>
        <v>vis</v>
      </c>
      <c r="E72" s="55">
        <f>VLOOKUP(C72,Active!C$21:E$966,3,FALSE)</f>
        <v>24635.516470038176</v>
      </c>
      <c r="F72" s="5" t="s">
        <v>100</v>
      </c>
      <c r="G72" s="14" t="str">
        <f t="shared" si="10"/>
        <v>55894.21966</v>
      </c>
      <c r="H72" s="15">
        <f t="shared" si="11"/>
        <v>24635.5</v>
      </c>
      <c r="I72" s="56" t="s">
        <v>547</v>
      </c>
      <c r="J72" s="57" t="s">
        <v>548</v>
      </c>
      <c r="K72" s="56" t="s">
        <v>549</v>
      </c>
      <c r="L72" s="56" t="s">
        <v>550</v>
      </c>
      <c r="M72" s="57" t="s">
        <v>514</v>
      </c>
      <c r="N72" s="57" t="s">
        <v>541</v>
      </c>
      <c r="O72" s="58" t="s">
        <v>536</v>
      </c>
      <c r="P72" s="59" t="s">
        <v>551</v>
      </c>
    </row>
    <row r="73" spans="1:16" ht="12.75" customHeight="1" thickBot="1">
      <c r="A73" s="15" t="str">
        <f t="shared" si="6"/>
        <v>OEJV 0160 </v>
      </c>
      <c r="B73" s="5" t="str">
        <f t="shared" si="7"/>
        <v>II</v>
      </c>
      <c r="C73" s="15">
        <f t="shared" si="8"/>
        <v>55894.219669999999</v>
      </c>
      <c r="D73" s="14" t="str">
        <f t="shared" si="9"/>
        <v>vis</v>
      </c>
      <c r="E73" s="55">
        <f>VLOOKUP(C73,Active!C$21:E$966,3,FALSE)</f>
        <v>24635.516478044217</v>
      </c>
      <c r="F73" s="5" t="s">
        <v>100</v>
      </c>
      <c r="G73" s="14" t="str">
        <f t="shared" si="10"/>
        <v>55894.21967</v>
      </c>
      <c r="H73" s="15">
        <f t="shared" si="11"/>
        <v>24635.5</v>
      </c>
      <c r="I73" s="56" t="s">
        <v>552</v>
      </c>
      <c r="J73" s="57" t="s">
        <v>548</v>
      </c>
      <c r="K73" s="56" t="s">
        <v>549</v>
      </c>
      <c r="L73" s="56" t="s">
        <v>553</v>
      </c>
      <c r="M73" s="57" t="s">
        <v>514</v>
      </c>
      <c r="N73" s="57" t="s">
        <v>100</v>
      </c>
      <c r="O73" s="58" t="s">
        <v>536</v>
      </c>
      <c r="P73" s="59" t="s">
        <v>551</v>
      </c>
    </row>
    <row r="74" spans="1:16" ht="12.75" customHeight="1" thickBot="1">
      <c r="A74" s="15" t="str">
        <f t="shared" si="6"/>
        <v>OEJV 0160 </v>
      </c>
      <c r="B74" s="5" t="str">
        <f t="shared" si="7"/>
        <v>II</v>
      </c>
      <c r="C74" s="15">
        <f t="shared" si="8"/>
        <v>55894.219859999997</v>
      </c>
      <c r="D74" s="14" t="str">
        <f t="shared" si="9"/>
        <v>vis</v>
      </c>
      <c r="E74" s="55">
        <f>VLOOKUP(C74,Active!C$21:E$966,3,FALSE)</f>
        <v>24635.516630159094</v>
      </c>
      <c r="F74" s="5" t="s">
        <v>100</v>
      </c>
      <c r="G74" s="14" t="str">
        <f t="shared" si="10"/>
        <v>55894.21986</v>
      </c>
      <c r="H74" s="15">
        <f t="shared" si="11"/>
        <v>24635.5</v>
      </c>
      <c r="I74" s="56" t="s">
        <v>554</v>
      </c>
      <c r="J74" s="57" t="s">
        <v>548</v>
      </c>
      <c r="K74" s="56" t="s">
        <v>549</v>
      </c>
      <c r="L74" s="56" t="s">
        <v>555</v>
      </c>
      <c r="M74" s="57" t="s">
        <v>514</v>
      </c>
      <c r="N74" s="57" t="s">
        <v>69</v>
      </c>
      <c r="O74" s="58" t="s">
        <v>536</v>
      </c>
      <c r="P74" s="59" t="s">
        <v>551</v>
      </c>
    </row>
    <row r="75" spans="1:16" ht="12.75" customHeight="1" thickBot="1">
      <c r="A75" s="15" t="str">
        <f t="shared" ref="A75:A106" si="12">P75</f>
        <v>OEJV 0160 </v>
      </c>
      <c r="B75" s="5" t="str">
        <f t="shared" ref="B75:B106" si="13">IF(H75=INT(H75),"I","II")</f>
        <v>II</v>
      </c>
      <c r="C75" s="15">
        <f t="shared" ref="C75:C106" si="14">1*G75</f>
        <v>55894.220220000003</v>
      </c>
      <c r="D75" s="14" t="str">
        <f t="shared" ref="D75:D106" si="15">VLOOKUP(F75,I$1:J$5,2,FALSE)</f>
        <v>vis</v>
      </c>
      <c r="E75" s="55">
        <f>VLOOKUP(C75,Active!C$21:E$966,3,FALSE)</f>
        <v>24635.516918376761</v>
      </c>
      <c r="F75" s="5" t="s">
        <v>100</v>
      </c>
      <c r="G75" s="14" t="str">
        <f t="shared" ref="G75:G106" si="16">MID(I75,3,LEN(I75)-3)</f>
        <v>55894.22022</v>
      </c>
      <c r="H75" s="15">
        <f t="shared" ref="H75:H106" si="17">1*K75</f>
        <v>24635.5</v>
      </c>
      <c r="I75" s="56" t="s">
        <v>556</v>
      </c>
      <c r="J75" s="57" t="s">
        <v>557</v>
      </c>
      <c r="K75" s="56" t="s">
        <v>549</v>
      </c>
      <c r="L75" s="56" t="s">
        <v>558</v>
      </c>
      <c r="M75" s="57" t="s">
        <v>514</v>
      </c>
      <c r="N75" s="57" t="s">
        <v>37</v>
      </c>
      <c r="O75" s="58" t="s">
        <v>536</v>
      </c>
      <c r="P75" s="59" t="s">
        <v>551</v>
      </c>
    </row>
    <row r="76" spans="1:16" ht="12.75" customHeight="1" thickBot="1">
      <c r="A76" s="15" t="str">
        <f t="shared" si="12"/>
        <v>BAVM 231 </v>
      </c>
      <c r="B76" s="5" t="str">
        <f t="shared" si="13"/>
        <v>I</v>
      </c>
      <c r="C76" s="15">
        <f t="shared" si="14"/>
        <v>56058.472199999997</v>
      </c>
      <c r="D76" s="14" t="str">
        <f t="shared" si="15"/>
        <v>vis</v>
      </c>
      <c r="E76" s="55">
        <f>VLOOKUP(C76,Active!C$21:E$966,3,FALSE)</f>
        <v>24767.017811851507</v>
      </c>
      <c r="F76" s="5" t="s">
        <v>100</v>
      </c>
      <c r="G76" s="14" t="str">
        <f t="shared" si="16"/>
        <v>56058.4722</v>
      </c>
      <c r="H76" s="15">
        <f t="shared" si="17"/>
        <v>24767</v>
      </c>
      <c r="I76" s="56" t="s">
        <v>559</v>
      </c>
      <c r="J76" s="57" t="s">
        <v>560</v>
      </c>
      <c r="K76" s="56" t="s">
        <v>561</v>
      </c>
      <c r="L76" s="56" t="s">
        <v>562</v>
      </c>
      <c r="M76" s="57" t="s">
        <v>514</v>
      </c>
      <c r="N76" s="60" t="s">
        <v>523</v>
      </c>
      <c r="O76" s="58" t="s">
        <v>451</v>
      </c>
      <c r="P76" s="59" t="s">
        <v>563</v>
      </c>
    </row>
    <row r="77" spans="1:16" ht="12.75" customHeight="1" thickBot="1">
      <c r="A77" s="15" t="str">
        <f t="shared" si="12"/>
        <v>OEJV 0160 </v>
      </c>
      <c r="B77" s="5" t="str">
        <f t="shared" si="13"/>
        <v>I</v>
      </c>
      <c r="C77" s="15">
        <f t="shared" si="14"/>
        <v>56078.456059999997</v>
      </c>
      <c r="D77" s="14" t="str">
        <f t="shared" si="15"/>
        <v>vis</v>
      </c>
      <c r="E77" s="55">
        <f>VLOOKUP(C77,Active!C$21:E$966,3,FALSE)</f>
        <v>24783.016982425124</v>
      </c>
      <c r="F77" s="5" t="s">
        <v>100</v>
      </c>
      <c r="G77" s="14" t="str">
        <f t="shared" si="16"/>
        <v>56078.45606</v>
      </c>
      <c r="H77" s="15">
        <f t="shared" si="17"/>
        <v>24783</v>
      </c>
      <c r="I77" s="56" t="s">
        <v>564</v>
      </c>
      <c r="J77" s="57" t="s">
        <v>565</v>
      </c>
      <c r="K77" s="56">
        <v>24783</v>
      </c>
      <c r="L77" s="56" t="s">
        <v>566</v>
      </c>
      <c r="M77" s="57" t="s">
        <v>514</v>
      </c>
      <c r="N77" s="57" t="s">
        <v>37</v>
      </c>
      <c r="O77" s="58" t="s">
        <v>536</v>
      </c>
      <c r="P77" s="59" t="s">
        <v>551</v>
      </c>
    </row>
    <row r="78" spans="1:16" ht="12.75" customHeight="1" thickBot="1">
      <c r="A78" s="15" t="str">
        <f t="shared" si="12"/>
        <v>OEJV 0160 </v>
      </c>
      <c r="B78" s="5" t="str">
        <f t="shared" si="13"/>
        <v>I</v>
      </c>
      <c r="C78" s="15">
        <f t="shared" si="14"/>
        <v>56078.456290000002</v>
      </c>
      <c r="D78" s="14" t="str">
        <f t="shared" si="15"/>
        <v>vis</v>
      </c>
      <c r="E78" s="55">
        <f>VLOOKUP(C78,Active!C$21:E$966,3,FALSE)</f>
        <v>24783.01716656419</v>
      </c>
      <c r="F78" s="5" t="s">
        <v>100</v>
      </c>
      <c r="G78" s="14" t="str">
        <f t="shared" si="16"/>
        <v>56078.45629</v>
      </c>
      <c r="H78" s="15">
        <f t="shared" si="17"/>
        <v>24783</v>
      </c>
      <c r="I78" s="56" t="s">
        <v>567</v>
      </c>
      <c r="J78" s="57" t="s">
        <v>568</v>
      </c>
      <c r="K78" s="56">
        <v>24783</v>
      </c>
      <c r="L78" s="56" t="s">
        <v>569</v>
      </c>
      <c r="M78" s="57" t="s">
        <v>514</v>
      </c>
      <c r="N78" s="57" t="s">
        <v>69</v>
      </c>
      <c r="O78" s="58" t="s">
        <v>536</v>
      </c>
      <c r="P78" s="59" t="s">
        <v>551</v>
      </c>
    </row>
    <row r="79" spans="1:16" ht="12.75" customHeight="1" thickBot="1">
      <c r="A79" s="15" t="str">
        <f t="shared" si="12"/>
        <v>OEJV 0160 </v>
      </c>
      <c r="B79" s="5" t="str">
        <f t="shared" si="13"/>
        <v>I</v>
      </c>
      <c r="C79" s="15">
        <f t="shared" si="14"/>
        <v>56078.456469999997</v>
      </c>
      <c r="D79" s="14" t="str">
        <f t="shared" si="15"/>
        <v>vis</v>
      </c>
      <c r="E79" s="55">
        <f>VLOOKUP(C79,Active!C$21:E$966,3,FALSE)</f>
        <v>24783.017310673018</v>
      </c>
      <c r="F79" s="5" t="s">
        <v>100</v>
      </c>
      <c r="G79" s="14" t="str">
        <f t="shared" si="16"/>
        <v>56078.45647</v>
      </c>
      <c r="H79" s="15">
        <f t="shared" si="17"/>
        <v>24783</v>
      </c>
      <c r="I79" s="56" t="s">
        <v>570</v>
      </c>
      <c r="J79" s="57" t="s">
        <v>568</v>
      </c>
      <c r="K79" s="56">
        <v>24783</v>
      </c>
      <c r="L79" s="56" t="s">
        <v>571</v>
      </c>
      <c r="M79" s="57" t="s">
        <v>514</v>
      </c>
      <c r="N79" s="57" t="s">
        <v>541</v>
      </c>
      <c r="O79" s="58" t="s">
        <v>536</v>
      </c>
      <c r="P79" s="59" t="s">
        <v>551</v>
      </c>
    </row>
    <row r="80" spans="1:16" ht="12.75" customHeight="1" thickBot="1">
      <c r="A80" s="15" t="str">
        <f t="shared" si="12"/>
        <v>OEJV 0160 </v>
      </c>
      <c r="B80" s="5" t="str">
        <f t="shared" si="13"/>
        <v>I</v>
      </c>
      <c r="C80" s="15">
        <f t="shared" si="14"/>
        <v>56078.456660000003</v>
      </c>
      <c r="D80" s="14" t="str">
        <f t="shared" si="15"/>
        <v>vis</v>
      </c>
      <c r="E80" s="55">
        <f>VLOOKUP(C80,Active!C$21:E$966,3,FALSE)</f>
        <v>24783.017462787899</v>
      </c>
      <c r="F80" s="5" t="s">
        <v>100</v>
      </c>
      <c r="G80" s="14" t="str">
        <f t="shared" si="16"/>
        <v>56078.45666</v>
      </c>
      <c r="H80" s="15">
        <f t="shared" si="17"/>
        <v>24783</v>
      </c>
      <c r="I80" s="56" t="s">
        <v>572</v>
      </c>
      <c r="J80" s="57" t="s">
        <v>568</v>
      </c>
      <c r="K80" s="56">
        <v>24783</v>
      </c>
      <c r="L80" s="56" t="s">
        <v>573</v>
      </c>
      <c r="M80" s="57" t="s">
        <v>514</v>
      </c>
      <c r="N80" s="57" t="s">
        <v>100</v>
      </c>
      <c r="O80" s="58" t="s">
        <v>536</v>
      </c>
      <c r="P80" s="59" t="s">
        <v>551</v>
      </c>
    </row>
    <row r="81" spans="1:16" ht="12.75" customHeight="1" thickBot="1">
      <c r="A81" s="15" t="str">
        <f t="shared" si="12"/>
        <v>BAVM 231 </v>
      </c>
      <c r="B81" s="5" t="str">
        <f t="shared" si="13"/>
        <v>I</v>
      </c>
      <c r="C81" s="15">
        <f t="shared" si="14"/>
        <v>56219.603600000002</v>
      </c>
      <c r="D81" s="14" t="str">
        <f t="shared" si="15"/>
        <v>vis</v>
      </c>
      <c r="E81" s="55">
        <f>VLOOKUP(C81,Active!C$21:E$966,3,FALSE)</f>
        <v>24896.020354571774</v>
      </c>
      <c r="F81" s="5" t="s">
        <v>100</v>
      </c>
      <c r="G81" s="14" t="str">
        <f t="shared" si="16"/>
        <v>56219.6036</v>
      </c>
      <c r="H81" s="15">
        <f t="shared" si="17"/>
        <v>24896</v>
      </c>
      <c r="I81" s="56" t="s">
        <v>574</v>
      </c>
      <c r="J81" s="57" t="s">
        <v>575</v>
      </c>
      <c r="K81" s="56">
        <v>24896</v>
      </c>
      <c r="L81" s="56" t="s">
        <v>576</v>
      </c>
      <c r="M81" s="57" t="s">
        <v>514</v>
      </c>
      <c r="N81" s="60" t="s">
        <v>523</v>
      </c>
      <c r="O81" s="58" t="s">
        <v>451</v>
      </c>
      <c r="P81" s="59" t="s">
        <v>563</v>
      </c>
    </row>
    <row r="82" spans="1:16" ht="12.75" customHeight="1" thickBot="1">
      <c r="A82" s="15" t="str">
        <f t="shared" si="12"/>
        <v>BAVM 232 </v>
      </c>
      <c r="B82" s="5" t="str">
        <f t="shared" si="13"/>
        <v>I</v>
      </c>
      <c r="C82" s="15">
        <f t="shared" si="14"/>
        <v>56489.395199999999</v>
      </c>
      <c r="D82" s="14" t="str">
        <f t="shared" si="15"/>
        <v>vis</v>
      </c>
      <c r="E82" s="55">
        <f>VLOOKUP(C82,Active!C$21:E$966,3,FALSE)</f>
        <v>25112.016755053417</v>
      </c>
      <c r="F82" s="5" t="s">
        <v>100</v>
      </c>
      <c r="G82" s="14" t="str">
        <f t="shared" si="16"/>
        <v>56489.3952</v>
      </c>
      <c r="H82" s="15">
        <f t="shared" si="17"/>
        <v>25112</v>
      </c>
      <c r="I82" s="56" t="s">
        <v>577</v>
      </c>
      <c r="J82" s="57" t="s">
        <v>578</v>
      </c>
      <c r="K82" s="56">
        <v>25112</v>
      </c>
      <c r="L82" s="56" t="s">
        <v>544</v>
      </c>
      <c r="M82" s="57" t="s">
        <v>514</v>
      </c>
      <c r="N82" s="60" t="s">
        <v>523</v>
      </c>
      <c r="O82" s="58" t="s">
        <v>451</v>
      </c>
      <c r="P82" s="59" t="s">
        <v>579</v>
      </c>
    </row>
    <row r="83" spans="1:16" ht="12.75" customHeight="1" thickBot="1">
      <c r="A83" s="15" t="str">
        <f t="shared" si="12"/>
        <v>BAVM 239 </v>
      </c>
      <c r="B83" s="5" t="str">
        <f t="shared" si="13"/>
        <v>II</v>
      </c>
      <c r="C83" s="15">
        <f t="shared" si="14"/>
        <v>56928.4401</v>
      </c>
      <c r="D83" s="14" t="str">
        <f t="shared" si="15"/>
        <v>vis</v>
      </c>
      <c r="E83" s="55">
        <f>VLOOKUP(C83,Active!C$21:E$966,3,FALSE)</f>
        <v>25463.518128890937</v>
      </c>
      <c r="F83" s="5" t="s">
        <v>100</v>
      </c>
      <c r="G83" s="14" t="str">
        <f t="shared" si="16"/>
        <v>56928.4401</v>
      </c>
      <c r="H83" s="15">
        <f t="shared" si="17"/>
        <v>25463.5</v>
      </c>
      <c r="I83" s="56" t="s">
        <v>584</v>
      </c>
      <c r="J83" s="57" t="s">
        <v>585</v>
      </c>
      <c r="K83" s="56">
        <v>25463.5</v>
      </c>
      <c r="L83" s="56" t="s">
        <v>586</v>
      </c>
      <c r="M83" s="57" t="s">
        <v>514</v>
      </c>
      <c r="N83" s="60" t="s">
        <v>523</v>
      </c>
      <c r="O83" s="58" t="s">
        <v>451</v>
      </c>
      <c r="P83" s="59" t="s">
        <v>587</v>
      </c>
    </row>
    <row r="84" spans="1:16" ht="12.75" customHeight="1" thickBot="1">
      <c r="A84" s="15" t="str">
        <f t="shared" si="12"/>
        <v>BAVM 239 </v>
      </c>
      <c r="B84" s="5" t="str">
        <f t="shared" si="13"/>
        <v>I</v>
      </c>
      <c r="C84" s="15">
        <f t="shared" si="14"/>
        <v>56930.314599999998</v>
      </c>
      <c r="D84" s="14" t="str">
        <f t="shared" si="15"/>
        <v>vis</v>
      </c>
      <c r="E84" s="55">
        <f>VLOOKUP(C84,Active!C$21:E$966,3,FALSE)</f>
        <v>25465.018862244764</v>
      </c>
      <c r="F84" s="5" t="s">
        <v>100</v>
      </c>
      <c r="G84" s="14" t="str">
        <f t="shared" si="16"/>
        <v>56930.3146</v>
      </c>
      <c r="H84" s="15">
        <f t="shared" si="17"/>
        <v>25465</v>
      </c>
      <c r="I84" s="56" t="s">
        <v>588</v>
      </c>
      <c r="J84" s="57" t="s">
        <v>589</v>
      </c>
      <c r="K84" s="56">
        <v>25465</v>
      </c>
      <c r="L84" s="56" t="s">
        <v>590</v>
      </c>
      <c r="M84" s="57" t="s">
        <v>514</v>
      </c>
      <c r="N84" s="60" t="s">
        <v>523</v>
      </c>
      <c r="O84" s="58" t="s">
        <v>451</v>
      </c>
      <c r="P84" s="59" t="s">
        <v>587</v>
      </c>
    </row>
    <row r="85" spans="1:16" ht="12.75" customHeight="1" thickBot="1">
      <c r="A85" s="15" t="str">
        <f t="shared" si="12"/>
        <v> CPRI 19.54 </v>
      </c>
      <c r="B85" s="5" t="str">
        <f t="shared" si="13"/>
        <v>I</v>
      </c>
      <c r="C85" s="15">
        <f t="shared" si="14"/>
        <v>13132.132</v>
      </c>
      <c r="D85" s="14" t="str">
        <f t="shared" si="15"/>
        <v>vis</v>
      </c>
      <c r="E85" s="55">
        <f>VLOOKUP(C85,Active!C$21:E$966,3,FALSE)</f>
        <v>-9600.0083262880144</v>
      </c>
      <c r="F85" s="5" t="s">
        <v>100</v>
      </c>
      <c r="G85" s="14" t="str">
        <f t="shared" si="16"/>
        <v>13132.132</v>
      </c>
      <c r="H85" s="15">
        <f t="shared" si="17"/>
        <v>-9600</v>
      </c>
      <c r="I85" s="56" t="s">
        <v>103</v>
      </c>
      <c r="J85" s="57" t="s">
        <v>104</v>
      </c>
      <c r="K85" s="56">
        <v>-9600</v>
      </c>
      <c r="L85" s="56" t="s">
        <v>105</v>
      </c>
      <c r="M85" s="57" t="s">
        <v>102</v>
      </c>
      <c r="N85" s="57"/>
      <c r="O85" s="58" t="s">
        <v>106</v>
      </c>
      <c r="P85" s="58" t="s">
        <v>107</v>
      </c>
    </row>
    <row r="86" spans="1:16" ht="12.75" customHeight="1" thickBot="1">
      <c r="A86" s="15" t="str">
        <f t="shared" si="12"/>
        <v> CPRI 19.54 </v>
      </c>
      <c r="B86" s="5" t="str">
        <f t="shared" si="13"/>
        <v>I</v>
      </c>
      <c r="C86" s="15">
        <f t="shared" si="14"/>
        <v>14805.887000000001</v>
      </c>
      <c r="D86" s="14" t="str">
        <f t="shared" si="15"/>
        <v>vis</v>
      </c>
      <c r="E86" s="55">
        <f>VLOOKUP(C86,Active!C$21:E$966,3,FALSE)</f>
        <v>-8259.9923462198658</v>
      </c>
      <c r="F86" s="5" t="s">
        <v>100</v>
      </c>
      <c r="G86" s="14" t="str">
        <f t="shared" si="16"/>
        <v>14805.887</v>
      </c>
      <c r="H86" s="15">
        <f t="shared" si="17"/>
        <v>-8260</v>
      </c>
      <c r="I86" s="56" t="s">
        <v>108</v>
      </c>
      <c r="J86" s="57" t="s">
        <v>109</v>
      </c>
      <c r="K86" s="56">
        <v>-8260</v>
      </c>
      <c r="L86" s="56" t="s">
        <v>110</v>
      </c>
      <c r="M86" s="57" t="s">
        <v>102</v>
      </c>
      <c r="N86" s="57"/>
      <c r="O86" s="58" t="s">
        <v>106</v>
      </c>
      <c r="P86" s="58" t="s">
        <v>107</v>
      </c>
    </row>
    <row r="87" spans="1:16" ht="12.75" customHeight="1" thickBot="1">
      <c r="A87" s="15" t="str">
        <f t="shared" si="12"/>
        <v> CPRI 19.54 </v>
      </c>
      <c r="B87" s="5" t="str">
        <f t="shared" si="13"/>
        <v>I</v>
      </c>
      <c r="C87" s="15">
        <f t="shared" si="14"/>
        <v>15705.192999999999</v>
      </c>
      <c r="D87" s="14" t="str">
        <f t="shared" si="15"/>
        <v>vis</v>
      </c>
      <c r="E87" s="55">
        <f>VLOOKUP(C87,Active!C$21:E$966,3,FALSE)</f>
        <v>-7540.0038108779772</v>
      </c>
      <c r="F87" s="5" t="s">
        <v>100</v>
      </c>
      <c r="G87" s="14" t="str">
        <f t="shared" si="16"/>
        <v>15705.193</v>
      </c>
      <c r="H87" s="15">
        <f t="shared" si="17"/>
        <v>-7540</v>
      </c>
      <c r="I87" s="56" t="s">
        <v>111</v>
      </c>
      <c r="J87" s="57" t="s">
        <v>112</v>
      </c>
      <c r="K87" s="56">
        <v>-7540</v>
      </c>
      <c r="L87" s="56" t="s">
        <v>113</v>
      </c>
      <c r="M87" s="57" t="s">
        <v>102</v>
      </c>
      <c r="N87" s="57"/>
      <c r="O87" s="58" t="s">
        <v>106</v>
      </c>
      <c r="P87" s="58" t="s">
        <v>107</v>
      </c>
    </row>
    <row r="88" spans="1:16" ht="12.75" customHeight="1" thickBot="1">
      <c r="A88" s="15" t="str">
        <f t="shared" si="12"/>
        <v> CPRI 19.54 </v>
      </c>
      <c r="B88" s="5" t="str">
        <f t="shared" si="13"/>
        <v>II</v>
      </c>
      <c r="C88" s="15">
        <f t="shared" si="14"/>
        <v>15705.815000000001</v>
      </c>
      <c r="D88" s="14" t="str">
        <f t="shared" si="15"/>
        <v>vis</v>
      </c>
      <c r="E88" s="55">
        <f>VLOOKUP(C88,Active!C$21:E$966,3,FALSE)</f>
        <v>-7539.5058348064467</v>
      </c>
      <c r="F88" s="5" t="s">
        <v>100</v>
      </c>
      <c r="G88" s="14" t="str">
        <f t="shared" si="16"/>
        <v>15705.815</v>
      </c>
      <c r="H88" s="15">
        <f t="shared" si="17"/>
        <v>-7539.5</v>
      </c>
      <c r="I88" s="56" t="s">
        <v>114</v>
      </c>
      <c r="J88" s="57" t="s">
        <v>115</v>
      </c>
      <c r="K88" s="56">
        <v>-7539.5</v>
      </c>
      <c r="L88" s="56" t="s">
        <v>116</v>
      </c>
      <c r="M88" s="57" t="s">
        <v>102</v>
      </c>
      <c r="N88" s="57"/>
      <c r="O88" s="58" t="s">
        <v>106</v>
      </c>
      <c r="P88" s="58" t="s">
        <v>107</v>
      </c>
    </row>
    <row r="89" spans="1:16" ht="12.75" customHeight="1" thickBot="1">
      <c r="A89" s="15" t="str">
        <f t="shared" si="12"/>
        <v> CPRI 19.54 </v>
      </c>
      <c r="B89" s="5" t="str">
        <f t="shared" si="13"/>
        <v>I</v>
      </c>
      <c r="C89" s="15">
        <f t="shared" si="14"/>
        <v>16404.667000000001</v>
      </c>
      <c r="D89" s="14" t="str">
        <f t="shared" si="15"/>
        <v>vis</v>
      </c>
      <c r="E89" s="55">
        <f>VLOOKUP(C89,Active!C$21:E$966,3,FALSE)</f>
        <v>-6980.0016972817875</v>
      </c>
      <c r="F89" s="5" t="s">
        <v>100</v>
      </c>
      <c r="G89" s="14" t="str">
        <f t="shared" si="16"/>
        <v>16404.667</v>
      </c>
      <c r="H89" s="15">
        <f t="shared" si="17"/>
        <v>-6980</v>
      </c>
      <c r="I89" s="56" t="s">
        <v>117</v>
      </c>
      <c r="J89" s="57" t="s">
        <v>118</v>
      </c>
      <c r="K89" s="56">
        <v>-6980</v>
      </c>
      <c r="L89" s="56" t="s">
        <v>119</v>
      </c>
      <c r="M89" s="57" t="s">
        <v>102</v>
      </c>
      <c r="N89" s="57"/>
      <c r="O89" s="58" t="s">
        <v>106</v>
      </c>
      <c r="P89" s="58" t="s">
        <v>107</v>
      </c>
    </row>
    <row r="90" spans="1:16" ht="12.75" customHeight="1" thickBot="1">
      <c r="A90" s="15" t="str">
        <f t="shared" si="12"/>
        <v> CPRI 19.54 </v>
      </c>
      <c r="B90" s="5" t="str">
        <f t="shared" si="13"/>
        <v>II</v>
      </c>
      <c r="C90" s="15">
        <f t="shared" si="14"/>
        <v>16405.29</v>
      </c>
      <c r="D90" s="14" t="str">
        <f t="shared" si="15"/>
        <v>vis</v>
      </c>
      <c r="E90" s="55">
        <f>VLOOKUP(C90,Active!C$21:E$966,3,FALSE)</f>
        <v>-6979.5029206056424</v>
      </c>
      <c r="F90" s="5" t="s">
        <v>100</v>
      </c>
      <c r="G90" s="14" t="str">
        <f t="shared" si="16"/>
        <v>16405.290</v>
      </c>
      <c r="H90" s="15">
        <f t="shared" si="17"/>
        <v>-6979.5</v>
      </c>
      <c r="I90" s="56" t="s">
        <v>120</v>
      </c>
      <c r="J90" s="57" t="s">
        <v>121</v>
      </c>
      <c r="K90" s="56">
        <v>-6979.5</v>
      </c>
      <c r="L90" s="56" t="s">
        <v>122</v>
      </c>
      <c r="M90" s="57" t="s">
        <v>102</v>
      </c>
      <c r="N90" s="57"/>
      <c r="O90" s="58" t="s">
        <v>106</v>
      </c>
      <c r="P90" s="58" t="s">
        <v>107</v>
      </c>
    </row>
    <row r="91" spans="1:16" ht="12.75" customHeight="1" thickBot="1">
      <c r="A91" s="15" t="str">
        <f t="shared" si="12"/>
        <v> CPRI 19.54 </v>
      </c>
      <c r="B91" s="5" t="str">
        <f t="shared" si="13"/>
        <v>I</v>
      </c>
      <c r="C91" s="15">
        <f t="shared" si="14"/>
        <v>17603.742999999999</v>
      </c>
      <c r="D91" s="14" t="str">
        <f t="shared" si="15"/>
        <v>vis</v>
      </c>
      <c r="E91" s="55">
        <f>VLOOKUP(C91,Active!C$21:E$966,3,FALSE)</f>
        <v>-6020.0159160197809</v>
      </c>
      <c r="F91" s="5" t="s">
        <v>100</v>
      </c>
      <c r="G91" s="14" t="str">
        <f t="shared" si="16"/>
        <v>17603.743</v>
      </c>
      <c r="H91" s="15">
        <f t="shared" si="17"/>
        <v>-6020</v>
      </c>
      <c r="I91" s="56" t="s">
        <v>123</v>
      </c>
      <c r="J91" s="57" t="s">
        <v>124</v>
      </c>
      <c r="K91" s="56">
        <v>-6020</v>
      </c>
      <c r="L91" s="56" t="s">
        <v>125</v>
      </c>
      <c r="M91" s="57" t="s">
        <v>102</v>
      </c>
      <c r="N91" s="57"/>
      <c r="O91" s="58" t="s">
        <v>106</v>
      </c>
      <c r="P91" s="58" t="s">
        <v>107</v>
      </c>
    </row>
    <row r="92" spans="1:16" ht="12.75" customHeight="1" thickBot="1">
      <c r="A92" s="15" t="str">
        <f t="shared" si="12"/>
        <v> CPRI 19.54 </v>
      </c>
      <c r="B92" s="5" t="str">
        <f t="shared" si="13"/>
        <v>II</v>
      </c>
      <c r="C92" s="15">
        <f t="shared" si="14"/>
        <v>17604.386999999999</v>
      </c>
      <c r="D92" s="14" t="str">
        <f t="shared" si="15"/>
        <v>vis</v>
      </c>
      <c r="E92" s="55">
        <f>VLOOKUP(C92,Active!C$21:E$966,3,FALSE)</f>
        <v>-6019.5003266466865</v>
      </c>
      <c r="F92" s="5" t="s">
        <v>100</v>
      </c>
      <c r="G92" s="14" t="str">
        <f t="shared" si="16"/>
        <v>17604.387</v>
      </c>
      <c r="H92" s="15">
        <f t="shared" si="17"/>
        <v>-6019.5</v>
      </c>
      <c r="I92" s="56" t="s">
        <v>126</v>
      </c>
      <c r="J92" s="57" t="s">
        <v>127</v>
      </c>
      <c r="K92" s="56">
        <v>-6019.5</v>
      </c>
      <c r="L92" s="56" t="s">
        <v>128</v>
      </c>
      <c r="M92" s="57" t="s">
        <v>102</v>
      </c>
      <c r="N92" s="57"/>
      <c r="O92" s="58" t="s">
        <v>106</v>
      </c>
      <c r="P92" s="58" t="s">
        <v>107</v>
      </c>
    </row>
    <row r="93" spans="1:16" ht="12.75" customHeight="1" thickBot="1">
      <c r="A93" s="15" t="str">
        <f t="shared" si="12"/>
        <v> CPRI 19.54 </v>
      </c>
      <c r="B93" s="5" t="str">
        <f t="shared" si="13"/>
        <v>I</v>
      </c>
      <c r="C93" s="15">
        <f t="shared" si="14"/>
        <v>18603.006000000001</v>
      </c>
      <c r="D93" s="14" t="str">
        <f t="shared" si="15"/>
        <v>vis</v>
      </c>
      <c r="E93" s="55">
        <f>VLOOKUP(C93,Active!C$21:E$966,3,FALSE)</f>
        <v>-5220.0013450157567</v>
      </c>
      <c r="F93" s="5" t="s">
        <v>100</v>
      </c>
      <c r="G93" s="14" t="str">
        <f t="shared" si="16"/>
        <v>18603.006</v>
      </c>
      <c r="H93" s="15">
        <f t="shared" si="17"/>
        <v>-5220</v>
      </c>
      <c r="I93" s="56" t="s">
        <v>129</v>
      </c>
      <c r="J93" s="57" t="s">
        <v>130</v>
      </c>
      <c r="K93" s="56">
        <v>-5220</v>
      </c>
      <c r="L93" s="56" t="s">
        <v>119</v>
      </c>
      <c r="M93" s="57" t="s">
        <v>102</v>
      </c>
      <c r="N93" s="57"/>
      <c r="O93" s="58" t="s">
        <v>106</v>
      </c>
      <c r="P93" s="58" t="s">
        <v>107</v>
      </c>
    </row>
    <row r="94" spans="1:16" ht="12.75" customHeight="1" thickBot="1">
      <c r="A94" s="15" t="str">
        <f t="shared" si="12"/>
        <v> CPRI 19.54 </v>
      </c>
      <c r="B94" s="5" t="str">
        <f t="shared" si="13"/>
        <v>II</v>
      </c>
      <c r="C94" s="15">
        <f t="shared" si="14"/>
        <v>18603.632000000001</v>
      </c>
      <c r="D94" s="14" t="str">
        <f t="shared" si="15"/>
        <v>vis</v>
      </c>
      <c r="E94" s="55">
        <f>VLOOKUP(C94,Active!C$21:E$966,3,FALSE)</f>
        <v>-5219.5001665257605</v>
      </c>
      <c r="F94" s="5" t="s">
        <v>100</v>
      </c>
      <c r="G94" s="14" t="str">
        <f t="shared" si="16"/>
        <v>18603.632</v>
      </c>
      <c r="H94" s="15">
        <f t="shared" si="17"/>
        <v>-5219.5</v>
      </c>
      <c r="I94" s="56" t="s">
        <v>131</v>
      </c>
      <c r="J94" s="57" t="s">
        <v>132</v>
      </c>
      <c r="K94" s="56">
        <v>-5219.5</v>
      </c>
      <c r="L94" s="56" t="s">
        <v>128</v>
      </c>
      <c r="M94" s="57" t="s">
        <v>102</v>
      </c>
      <c r="N94" s="57"/>
      <c r="O94" s="58" t="s">
        <v>106</v>
      </c>
      <c r="P94" s="58" t="s">
        <v>107</v>
      </c>
    </row>
    <row r="95" spans="1:16" ht="12.75" customHeight="1" thickBot="1">
      <c r="A95" s="15" t="str">
        <f t="shared" si="12"/>
        <v> CPRI 19.54 </v>
      </c>
      <c r="B95" s="5" t="str">
        <f t="shared" si="13"/>
        <v>I</v>
      </c>
      <c r="C95" s="15">
        <f t="shared" si="14"/>
        <v>19152.589</v>
      </c>
      <c r="D95" s="14" t="str">
        <f t="shared" si="15"/>
        <v>vis</v>
      </c>
      <c r="E95" s="55">
        <f>VLOOKUP(C95,Active!C$21:E$966,3,FALSE)</f>
        <v>-4780.002658007329</v>
      </c>
      <c r="F95" s="5" t="s">
        <v>100</v>
      </c>
      <c r="G95" s="14" t="str">
        <f t="shared" si="16"/>
        <v>19152.589</v>
      </c>
      <c r="H95" s="15">
        <f t="shared" si="17"/>
        <v>-4780</v>
      </c>
      <c r="I95" s="56" t="s">
        <v>133</v>
      </c>
      <c r="J95" s="57" t="s">
        <v>134</v>
      </c>
      <c r="K95" s="56">
        <v>-4780</v>
      </c>
      <c r="L95" s="56" t="s">
        <v>101</v>
      </c>
      <c r="M95" s="57" t="s">
        <v>102</v>
      </c>
      <c r="N95" s="57"/>
      <c r="O95" s="58" t="s">
        <v>106</v>
      </c>
      <c r="P95" s="58" t="s">
        <v>107</v>
      </c>
    </row>
    <row r="96" spans="1:16" ht="12.75" customHeight="1" thickBot="1">
      <c r="A96" s="15" t="str">
        <f t="shared" si="12"/>
        <v> CPRI 19.54 </v>
      </c>
      <c r="B96" s="5" t="str">
        <f t="shared" si="13"/>
        <v>I</v>
      </c>
      <c r="C96" s="15">
        <f t="shared" si="14"/>
        <v>20901.284</v>
      </c>
      <c r="D96" s="14" t="str">
        <f t="shared" si="15"/>
        <v>vis</v>
      </c>
      <c r="E96" s="55">
        <f>VLOOKUP(C96,Active!C$21:E$966,3,FALSE)</f>
        <v>-3379.9893679706934</v>
      </c>
      <c r="F96" s="5" t="s">
        <v>100</v>
      </c>
      <c r="G96" s="14" t="str">
        <f t="shared" si="16"/>
        <v>20901.284</v>
      </c>
      <c r="H96" s="15">
        <f t="shared" si="17"/>
        <v>-3380</v>
      </c>
      <c r="I96" s="56" t="s">
        <v>135</v>
      </c>
      <c r="J96" s="57" t="s">
        <v>136</v>
      </c>
      <c r="K96" s="56">
        <v>-3380</v>
      </c>
      <c r="L96" s="56" t="s">
        <v>137</v>
      </c>
      <c r="M96" s="57" t="s">
        <v>102</v>
      </c>
      <c r="N96" s="57"/>
      <c r="O96" s="58" t="s">
        <v>106</v>
      </c>
      <c r="P96" s="58" t="s">
        <v>107</v>
      </c>
    </row>
    <row r="97" spans="1:16" ht="12.75" customHeight="1" thickBot="1">
      <c r="A97" s="15" t="str">
        <f t="shared" si="12"/>
        <v> CPRI 19.54 </v>
      </c>
      <c r="B97" s="5" t="str">
        <f t="shared" si="13"/>
        <v>I</v>
      </c>
      <c r="C97" s="15">
        <f t="shared" si="14"/>
        <v>21550.78</v>
      </c>
      <c r="D97" s="14" t="str">
        <f t="shared" si="15"/>
        <v>vis</v>
      </c>
      <c r="E97" s="55">
        <f>VLOOKUP(C97,Active!C$21:E$966,3,FALSE)</f>
        <v>-2859.9998719032637</v>
      </c>
      <c r="F97" s="5" t="s">
        <v>100</v>
      </c>
      <c r="G97" s="14" t="str">
        <f t="shared" si="16"/>
        <v>21550.780</v>
      </c>
      <c r="H97" s="15">
        <f t="shared" si="17"/>
        <v>-2860</v>
      </c>
      <c r="I97" s="56" t="s">
        <v>138</v>
      </c>
      <c r="J97" s="57" t="s">
        <v>139</v>
      </c>
      <c r="K97" s="56">
        <v>-2860</v>
      </c>
      <c r="L97" s="56" t="s">
        <v>140</v>
      </c>
      <c r="M97" s="57" t="s">
        <v>102</v>
      </c>
      <c r="N97" s="57"/>
      <c r="O97" s="58" t="s">
        <v>106</v>
      </c>
      <c r="P97" s="58" t="s">
        <v>107</v>
      </c>
    </row>
    <row r="98" spans="1:16" ht="12.75" customHeight="1" thickBot="1">
      <c r="A98" s="15" t="str">
        <f t="shared" si="12"/>
        <v> CPRI 19.54 </v>
      </c>
      <c r="B98" s="5" t="str">
        <f t="shared" si="13"/>
        <v>II</v>
      </c>
      <c r="C98" s="15">
        <f t="shared" si="14"/>
        <v>21551.409</v>
      </c>
      <c r="D98" s="14" t="str">
        <f t="shared" si="15"/>
        <v>vis</v>
      </c>
      <c r="E98" s="55">
        <f>VLOOKUP(C98,Active!C$21:E$966,3,FALSE)</f>
        <v>-2859.4962915994179</v>
      </c>
      <c r="F98" s="5" t="s">
        <v>100</v>
      </c>
      <c r="G98" s="14" t="str">
        <f t="shared" si="16"/>
        <v>21551.409</v>
      </c>
      <c r="H98" s="15">
        <f t="shared" si="17"/>
        <v>-2859.5</v>
      </c>
      <c r="I98" s="56" t="s">
        <v>141</v>
      </c>
      <c r="J98" s="57" t="s">
        <v>142</v>
      </c>
      <c r="K98" s="56">
        <v>-2859.5</v>
      </c>
      <c r="L98" s="56" t="s">
        <v>143</v>
      </c>
      <c r="M98" s="57" t="s">
        <v>102</v>
      </c>
      <c r="N98" s="57"/>
      <c r="O98" s="58" t="s">
        <v>106</v>
      </c>
      <c r="P98" s="58" t="s">
        <v>107</v>
      </c>
    </row>
    <row r="99" spans="1:16" ht="12.75" customHeight="1" thickBot="1">
      <c r="A99" s="15" t="str">
        <f t="shared" si="12"/>
        <v> CPRI 19.54 </v>
      </c>
      <c r="B99" s="5" t="str">
        <f t="shared" si="13"/>
        <v>I</v>
      </c>
      <c r="C99" s="15">
        <f t="shared" si="14"/>
        <v>22500.074000000001</v>
      </c>
      <c r="D99" s="14" t="str">
        <f t="shared" si="15"/>
        <v>vis</v>
      </c>
      <c r="E99" s="55">
        <f>VLOOKUP(C99,Active!C$21:E$966,3,FALSE)</f>
        <v>-2099.9907129864482</v>
      </c>
      <c r="F99" s="5" t="s">
        <v>100</v>
      </c>
      <c r="G99" s="14" t="str">
        <f t="shared" si="16"/>
        <v>22500.074</v>
      </c>
      <c r="H99" s="15">
        <f t="shared" si="17"/>
        <v>-2100</v>
      </c>
      <c r="I99" s="56" t="s">
        <v>144</v>
      </c>
      <c r="J99" s="57" t="s">
        <v>145</v>
      </c>
      <c r="K99" s="56">
        <v>-2100</v>
      </c>
      <c r="L99" s="56" t="s">
        <v>146</v>
      </c>
      <c r="M99" s="57" t="s">
        <v>102</v>
      </c>
      <c r="N99" s="57"/>
      <c r="O99" s="58" t="s">
        <v>106</v>
      </c>
      <c r="P99" s="58" t="s">
        <v>107</v>
      </c>
    </row>
    <row r="100" spans="1:16" ht="12.75" customHeight="1" thickBot="1">
      <c r="A100" s="15" t="str">
        <f t="shared" si="12"/>
        <v> CPRI 19.54 </v>
      </c>
      <c r="B100" s="5" t="str">
        <f t="shared" si="13"/>
        <v>II</v>
      </c>
      <c r="C100" s="15">
        <f t="shared" si="14"/>
        <v>22500.691999999999</v>
      </c>
      <c r="D100" s="14" t="str">
        <f t="shared" si="15"/>
        <v>vis</v>
      </c>
      <c r="E100" s="55">
        <f>VLOOKUP(C100,Active!C$21:E$966,3,FALSE)</f>
        <v>-2099.4959393333866</v>
      </c>
      <c r="F100" s="5" t="s">
        <v>100</v>
      </c>
      <c r="G100" s="14" t="str">
        <f t="shared" si="16"/>
        <v>22500.692</v>
      </c>
      <c r="H100" s="15">
        <f t="shared" si="17"/>
        <v>-2099.5</v>
      </c>
      <c r="I100" s="56" t="s">
        <v>147</v>
      </c>
      <c r="J100" s="57" t="s">
        <v>148</v>
      </c>
      <c r="K100" s="56">
        <v>-2099.5</v>
      </c>
      <c r="L100" s="56" t="s">
        <v>143</v>
      </c>
      <c r="M100" s="57" t="s">
        <v>102</v>
      </c>
      <c r="N100" s="57"/>
      <c r="O100" s="58" t="s">
        <v>106</v>
      </c>
      <c r="P100" s="58" t="s">
        <v>107</v>
      </c>
    </row>
    <row r="101" spans="1:16" ht="12.75" customHeight="1" thickBot="1">
      <c r="A101" s="15" t="str">
        <f t="shared" si="12"/>
        <v> CPRI 19.54 </v>
      </c>
      <c r="B101" s="5" t="str">
        <f t="shared" si="13"/>
        <v>I</v>
      </c>
      <c r="C101" s="15">
        <f t="shared" si="14"/>
        <v>23611.722000000002</v>
      </c>
      <c r="D101" s="14" t="str">
        <f t="shared" si="15"/>
        <v>vis</v>
      </c>
      <c r="E101" s="55">
        <f>VLOOKUP(C101,Active!C$21:E$966,3,FALSE)</f>
        <v>-1210.0001921451083</v>
      </c>
      <c r="F101" s="5" t="s">
        <v>100</v>
      </c>
      <c r="G101" s="14" t="str">
        <f t="shared" si="16"/>
        <v>23611.722</v>
      </c>
      <c r="H101" s="15">
        <f t="shared" si="17"/>
        <v>-1210</v>
      </c>
      <c r="I101" s="56" t="s">
        <v>149</v>
      </c>
      <c r="J101" s="57" t="s">
        <v>150</v>
      </c>
      <c r="K101" s="56">
        <v>-1210</v>
      </c>
      <c r="L101" s="56" t="s">
        <v>128</v>
      </c>
      <c r="M101" s="57" t="s">
        <v>102</v>
      </c>
      <c r="N101" s="57"/>
      <c r="O101" s="58" t="s">
        <v>106</v>
      </c>
      <c r="P101" s="58" t="s">
        <v>107</v>
      </c>
    </row>
    <row r="102" spans="1:16" ht="12.75" customHeight="1" thickBot="1">
      <c r="A102" s="15" t="str">
        <f t="shared" si="12"/>
        <v> CPRI 19.54 </v>
      </c>
      <c r="B102" s="5" t="str">
        <f t="shared" si="13"/>
        <v>I</v>
      </c>
      <c r="C102" s="15">
        <f t="shared" si="14"/>
        <v>24598.498</v>
      </c>
      <c r="D102" s="14" t="str">
        <f t="shared" si="15"/>
        <v>vis</v>
      </c>
      <c r="E102" s="55">
        <f>VLOOKUP(C102,Active!C$21:E$966,3,FALSE)</f>
        <v>-419.98277098865236</v>
      </c>
      <c r="F102" s="5" t="s">
        <v>100</v>
      </c>
      <c r="G102" s="14" t="str">
        <f t="shared" si="16"/>
        <v>24598.498</v>
      </c>
      <c r="H102" s="15">
        <f t="shared" si="17"/>
        <v>-420</v>
      </c>
      <c r="I102" s="56" t="s">
        <v>151</v>
      </c>
      <c r="J102" s="57" t="s">
        <v>152</v>
      </c>
      <c r="K102" s="56">
        <v>-420</v>
      </c>
      <c r="L102" s="56" t="s">
        <v>153</v>
      </c>
      <c r="M102" s="57" t="s">
        <v>102</v>
      </c>
      <c r="N102" s="57"/>
      <c r="O102" s="58" t="s">
        <v>106</v>
      </c>
      <c r="P102" s="58" t="s">
        <v>107</v>
      </c>
    </row>
    <row r="103" spans="1:16" ht="12.75" customHeight="1" thickBot="1">
      <c r="A103" s="15" t="str">
        <f t="shared" si="12"/>
        <v> CPRI 19.54 </v>
      </c>
      <c r="B103" s="5" t="str">
        <f t="shared" si="13"/>
        <v>II</v>
      </c>
      <c r="C103" s="15">
        <f t="shared" si="14"/>
        <v>24599.106</v>
      </c>
      <c r="D103" s="14" t="str">
        <f t="shared" si="15"/>
        <v>vis</v>
      </c>
      <c r="E103" s="55">
        <f>VLOOKUP(C103,Active!C$21:E$966,3,FALSE)</f>
        <v>-419.49600338175549</v>
      </c>
      <c r="F103" s="5" t="s">
        <v>100</v>
      </c>
      <c r="G103" s="14" t="str">
        <f t="shared" si="16"/>
        <v>24599.106</v>
      </c>
      <c r="H103" s="15">
        <f t="shared" si="17"/>
        <v>-419.5</v>
      </c>
      <c r="I103" s="56" t="s">
        <v>154</v>
      </c>
      <c r="J103" s="57" t="s">
        <v>155</v>
      </c>
      <c r="K103" s="56">
        <v>-419.5</v>
      </c>
      <c r="L103" s="56" t="s">
        <v>143</v>
      </c>
      <c r="M103" s="57" t="s">
        <v>102</v>
      </c>
      <c r="N103" s="57"/>
      <c r="O103" s="58" t="s">
        <v>106</v>
      </c>
      <c r="P103" s="58" t="s">
        <v>107</v>
      </c>
    </row>
    <row r="104" spans="1:16" ht="12.75" customHeight="1" thickBot="1">
      <c r="A104" s="15" t="str">
        <f t="shared" si="12"/>
        <v> VBB 8.6.35 </v>
      </c>
      <c r="B104" s="5" t="str">
        <f t="shared" si="13"/>
        <v>II</v>
      </c>
      <c r="C104" s="15">
        <f t="shared" si="14"/>
        <v>25002.54</v>
      </c>
      <c r="D104" s="14" t="str">
        <f t="shared" si="15"/>
        <v>vis</v>
      </c>
      <c r="E104" s="55">
        <f>VLOOKUP(C104,Active!C$21:E$966,3,FALSE)</f>
        <v>-96.504880485743541</v>
      </c>
      <c r="F104" s="5" t="s">
        <v>100</v>
      </c>
      <c r="G104" s="14" t="str">
        <f t="shared" si="16"/>
        <v>25002.540</v>
      </c>
      <c r="H104" s="15">
        <f t="shared" si="17"/>
        <v>-96.5</v>
      </c>
      <c r="I104" s="56" t="s">
        <v>156</v>
      </c>
      <c r="J104" s="57" t="s">
        <v>157</v>
      </c>
      <c r="K104" s="56">
        <v>-96.5</v>
      </c>
      <c r="L104" s="56" t="s">
        <v>158</v>
      </c>
      <c r="M104" s="57" t="s">
        <v>159</v>
      </c>
      <c r="N104" s="57"/>
      <c r="O104" s="58" t="s">
        <v>160</v>
      </c>
      <c r="P104" s="58" t="s">
        <v>161</v>
      </c>
    </row>
    <row r="105" spans="1:16" ht="12.75" customHeight="1" thickBot="1">
      <c r="A105" s="15" t="str">
        <f t="shared" si="12"/>
        <v> VBB 8.6.35 </v>
      </c>
      <c r="B105" s="5" t="str">
        <f t="shared" si="13"/>
        <v>I</v>
      </c>
      <c r="C105" s="15">
        <f t="shared" si="14"/>
        <v>25004.42</v>
      </c>
      <c r="D105" s="14" t="str">
        <f t="shared" si="15"/>
        <v>vis</v>
      </c>
      <c r="E105" s="55">
        <f>VLOOKUP(C105,Active!C$21:E$966,3,FALSE)</f>
        <v>-94.999743806525487</v>
      </c>
      <c r="F105" s="5" t="s">
        <v>100</v>
      </c>
      <c r="G105" s="14" t="str">
        <f t="shared" si="16"/>
        <v>25004.420</v>
      </c>
      <c r="H105" s="15">
        <f t="shared" si="17"/>
        <v>-95</v>
      </c>
      <c r="I105" s="56" t="s">
        <v>162</v>
      </c>
      <c r="J105" s="57" t="s">
        <v>163</v>
      </c>
      <c r="K105" s="56">
        <v>-95</v>
      </c>
      <c r="L105" s="56" t="s">
        <v>140</v>
      </c>
      <c r="M105" s="57" t="s">
        <v>159</v>
      </c>
      <c r="N105" s="57"/>
      <c r="O105" s="58" t="s">
        <v>160</v>
      </c>
      <c r="P105" s="58" t="s">
        <v>161</v>
      </c>
    </row>
    <row r="106" spans="1:16" ht="12.75" customHeight="1" thickBot="1">
      <c r="A106" s="15" t="str">
        <f t="shared" si="12"/>
        <v> AN 243.339 </v>
      </c>
      <c r="B106" s="5" t="str">
        <f t="shared" si="13"/>
        <v>I</v>
      </c>
      <c r="C106" s="15">
        <f t="shared" si="14"/>
        <v>25004.421999999999</v>
      </c>
      <c r="D106" s="14" t="str">
        <f t="shared" si="15"/>
        <v>vis</v>
      </c>
      <c r="E106" s="55">
        <f>VLOOKUP(C106,Active!C$21:E$966,3,FALSE)</f>
        <v>-94.998142597291945</v>
      </c>
      <c r="F106" s="5" t="s">
        <v>100</v>
      </c>
      <c r="G106" s="14" t="str">
        <f t="shared" si="16"/>
        <v>25004.422</v>
      </c>
      <c r="H106" s="15">
        <f t="shared" si="17"/>
        <v>-95</v>
      </c>
      <c r="I106" s="56" t="s">
        <v>164</v>
      </c>
      <c r="J106" s="57" t="s">
        <v>165</v>
      </c>
      <c r="K106" s="56">
        <v>-95</v>
      </c>
      <c r="L106" s="56" t="s">
        <v>166</v>
      </c>
      <c r="M106" s="57" t="s">
        <v>159</v>
      </c>
      <c r="N106" s="57"/>
      <c r="O106" s="58" t="s">
        <v>167</v>
      </c>
      <c r="P106" s="58" t="s">
        <v>168</v>
      </c>
    </row>
    <row r="107" spans="1:16" ht="12.75" customHeight="1" thickBot="1">
      <c r="A107" s="15" t="str">
        <f t="shared" ref="A107:A138" si="18">P107</f>
        <v> VBB 8.6.35 </v>
      </c>
      <c r="B107" s="5" t="str">
        <f t="shared" ref="B107:B138" si="19">IF(H107=INT(H107),"I","II")</f>
        <v>II</v>
      </c>
      <c r="C107" s="15">
        <f t="shared" ref="C107:C138" si="20">1*G107</f>
        <v>25067.49</v>
      </c>
      <c r="D107" s="14" t="str">
        <f t="shared" ref="D107:D138" si="21">VLOOKUP(F107,I$1:J$5,2,FALSE)</f>
        <v>vis</v>
      </c>
      <c r="E107" s="55">
        <f>VLOOKUP(C107,Active!C$21:E$966,3,FALSE)</f>
        <v>-44.505610637153296</v>
      </c>
      <c r="F107" s="5" t="s">
        <v>100</v>
      </c>
      <c r="G107" s="14" t="str">
        <f t="shared" ref="G107:G138" si="22">MID(I107,3,LEN(I107)-3)</f>
        <v>25067.490</v>
      </c>
      <c r="H107" s="15">
        <f t="shared" ref="H107:H138" si="23">1*K107</f>
        <v>-44.5</v>
      </c>
      <c r="I107" s="56" t="s">
        <v>169</v>
      </c>
      <c r="J107" s="57" t="s">
        <v>170</v>
      </c>
      <c r="K107" s="56">
        <v>-44.5</v>
      </c>
      <c r="L107" s="56" t="s">
        <v>116</v>
      </c>
      <c r="M107" s="57" t="s">
        <v>159</v>
      </c>
      <c r="N107" s="57"/>
      <c r="O107" s="58" t="s">
        <v>160</v>
      </c>
      <c r="P107" s="58" t="s">
        <v>161</v>
      </c>
    </row>
    <row r="108" spans="1:16" ht="12.75" customHeight="1" thickBot="1">
      <c r="A108" s="15" t="str">
        <f t="shared" si="18"/>
        <v> VBB 8.6.35 </v>
      </c>
      <c r="B108" s="5" t="str">
        <f t="shared" si="19"/>
        <v>II</v>
      </c>
      <c r="C108" s="15">
        <f t="shared" si="20"/>
        <v>25087.47</v>
      </c>
      <c r="D108" s="14" t="str">
        <f t="shared" si="21"/>
        <v>vis</v>
      </c>
      <c r="E108" s="55">
        <f>VLOOKUP(C108,Active!C$21:E$966,3,FALSE)</f>
        <v>-28.509530397356549</v>
      </c>
      <c r="F108" s="5" t="s">
        <v>100</v>
      </c>
      <c r="G108" s="14" t="str">
        <f t="shared" si="22"/>
        <v>25087.470</v>
      </c>
      <c r="H108" s="15">
        <f t="shared" si="23"/>
        <v>-28.5</v>
      </c>
      <c r="I108" s="56" t="s">
        <v>171</v>
      </c>
      <c r="J108" s="57" t="s">
        <v>172</v>
      </c>
      <c r="K108" s="56">
        <v>-28.5</v>
      </c>
      <c r="L108" s="56" t="s">
        <v>173</v>
      </c>
      <c r="M108" s="57" t="s">
        <v>159</v>
      </c>
      <c r="N108" s="57"/>
      <c r="O108" s="58" t="s">
        <v>160</v>
      </c>
      <c r="P108" s="58" t="s">
        <v>161</v>
      </c>
    </row>
    <row r="109" spans="1:16" ht="12.75" customHeight="1" thickBot="1">
      <c r="A109" s="15" t="str">
        <f t="shared" si="18"/>
        <v> VBB 8.6.35 </v>
      </c>
      <c r="B109" s="5" t="str">
        <f t="shared" si="19"/>
        <v>II</v>
      </c>
      <c r="C109" s="15">
        <f t="shared" si="20"/>
        <v>25092.49</v>
      </c>
      <c r="D109" s="14" t="str">
        <f t="shared" si="21"/>
        <v>vis</v>
      </c>
      <c r="E109" s="55">
        <f>VLOOKUP(C109,Active!C$21:E$966,3,FALSE)</f>
        <v>-24.490495221991765</v>
      </c>
      <c r="F109" s="5" t="s">
        <v>100</v>
      </c>
      <c r="G109" s="14" t="str">
        <f t="shared" si="22"/>
        <v>25092.490</v>
      </c>
      <c r="H109" s="15">
        <f t="shared" si="23"/>
        <v>-24.5</v>
      </c>
      <c r="I109" s="56" t="s">
        <v>174</v>
      </c>
      <c r="J109" s="57" t="s">
        <v>175</v>
      </c>
      <c r="K109" s="56">
        <v>-24.5</v>
      </c>
      <c r="L109" s="56" t="s">
        <v>146</v>
      </c>
      <c r="M109" s="57" t="s">
        <v>159</v>
      </c>
      <c r="N109" s="57"/>
      <c r="O109" s="58" t="s">
        <v>160</v>
      </c>
      <c r="P109" s="58" t="s">
        <v>161</v>
      </c>
    </row>
    <row r="110" spans="1:16" ht="12.75" customHeight="1" thickBot="1">
      <c r="A110" s="15" t="str">
        <f t="shared" si="18"/>
        <v> VBB 8.6.35 </v>
      </c>
      <c r="B110" s="5" t="str">
        <f t="shared" si="19"/>
        <v>II</v>
      </c>
      <c r="C110" s="15">
        <f t="shared" si="20"/>
        <v>25097.474999999999</v>
      </c>
      <c r="D110" s="14" t="str">
        <f t="shared" si="21"/>
        <v>vis</v>
      </c>
      <c r="E110" s="55">
        <f>VLOOKUP(C110,Active!C$21:E$966,3,FALSE)</f>
        <v>-20.499481208211002</v>
      </c>
      <c r="F110" s="5" t="s">
        <v>100</v>
      </c>
      <c r="G110" s="14" t="str">
        <f t="shared" si="22"/>
        <v>25097.475</v>
      </c>
      <c r="H110" s="15">
        <f t="shared" si="23"/>
        <v>-20.5</v>
      </c>
      <c r="I110" s="56" t="s">
        <v>176</v>
      </c>
      <c r="J110" s="57" t="s">
        <v>177</v>
      </c>
      <c r="K110" s="56">
        <v>-20.5</v>
      </c>
      <c r="L110" s="56" t="s">
        <v>178</v>
      </c>
      <c r="M110" s="57" t="s">
        <v>159</v>
      </c>
      <c r="N110" s="57"/>
      <c r="O110" s="58" t="s">
        <v>160</v>
      </c>
      <c r="P110" s="58" t="s">
        <v>161</v>
      </c>
    </row>
    <row r="111" spans="1:16" ht="12.75" customHeight="1" thickBot="1">
      <c r="A111" s="15" t="str">
        <f t="shared" si="18"/>
        <v> VBB 8.6.35 </v>
      </c>
      <c r="B111" s="5" t="str">
        <f t="shared" si="19"/>
        <v>II</v>
      </c>
      <c r="C111" s="15">
        <f t="shared" si="20"/>
        <v>25122.455000000002</v>
      </c>
      <c r="D111" s="14" t="str">
        <f t="shared" si="21"/>
        <v>vis</v>
      </c>
      <c r="E111" s="55">
        <f>VLOOKUP(C111,Active!C$21:E$966,3,FALSE)</f>
        <v>-0.50037788537903827</v>
      </c>
      <c r="F111" s="5" t="s">
        <v>100</v>
      </c>
      <c r="G111" s="14" t="str">
        <f t="shared" si="22"/>
        <v>25122.455</v>
      </c>
      <c r="H111" s="15">
        <f t="shared" si="23"/>
        <v>-0.5</v>
      </c>
      <c r="I111" s="56" t="s">
        <v>179</v>
      </c>
      <c r="J111" s="57" t="s">
        <v>180</v>
      </c>
      <c r="K111" s="56">
        <v>-0.5</v>
      </c>
      <c r="L111" s="56" t="s">
        <v>128</v>
      </c>
      <c r="M111" s="57" t="s">
        <v>159</v>
      </c>
      <c r="N111" s="57"/>
      <c r="O111" s="58" t="s">
        <v>160</v>
      </c>
      <c r="P111" s="58" t="s">
        <v>161</v>
      </c>
    </row>
    <row r="112" spans="1:16" ht="12.75" customHeight="1" thickBot="1">
      <c r="A112" s="15" t="str">
        <f t="shared" si="18"/>
        <v> VBB 8.6.35 </v>
      </c>
      <c r="B112" s="5" t="str">
        <f t="shared" si="19"/>
        <v>I</v>
      </c>
      <c r="C112" s="15">
        <f t="shared" si="20"/>
        <v>25130.564999999999</v>
      </c>
      <c r="D112" s="14" t="str">
        <f t="shared" si="21"/>
        <v>vis</v>
      </c>
      <c r="E112" s="55">
        <f>VLOOKUP(C112,Active!C$21:E$966,3,FALSE)</f>
        <v>5.9925255552969157</v>
      </c>
      <c r="F112" s="5" t="s">
        <v>100</v>
      </c>
      <c r="G112" s="14" t="str">
        <f t="shared" si="22"/>
        <v>25130.565</v>
      </c>
      <c r="H112" s="15">
        <f t="shared" si="23"/>
        <v>6</v>
      </c>
      <c r="I112" s="56" t="s">
        <v>181</v>
      </c>
      <c r="J112" s="57" t="s">
        <v>182</v>
      </c>
      <c r="K112" s="56">
        <v>6</v>
      </c>
      <c r="L112" s="56" t="s">
        <v>183</v>
      </c>
      <c r="M112" s="57" t="s">
        <v>159</v>
      </c>
      <c r="N112" s="57"/>
      <c r="O112" s="58" t="s">
        <v>160</v>
      </c>
      <c r="P112" s="58" t="s">
        <v>161</v>
      </c>
    </row>
    <row r="113" spans="1:16" ht="12.75" customHeight="1" thickBot="1">
      <c r="A113" s="15" t="str">
        <f t="shared" si="18"/>
        <v> VBB 8.6.35 </v>
      </c>
      <c r="B113" s="5" t="str">
        <f t="shared" si="19"/>
        <v>II</v>
      </c>
      <c r="C113" s="15">
        <f t="shared" si="20"/>
        <v>25142.43</v>
      </c>
      <c r="D113" s="14" t="str">
        <f t="shared" si="21"/>
        <v>vis</v>
      </c>
      <c r="E113" s="55">
        <f>VLOOKUP(C113,Active!C$21:E$966,3,FALSE)</f>
        <v>15.49169933133386</v>
      </c>
      <c r="F113" s="5" t="s">
        <v>100</v>
      </c>
      <c r="G113" s="14" t="str">
        <f t="shared" si="22"/>
        <v>25142.430</v>
      </c>
      <c r="H113" s="15">
        <f t="shared" si="23"/>
        <v>15.5</v>
      </c>
      <c r="I113" s="56" t="s">
        <v>184</v>
      </c>
      <c r="J113" s="57" t="s">
        <v>185</v>
      </c>
      <c r="K113" s="56">
        <v>15.5</v>
      </c>
      <c r="L113" s="56" t="s">
        <v>105</v>
      </c>
      <c r="M113" s="57" t="s">
        <v>159</v>
      </c>
      <c r="N113" s="57"/>
      <c r="O113" s="58" t="s">
        <v>160</v>
      </c>
      <c r="P113" s="58" t="s">
        <v>161</v>
      </c>
    </row>
    <row r="114" spans="1:16" ht="12.75" customHeight="1" thickBot="1">
      <c r="A114" s="15" t="str">
        <f t="shared" si="18"/>
        <v> VBB 8.6.35 </v>
      </c>
      <c r="B114" s="5" t="str">
        <f t="shared" si="19"/>
        <v>II</v>
      </c>
      <c r="C114" s="15">
        <f t="shared" si="20"/>
        <v>25298.6</v>
      </c>
      <c r="D114" s="14" t="str">
        <f t="shared" si="21"/>
        <v>vis</v>
      </c>
      <c r="E114" s="55">
        <f>VLOOKUP(C114,Active!C$21:E$966,3,FALSE)</f>
        <v>140.52212230676352</v>
      </c>
      <c r="F114" s="5" t="s">
        <v>100</v>
      </c>
      <c r="G114" s="14" t="str">
        <f t="shared" si="22"/>
        <v>25298.600</v>
      </c>
      <c r="H114" s="15">
        <f t="shared" si="23"/>
        <v>140.5</v>
      </c>
      <c r="I114" s="56" t="s">
        <v>186</v>
      </c>
      <c r="J114" s="57" t="s">
        <v>187</v>
      </c>
      <c r="K114" s="56">
        <v>140.5</v>
      </c>
      <c r="L114" s="56" t="s">
        <v>188</v>
      </c>
      <c r="M114" s="57" t="s">
        <v>159</v>
      </c>
      <c r="N114" s="57"/>
      <c r="O114" s="58" t="s">
        <v>160</v>
      </c>
      <c r="P114" s="58" t="s">
        <v>161</v>
      </c>
    </row>
    <row r="115" spans="1:16" ht="12.75" customHeight="1" thickBot="1">
      <c r="A115" s="15" t="str">
        <f t="shared" si="18"/>
        <v> VBB 8.6.35 </v>
      </c>
      <c r="B115" s="5" t="str">
        <f t="shared" si="19"/>
        <v>I</v>
      </c>
      <c r="C115" s="15">
        <f t="shared" si="20"/>
        <v>25430.34</v>
      </c>
      <c r="D115" s="14" t="str">
        <f t="shared" si="21"/>
        <v>vis</v>
      </c>
      <c r="E115" s="55">
        <f>VLOOKUP(C115,Active!C$21:E$966,3,FALSE)</f>
        <v>245.99377449849999</v>
      </c>
      <c r="F115" s="5" t="s">
        <v>100</v>
      </c>
      <c r="G115" s="14" t="str">
        <f t="shared" si="22"/>
        <v>25430.340</v>
      </c>
      <c r="H115" s="15">
        <f t="shared" si="23"/>
        <v>246</v>
      </c>
      <c r="I115" s="56" t="s">
        <v>189</v>
      </c>
      <c r="J115" s="57" t="s">
        <v>190</v>
      </c>
      <c r="K115" s="56">
        <v>246</v>
      </c>
      <c r="L115" s="56" t="s">
        <v>191</v>
      </c>
      <c r="M115" s="57" t="s">
        <v>159</v>
      </c>
      <c r="N115" s="57"/>
      <c r="O115" s="58" t="s">
        <v>160</v>
      </c>
      <c r="P115" s="58" t="s">
        <v>161</v>
      </c>
    </row>
    <row r="116" spans="1:16" ht="12.75" customHeight="1" thickBot="1">
      <c r="A116" s="15" t="str">
        <f t="shared" si="18"/>
        <v> VBB 8.6.35 </v>
      </c>
      <c r="B116" s="5" t="str">
        <f t="shared" si="19"/>
        <v>I</v>
      </c>
      <c r="C116" s="15">
        <f t="shared" si="20"/>
        <v>25461.599999999999</v>
      </c>
      <c r="D116" s="14" t="str">
        <f t="shared" si="21"/>
        <v>vis</v>
      </c>
      <c r="E116" s="55">
        <f>VLOOKUP(C116,Active!C$21:E$966,3,FALSE)</f>
        <v>271.02067481361672</v>
      </c>
      <c r="F116" s="5" t="s">
        <v>100</v>
      </c>
      <c r="G116" s="14" t="str">
        <f t="shared" si="22"/>
        <v>25461.600</v>
      </c>
      <c r="H116" s="15">
        <f t="shared" si="23"/>
        <v>271</v>
      </c>
      <c r="I116" s="56" t="s">
        <v>192</v>
      </c>
      <c r="J116" s="57" t="s">
        <v>193</v>
      </c>
      <c r="K116" s="56">
        <v>271</v>
      </c>
      <c r="L116" s="56" t="s">
        <v>194</v>
      </c>
      <c r="M116" s="57" t="s">
        <v>159</v>
      </c>
      <c r="N116" s="57"/>
      <c r="O116" s="58" t="s">
        <v>160</v>
      </c>
      <c r="P116" s="58" t="s">
        <v>161</v>
      </c>
    </row>
    <row r="117" spans="1:16" ht="12.75" customHeight="1" thickBot="1">
      <c r="A117" s="15" t="str">
        <f t="shared" si="18"/>
        <v> AAC 1.119 </v>
      </c>
      <c r="B117" s="5" t="str">
        <f t="shared" si="19"/>
        <v>I</v>
      </c>
      <c r="C117" s="15">
        <f t="shared" si="20"/>
        <v>25475.324000000001</v>
      </c>
      <c r="D117" s="14" t="str">
        <f t="shared" si="21"/>
        <v>vis</v>
      </c>
      <c r="E117" s="55">
        <f>VLOOKUP(C117,Active!C$21:E$966,3,FALSE)</f>
        <v>282.00817257192534</v>
      </c>
      <c r="F117" s="5" t="s">
        <v>100</v>
      </c>
      <c r="G117" s="14" t="str">
        <f t="shared" si="22"/>
        <v>25475.324</v>
      </c>
      <c r="H117" s="15">
        <f t="shared" si="23"/>
        <v>282</v>
      </c>
      <c r="I117" s="56" t="s">
        <v>195</v>
      </c>
      <c r="J117" s="57" t="s">
        <v>196</v>
      </c>
      <c r="K117" s="56">
        <v>282</v>
      </c>
      <c r="L117" s="56" t="s">
        <v>110</v>
      </c>
      <c r="M117" s="57" t="s">
        <v>197</v>
      </c>
      <c r="N117" s="57"/>
      <c r="O117" s="58" t="s">
        <v>198</v>
      </c>
      <c r="P117" s="58" t="s">
        <v>199</v>
      </c>
    </row>
    <row r="118" spans="1:16" ht="12.75" customHeight="1" thickBot="1">
      <c r="A118" s="15" t="str">
        <f t="shared" si="18"/>
        <v> CPRI 19.54 </v>
      </c>
      <c r="B118" s="5" t="str">
        <f t="shared" si="19"/>
        <v>I</v>
      </c>
      <c r="C118" s="15">
        <f t="shared" si="20"/>
        <v>25597.719000000001</v>
      </c>
      <c r="D118" s="14" t="str">
        <f t="shared" si="21"/>
        <v>vis</v>
      </c>
      <c r="E118" s="55">
        <f>VLOOKUP(C118,Active!C$21:E$966,3,FALSE)</f>
        <v>379.99817462147354</v>
      </c>
      <c r="F118" s="5" t="s">
        <v>100</v>
      </c>
      <c r="G118" s="14" t="str">
        <f t="shared" si="22"/>
        <v>25597.719</v>
      </c>
      <c r="H118" s="15">
        <f t="shared" si="23"/>
        <v>380</v>
      </c>
      <c r="I118" s="56" t="s">
        <v>200</v>
      </c>
      <c r="J118" s="57" t="s">
        <v>201</v>
      </c>
      <c r="K118" s="56">
        <v>380</v>
      </c>
      <c r="L118" s="56" t="s">
        <v>119</v>
      </c>
      <c r="M118" s="57" t="s">
        <v>102</v>
      </c>
      <c r="N118" s="57"/>
      <c r="O118" s="58" t="s">
        <v>106</v>
      </c>
      <c r="P118" s="58" t="s">
        <v>107</v>
      </c>
    </row>
    <row r="119" spans="1:16" ht="12.75" customHeight="1" thickBot="1">
      <c r="A119" s="15" t="str">
        <f t="shared" si="18"/>
        <v> CPRI 19.54 </v>
      </c>
      <c r="B119" s="5" t="str">
        <f t="shared" si="19"/>
        <v>II</v>
      </c>
      <c r="C119" s="15">
        <f t="shared" si="20"/>
        <v>25598.344000000001</v>
      </c>
      <c r="D119" s="14" t="str">
        <f t="shared" si="21"/>
        <v>vis</v>
      </c>
      <c r="E119" s="55">
        <f>VLOOKUP(C119,Active!C$21:E$966,3,FALSE)</f>
        <v>380.49855250685255</v>
      </c>
      <c r="F119" s="5" t="s">
        <v>100</v>
      </c>
      <c r="G119" s="14" t="str">
        <f t="shared" si="22"/>
        <v>25598.344</v>
      </c>
      <c r="H119" s="15">
        <f t="shared" si="23"/>
        <v>380.5</v>
      </c>
      <c r="I119" s="56" t="s">
        <v>202</v>
      </c>
      <c r="J119" s="57" t="s">
        <v>203</v>
      </c>
      <c r="K119" s="56">
        <v>380.5</v>
      </c>
      <c r="L119" s="56" t="s">
        <v>119</v>
      </c>
      <c r="M119" s="57" t="s">
        <v>102</v>
      </c>
      <c r="N119" s="57"/>
      <c r="O119" s="58" t="s">
        <v>106</v>
      </c>
      <c r="P119" s="58" t="s">
        <v>107</v>
      </c>
    </row>
    <row r="120" spans="1:16" ht="12.75" customHeight="1" thickBot="1">
      <c r="A120" s="15" t="str">
        <f t="shared" si="18"/>
        <v> CPRI 19.54 </v>
      </c>
      <c r="B120" s="5" t="str">
        <f t="shared" si="19"/>
        <v>I</v>
      </c>
      <c r="C120" s="15">
        <f t="shared" si="20"/>
        <v>26497.038</v>
      </c>
      <c r="D120" s="14" t="str">
        <f t="shared" si="21"/>
        <v>vis</v>
      </c>
      <c r="E120" s="55">
        <f>VLOOKUP(C120,Active!C$21:E$966,3,FALSE)</f>
        <v>1099.9971178233793</v>
      </c>
      <c r="F120" s="5" t="s">
        <v>100</v>
      </c>
      <c r="G120" s="14" t="str">
        <f t="shared" si="22"/>
        <v>26497.038</v>
      </c>
      <c r="H120" s="15">
        <f t="shared" si="23"/>
        <v>1100</v>
      </c>
      <c r="I120" s="56" t="s">
        <v>204</v>
      </c>
      <c r="J120" s="57" t="s">
        <v>205</v>
      </c>
      <c r="K120" s="56">
        <v>1100</v>
      </c>
      <c r="L120" s="56" t="s">
        <v>122</v>
      </c>
      <c r="M120" s="57" t="s">
        <v>102</v>
      </c>
      <c r="N120" s="57"/>
      <c r="O120" s="58" t="s">
        <v>106</v>
      </c>
      <c r="P120" s="58" t="s">
        <v>107</v>
      </c>
    </row>
    <row r="121" spans="1:16" ht="12.75" customHeight="1" thickBot="1">
      <c r="A121" s="15" t="str">
        <f t="shared" si="18"/>
        <v> CPRI 19.54 </v>
      </c>
      <c r="B121" s="5" t="str">
        <f t="shared" si="19"/>
        <v>II</v>
      </c>
      <c r="C121" s="15">
        <f t="shared" si="20"/>
        <v>26497.663</v>
      </c>
      <c r="D121" s="14" t="str">
        <f t="shared" si="21"/>
        <v>vis</v>
      </c>
      <c r="E121" s="55">
        <f>VLOOKUP(C121,Active!C$21:E$966,3,FALSE)</f>
        <v>1100.4974957087584</v>
      </c>
      <c r="F121" s="5" t="s">
        <v>100</v>
      </c>
      <c r="G121" s="14" t="str">
        <f t="shared" si="22"/>
        <v>26497.663</v>
      </c>
      <c r="H121" s="15">
        <f t="shared" si="23"/>
        <v>1100.5</v>
      </c>
      <c r="I121" s="56" t="s">
        <v>206</v>
      </c>
      <c r="J121" s="57" t="s">
        <v>207</v>
      </c>
      <c r="K121" s="56">
        <v>1100.5</v>
      </c>
      <c r="L121" s="56" t="s">
        <v>101</v>
      </c>
      <c r="M121" s="57" t="s">
        <v>102</v>
      </c>
      <c r="N121" s="57"/>
      <c r="O121" s="58" t="s">
        <v>106</v>
      </c>
      <c r="P121" s="58" t="s">
        <v>107</v>
      </c>
    </row>
    <row r="122" spans="1:16" ht="12.75" customHeight="1" thickBot="1">
      <c r="A122" s="15" t="str">
        <f t="shared" si="18"/>
        <v> CPRI 19.54 </v>
      </c>
      <c r="B122" s="5" t="str">
        <f t="shared" si="19"/>
        <v>I</v>
      </c>
      <c r="C122" s="15">
        <f t="shared" si="20"/>
        <v>27296.429</v>
      </c>
      <c r="D122" s="14" t="str">
        <f t="shared" si="21"/>
        <v>vis</v>
      </c>
      <c r="E122" s="55">
        <f>VLOOKUP(C122,Active!C$21:E$966,3,FALSE)</f>
        <v>1739.9932428970346</v>
      </c>
      <c r="F122" s="5" t="s">
        <v>100</v>
      </c>
      <c r="G122" s="14" t="str">
        <f t="shared" si="22"/>
        <v>27296.429</v>
      </c>
      <c r="H122" s="15">
        <f t="shared" si="23"/>
        <v>1740</v>
      </c>
      <c r="I122" s="56" t="s">
        <v>208</v>
      </c>
      <c r="J122" s="57" t="s">
        <v>209</v>
      </c>
      <c r="K122" s="56">
        <v>1740</v>
      </c>
      <c r="L122" s="56" t="s">
        <v>191</v>
      </c>
      <c r="M122" s="57" t="s">
        <v>102</v>
      </c>
      <c r="N122" s="57"/>
      <c r="O122" s="58" t="s">
        <v>106</v>
      </c>
      <c r="P122" s="58" t="s">
        <v>107</v>
      </c>
    </row>
    <row r="123" spans="1:16" ht="12.75" customHeight="1" thickBot="1">
      <c r="A123" s="15" t="str">
        <f t="shared" si="18"/>
        <v> CPRI 19.54 </v>
      </c>
      <c r="B123" s="5" t="str">
        <f t="shared" si="19"/>
        <v>II</v>
      </c>
      <c r="C123" s="15">
        <f t="shared" si="20"/>
        <v>27297.054</v>
      </c>
      <c r="D123" s="14" t="str">
        <f t="shared" si="21"/>
        <v>vis</v>
      </c>
      <c r="E123" s="55">
        <f>VLOOKUP(C123,Active!C$21:E$966,3,FALSE)</f>
        <v>1740.4936207824137</v>
      </c>
      <c r="F123" s="5" t="s">
        <v>100</v>
      </c>
      <c r="G123" s="14" t="str">
        <f t="shared" si="22"/>
        <v>27297.054</v>
      </c>
      <c r="H123" s="15">
        <f t="shared" si="23"/>
        <v>1740.5</v>
      </c>
      <c r="I123" s="56" t="s">
        <v>210</v>
      </c>
      <c r="J123" s="57" t="s">
        <v>211</v>
      </c>
      <c r="K123" s="56">
        <v>1740.5</v>
      </c>
      <c r="L123" s="56" t="s">
        <v>191</v>
      </c>
      <c r="M123" s="57" t="s">
        <v>102</v>
      </c>
      <c r="N123" s="57"/>
      <c r="O123" s="58" t="s">
        <v>106</v>
      </c>
      <c r="P123" s="58" t="s">
        <v>107</v>
      </c>
    </row>
    <row r="124" spans="1:16" ht="12.75" customHeight="1" thickBot="1">
      <c r="A124" s="15" t="str">
        <f t="shared" si="18"/>
        <v> MVS 502 </v>
      </c>
      <c r="B124" s="5" t="str">
        <f t="shared" si="19"/>
        <v>II</v>
      </c>
      <c r="C124" s="15">
        <f t="shared" si="20"/>
        <v>32444.433000000001</v>
      </c>
      <c r="D124" s="14" t="str">
        <f t="shared" si="21"/>
        <v>vis</v>
      </c>
      <c r="E124" s="55">
        <f>VLOOKUP(C124,Active!C$21:E$966,3,FALSE)</f>
        <v>5861.5090116055644</v>
      </c>
      <c r="F124" s="5" t="s">
        <v>100</v>
      </c>
      <c r="G124" s="14" t="str">
        <f t="shared" si="22"/>
        <v>32444.433</v>
      </c>
      <c r="H124" s="15">
        <f t="shared" si="23"/>
        <v>5861.5</v>
      </c>
      <c r="I124" s="56" t="s">
        <v>212</v>
      </c>
      <c r="J124" s="57" t="s">
        <v>213</v>
      </c>
      <c r="K124" s="56">
        <v>5861.5</v>
      </c>
      <c r="L124" s="56" t="s">
        <v>214</v>
      </c>
      <c r="M124" s="57" t="s">
        <v>159</v>
      </c>
      <c r="N124" s="57"/>
      <c r="O124" s="58" t="s">
        <v>215</v>
      </c>
      <c r="P124" s="58" t="s">
        <v>216</v>
      </c>
    </row>
    <row r="125" spans="1:16" ht="12.75" customHeight="1" thickBot="1">
      <c r="A125" s="15" t="str">
        <f t="shared" si="18"/>
        <v> MVS 502 </v>
      </c>
      <c r="B125" s="5" t="str">
        <f t="shared" si="19"/>
        <v>II</v>
      </c>
      <c r="C125" s="15">
        <f t="shared" si="20"/>
        <v>32479.401999999998</v>
      </c>
      <c r="D125" s="14" t="str">
        <f t="shared" si="21"/>
        <v>vis</v>
      </c>
      <c r="E125" s="55">
        <f>VLOOKUP(C125,Active!C$21:E$966,3,FALSE)</f>
        <v>5889.5053544436732</v>
      </c>
      <c r="F125" s="5" t="s">
        <v>100</v>
      </c>
      <c r="G125" s="14" t="str">
        <f t="shared" si="22"/>
        <v>32479.402</v>
      </c>
      <c r="H125" s="15">
        <f t="shared" si="23"/>
        <v>5889.5</v>
      </c>
      <c r="I125" s="56" t="s">
        <v>217</v>
      </c>
      <c r="J125" s="57" t="s">
        <v>218</v>
      </c>
      <c r="K125" s="56">
        <v>5889.5</v>
      </c>
      <c r="L125" s="56" t="s">
        <v>219</v>
      </c>
      <c r="M125" s="57" t="s">
        <v>159</v>
      </c>
      <c r="N125" s="57"/>
      <c r="O125" s="58" t="s">
        <v>215</v>
      </c>
      <c r="P125" s="58" t="s">
        <v>216</v>
      </c>
    </row>
    <row r="126" spans="1:16" ht="12.75" customHeight="1" thickBot="1">
      <c r="A126" s="15" t="str">
        <f t="shared" si="18"/>
        <v> MVS 502 </v>
      </c>
      <c r="B126" s="5" t="str">
        <f t="shared" si="19"/>
        <v>II</v>
      </c>
      <c r="C126" s="15">
        <f t="shared" si="20"/>
        <v>32830.396999999997</v>
      </c>
      <c r="D126" s="14" t="str">
        <f t="shared" si="21"/>
        <v>vis</v>
      </c>
      <c r="E126" s="55">
        <f>VLOOKUP(C126,Active!C$21:E$966,3,FALSE)</f>
        <v>6170.5135718494575</v>
      </c>
      <c r="F126" s="5" t="s">
        <v>100</v>
      </c>
      <c r="G126" s="14" t="str">
        <f t="shared" si="22"/>
        <v>32830.397</v>
      </c>
      <c r="H126" s="15">
        <f t="shared" si="23"/>
        <v>6170.5</v>
      </c>
      <c r="I126" s="56" t="s">
        <v>220</v>
      </c>
      <c r="J126" s="57" t="s">
        <v>221</v>
      </c>
      <c r="K126" s="56">
        <v>6170.5</v>
      </c>
      <c r="L126" s="56" t="s">
        <v>222</v>
      </c>
      <c r="M126" s="57" t="s">
        <v>159</v>
      </c>
      <c r="N126" s="57"/>
      <c r="O126" s="58" t="s">
        <v>215</v>
      </c>
      <c r="P126" s="58" t="s">
        <v>216</v>
      </c>
    </row>
    <row r="127" spans="1:16" ht="12.75" customHeight="1" thickBot="1">
      <c r="A127" s="15" t="str">
        <f t="shared" si="18"/>
        <v> MVS 502 </v>
      </c>
      <c r="B127" s="5" t="str">
        <f t="shared" si="19"/>
        <v>I</v>
      </c>
      <c r="C127" s="15">
        <f t="shared" si="20"/>
        <v>33134.550999999999</v>
      </c>
      <c r="D127" s="14" t="str">
        <f t="shared" si="21"/>
        <v>vis</v>
      </c>
      <c r="E127" s="55">
        <f>VLOOKUP(C127,Active!C$21:E$966,3,FALSE)</f>
        <v>6414.0206684087807</v>
      </c>
      <c r="F127" s="5" t="s">
        <v>100</v>
      </c>
      <c r="G127" s="14" t="str">
        <f t="shared" si="22"/>
        <v>33134.551</v>
      </c>
      <c r="H127" s="15">
        <f t="shared" si="23"/>
        <v>6414</v>
      </c>
      <c r="I127" s="56" t="s">
        <v>223</v>
      </c>
      <c r="J127" s="57" t="s">
        <v>224</v>
      </c>
      <c r="K127" s="56">
        <v>6414</v>
      </c>
      <c r="L127" s="56" t="s">
        <v>194</v>
      </c>
      <c r="M127" s="57" t="s">
        <v>159</v>
      </c>
      <c r="N127" s="57"/>
      <c r="O127" s="58" t="s">
        <v>215</v>
      </c>
      <c r="P127" s="58" t="s">
        <v>216</v>
      </c>
    </row>
    <row r="128" spans="1:16" ht="12.75" customHeight="1" thickBot="1">
      <c r="A128" s="15" t="str">
        <f t="shared" si="18"/>
        <v> MVS 502 </v>
      </c>
      <c r="B128" s="5" t="str">
        <f t="shared" si="19"/>
        <v>I</v>
      </c>
      <c r="C128" s="15">
        <f t="shared" si="20"/>
        <v>34132.504000000001</v>
      </c>
      <c r="D128" s="14" t="str">
        <f t="shared" si="21"/>
        <v>vis</v>
      </c>
      <c r="E128" s="55">
        <f>VLOOKUP(C128,Active!C$21:E$966,3,FALSE)</f>
        <v>7212.9864473650496</v>
      </c>
      <c r="F128" s="5" t="s">
        <v>100</v>
      </c>
      <c r="G128" s="14" t="str">
        <f t="shared" si="22"/>
        <v>34132.504</v>
      </c>
      <c r="H128" s="15">
        <f t="shared" si="23"/>
        <v>7213</v>
      </c>
      <c r="I128" s="56" t="s">
        <v>225</v>
      </c>
      <c r="J128" s="57" t="s">
        <v>226</v>
      </c>
      <c r="K128" s="56">
        <v>7213</v>
      </c>
      <c r="L128" s="56" t="s">
        <v>227</v>
      </c>
      <c r="M128" s="57" t="s">
        <v>159</v>
      </c>
      <c r="N128" s="57"/>
      <c r="O128" s="58" t="s">
        <v>215</v>
      </c>
      <c r="P128" s="58" t="s">
        <v>216</v>
      </c>
    </row>
    <row r="129" spans="1:16" ht="12.75" customHeight="1" thickBot="1">
      <c r="A129" s="15" t="str">
        <f t="shared" si="18"/>
        <v> MVS 502 </v>
      </c>
      <c r="B129" s="5" t="str">
        <f t="shared" si="19"/>
        <v>I</v>
      </c>
      <c r="C129" s="15">
        <f t="shared" si="20"/>
        <v>34513.519</v>
      </c>
      <c r="D129" s="14" t="str">
        <f t="shared" si="21"/>
        <v>vis</v>
      </c>
      <c r="E129" s="55">
        <f>VLOOKUP(C129,Active!C$21:E$966,3,FALSE)</f>
        <v>7518.0288153613601</v>
      </c>
      <c r="F129" s="5" t="s">
        <v>100</v>
      </c>
      <c r="G129" s="14" t="str">
        <f t="shared" si="22"/>
        <v>34513.519</v>
      </c>
      <c r="H129" s="15">
        <f t="shared" si="23"/>
        <v>7518</v>
      </c>
      <c r="I129" s="56" t="s">
        <v>228</v>
      </c>
      <c r="J129" s="57" t="s">
        <v>229</v>
      </c>
      <c r="K129" s="56">
        <v>7518</v>
      </c>
      <c r="L129" s="56" t="s">
        <v>230</v>
      </c>
      <c r="M129" s="57" t="s">
        <v>159</v>
      </c>
      <c r="N129" s="57"/>
      <c r="O129" s="58" t="s">
        <v>215</v>
      </c>
      <c r="P129" s="58" t="s">
        <v>216</v>
      </c>
    </row>
    <row r="130" spans="1:16" ht="12.75" customHeight="1" thickBot="1">
      <c r="A130" s="15" t="str">
        <f t="shared" si="18"/>
        <v> AC 174.17 </v>
      </c>
      <c r="B130" s="5" t="str">
        <f t="shared" si="19"/>
        <v>I</v>
      </c>
      <c r="C130" s="15">
        <f t="shared" si="20"/>
        <v>35355.332999999999</v>
      </c>
      <c r="D130" s="14" t="str">
        <f t="shared" si="21"/>
        <v>vis</v>
      </c>
      <c r="E130" s="55">
        <f>VLOOKUP(C130,Active!C$21:E$966,3,FALSE)</f>
        <v>8191.9889900853104</v>
      </c>
      <c r="F130" s="5" t="s">
        <v>100</v>
      </c>
      <c r="G130" s="14" t="str">
        <f t="shared" si="22"/>
        <v>35355.333</v>
      </c>
      <c r="H130" s="15">
        <f t="shared" si="23"/>
        <v>8192</v>
      </c>
      <c r="I130" s="56" t="s">
        <v>231</v>
      </c>
      <c r="J130" s="57" t="s">
        <v>232</v>
      </c>
      <c r="K130" s="56">
        <v>8192</v>
      </c>
      <c r="L130" s="56" t="s">
        <v>233</v>
      </c>
      <c r="M130" s="57" t="s">
        <v>197</v>
      </c>
      <c r="N130" s="57"/>
      <c r="O130" s="58" t="s">
        <v>198</v>
      </c>
      <c r="P130" s="58" t="s">
        <v>234</v>
      </c>
    </row>
    <row r="131" spans="1:16" ht="12.75" customHeight="1" thickBot="1">
      <c r="A131" s="15" t="str">
        <f t="shared" si="18"/>
        <v> MVS 502 </v>
      </c>
      <c r="B131" s="5" t="str">
        <f t="shared" si="19"/>
        <v>II</v>
      </c>
      <c r="C131" s="15">
        <f t="shared" si="20"/>
        <v>36070.449000000001</v>
      </c>
      <c r="D131" s="14" t="str">
        <f t="shared" si="21"/>
        <v>vis</v>
      </c>
      <c r="E131" s="55">
        <f>VLOOKUP(C131,Active!C$21:E$966,3,FALSE)</f>
        <v>8764.5141610944574</v>
      </c>
      <c r="F131" s="5" t="s">
        <v>100</v>
      </c>
      <c r="G131" s="14" t="str">
        <f t="shared" si="22"/>
        <v>36070.449</v>
      </c>
      <c r="H131" s="15">
        <f t="shared" si="23"/>
        <v>8764.5</v>
      </c>
      <c r="I131" s="56" t="s">
        <v>235</v>
      </c>
      <c r="J131" s="57" t="s">
        <v>236</v>
      </c>
      <c r="K131" s="56">
        <v>8764.5</v>
      </c>
      <c r="L131" s="56" t="s">
        <v>237</v>
      </c>
      <c r="M131" s="57" t="s">
        <v>159</v>
      </c>
      <c r="N131" s="57"/>
      <c r="O131" s="58" t="s">
        <v>215</v>
      </c>
      <c r="P131" s="58" t="s">
        <v>216</v>
      </c>
    </row>
    <row r="132" spans="1:16" ht="12.75" customHeight="1" thickBot="1">
      <c r="A132" s="15" t="str">
        <f t="shared" si="18"/>
        <v> MVS 502 </v>
      </c>
      <c r="B132" s="5" t="str">
        <f t="shared" si="19"/>
        <v>I</v>
      </c>
      <c r="C132" s="15">
        <f t="shared" si="20"/>
        <v>36459.483999999997</v>
      </c>
      <c r="D132" s="14" t="str">
        <f t="shared" si="21"/>
        <v>vis</v>
      </c>
      <c r="E132" s="55">
        <f>VLOOKUP(C132,Active!C$21:E$966,3,FALSE)</f>
        <v>9075.9773781159493</v>
      </c>
      <c r="F132" s="5" t="s">
        <v>100</v>
      </c>
      <c r="G132" s="14" t="str">
        <f t="shared" si="22"/>
        <v>36459.484</v>
      </c>
      <c r="H132" s="15">
        <f t="shared" si="23"/>
        <v>9076</v>
      </c>
      <c r="I132" s="56" t="s">
        <v>238</v>
      </c>
      <c r="J132" s="57" t="s">
        <v>239</v>
      </c>
      <c r="K132" s="56">
        <v>9076</v>
      </c>
      <c r="L132" s="56" t="s">
        <v>240</v>
      </c>
      <c r="M132" s="57" t="s">
        <v>159</v>
      </c>
      <c r="N132" s="57"/>
      <c r="O132" s="58" t="s">
        <v>215</v>
      </c>
      <c r="P132" s="58" t="s">
        <v>216</v>
      </c>
    </row>
    <row r="133" spans="1:16" ht="12.75" customHeight="1" thickBot="1">
      <c r="A133" s="15" t="str">
        <f t="shared" si="18"/>
        <v> MVS 502 </v>
      </c>
      <c r="B133" s="5" t="str">
        <f t="shared" si="19"/>
        <v>I</v>
      </c>
      <c r="C133" s="15">
        <f t="shared" si="20"/>
        <v>36810.468000000001</v>
      </c>
      <c r="D133" s="14" t="str">
        <f t="shared" si="21"/>
        <v>vis</v>
      </c>
      <c r="E133" s="55">
        <f>VLOOKUP(C133,Active!C$21:E$966,3,FALSE)</f>
        <v>9356.9767888709557</v>
      </c>
      <c r="F133" s="5" t="s">
        <v>100</v>
      </c>
      <c r="G133" s="14" t="str">
        <f t="shared" si="22"/>
        <v>36810.468</v>
      </c>
      <c r="H133" s="15">
        <f t="shared" si="23"/>
        <v>9357</v>
      </c>
      <c r="I133" s="56" t="s">
        <v>241</v>
      </c>
      <c r="J133" s="57" t="s">
        <v>242</v>
      </c>
      <c r="K133" s="56">
        <v>9357</v>
      </c>
      <c r="L133" s="56" t="s">
        <v>243</v>
      </c>
      <c r="M133" s="57" t="s">
        <v>159</v>
      </c>
      <c r="N133" s="57"/>
      <c r="O133" s="58" t="s">
        <v>215</v>
      </c>
      <c r="P133" s="58" t="s">
        <v>216</v>
      </c>
    </row>
    <row r="134" spans="1:16" ht="12.75" customHeight="1" thickBot="1">
      <c r="A134" s="15" t="str">
        <f t="shared" si="18"/>
        <v> HABZ 70 </v>
      </c>
      <c r="B134" s="5" t="str">
        <f t="shared" si="19"/>
        <v>I</v>
      </c>
      <c r="C134" s="15">
        <f t="shared" si="20"/>
        <v>36985.353999999999</v>
      </c>
      <c r="D134" s="14" t="str">
        <f t="shared" si="21"/>
        <v>vis</v>
      </c>
      <c r="E134" s="55">
        <f>VLOOKUP(C134,Active!C$21:E$966,3,FALSE)</f>
        <v>9496.991327850792</v>
      </c>
      <c r="F134" s="5" t="s">
        <v>100</v>
      </c>
      <c r="G134" s="14" t="str">
        <f t="shared" si="22"/>
        <v>36985.354</v>
      </c>
      <c r="H134" s="15">
        <f t="shared" si="23"/>
        <v>9497</v>
      </c>
      <c r="I134" s="56" t="s">
        <v>244</v>
      </c>
      <c r="J134" s="57" t="s">
        <v>245</v>
      </c>
      <c r="K134" s="56">
        <v>9497</v>
      </c>
      <c r="L134" s="56" t="s">
        <v>246</v>
      </c>
      <c r="M134" s="57" t="s">
        <v>159</v>
      </c>
      <c r="N134" s="57"/>
      <c r="O134" s="58" t="s">
        <v>247</v>
      </c>
      <c r="P134" s="58" t="s">
        <v>248</v>
      </c>
    </row>
    <row r="135" spans="1:16" ht="12.75" customHeight="1" thickBot="1">
      <c r="A135" s="15" t="str">
        <f t="shared" si="18"/>
        <v> HABZ 70 </v>
      </c>
      <c r="B135" s="5" t="str">
        <f t="shared" si="19"/>
        <v>II</v>
      </c>
      <c r="C135" s="15">
        <f t="shared" si="20"/>
        <v>37018.483999999997</v>
      </c>
      <c r="D135" s="14" t="str">
        <f t="shared" si="21"/>
        <v>vis</v>
      </c>
      <c r="E135" s="55">
        <f>VLOOKUP(C135,Active!C$21:E$966,3,FALSE)</f>
        <v>9523.5153587989607</v>
      </c>
      <c r="F135" s="5" t="s">
        <v>100</v>
      </c>
      <c r="G135" s="14" t="str">
        <f t="shared" si="22"/>
        <v>37018.484</v>
      </c>
      <c r="H135" s="15">
        <f t="shared" si="23"/>
        <v>9523.5</v>
      </c>
      <c r="I135" s="56" t="s">
        <v>249</v>
      </c>
      <c r="J135" s="57" t="s">
        <v>250</v>
      </c>
      <c r="K135" s="56">
        <v>9523.5</v>
      </c>
      <c r="L135" s="56" t="s">
        <v>251</v>
      </c>
      <c r="M135" s="57" t="s">
        <v>159</v>
      </c>
      <c r="N135" s="57"/>
      <c r="O135" s="58" t="s">
        <v>247</v>
      </c>
      <c r="P135" s="58" t="s">
        <v>248</v>
      </c>
    </row>
    <row r="136" spans="1:16" ht="12.75" customHeight="1" thickBot="1">
      <c r="A136" s="15" t="str">
        <f t="shared" si="18"/>
        <v> HABZ 70 </v>
      </c>
      <c r="B136" s="5" t="str">
        <f t="shared" si="19"/>
        <v>I</v>
      </c>
      <c r="C136" s="15">
        <f t="shared" si="20"/>
        <v>37025.373</v>
      </c>
      <c r="D136" s="14" t="str">
        <f t="shared" si="21"/>
        <v>vis</v>
      </c>
      <c r="E136" s="55">
        <f>VLOOKUP(C136,Active!C$21:E$966,3,FALSE)</f>
        <v>9529.0307240027651</v>
      </c>
      <c r="F136" s="5" t="s">
        <v>100</v>
      </c>
      <c r="G136" s="14" t="str">
        <f t="shared" si="22"/>
        <v>37025.373</v>
      </c>
      <c r="H136" s="15">
        <f t="shared" si="23"/>
        <v>9529</v>
      </c>
      <c r="I136" s="56" t="s">
        <v>252</v>
      </c>
      <c r="J136" s="57" t="s">
        <v>253</v>
      </c>
      <c r="K136" s="56">
        <v>9529</v>
      </c>
      <c r="L136" s="56" t="s">
        <v>254</v>
      </c>
      <c r="M136" s="57" t="s">
        <v>159</v>
      </c>
      <c r="N136" s="57"/>
      <c r="O136" s="58" t="s">
        <v>247</v>
      </c>
      <c r="P136" s="58" t="s">
        <v>248</v>
      </c>
    </row>
    <row r="137" spans="1:16" ht="12.75" customHeight="1" thickBot="1">
      <c r="A137" s="15" t="str">
        <f t="shared" si="18"/>
        <v> HABZ 71 </v>
      </c>
      <c r="B137" s="5" t="str">
        <f t="shared" si="19"/>
        <v>I</v>
      </c>
      <c r="C137" s="15">
        <f t="shared" si="20"/>
        <v>37045.351999999999</v>
      </c>
      <c r="D137" s="14" t="str">
        <f t="shared" si="21"/>
        <v>vis</v>
      </c>
      <c r="E137" s="55">
        <f>VLOOKUP(C137,Active!C$21:E$966,3,FALSE)</f>
        <v>9545.0260036379459</v>
      </c>
      <c r="F137" s="5" t="s">
        <v>100</v>
      </c>
      <c r="G137" s="14" t="str">
        <f t="shared" si="22"/>
        <v>37045.352</v>
      </c>
      <c r="H137" s="15">
        <f t="shared" si="23"/>
        <v>9545</v>
      </c>
      <c r="I137" s="56" t="s">
        <v>255</v>
      </c>
      <c r="J137" s="57" t="s">
        <v>256</v>
      </c>
      <c r="K137" s="56">
        <v>9545</v>
      </c>
      <c r="L137" s="56" t="s">
        <v>257</v>
      </c>
      <c r="M137" s="57" t="s">
        <v>159</v>
      </c>
      <c r="N137" s="57"/>
      <c r="O137" s="58" t="s">
        <v>247</v>
      </c>
      <c r="P137" s="58" t="s">
        <v>258</v>
      </c>
    </row>
    <row r="138" spans="1:16" ht="12.75" customHeight="1" thickBot="1">
      <c r="A138" s="15" t="str">
        <f t="shared" si="18"/>
        <v> HABZ 71 </v>
      </c>
      <c r="B138" s="5" t="str">
        <f t="shared" si="19"/>
        <v>II</v>
      </c>
      <c r="C138" s="15">
        <f t="shared" si="20"/>
        <v>37078.413</v>
      </c>
      <c r="D138" s="14" t="str">
        <f t="shared" si="21"/>
        <v>vis</v>
      </c>
      <c r="E138" s="55">
        <f>VLOOKUP(C138,Active!C$21:E$966,3,FALSE)</f>
        <v>9571.4947928675738</v>
      </c>
      <c r="F138" s="5" t="s">
        <v>100</v>
      </c>
      <c r="G138" s="14" t="str">
        <f t="shared" si="22"/>
        <v>37078.413</v>
      </c>
      <c r="H138" s="15">
        <f t="shared" si="23"/>
        <v>9571.5</v>
      </c>
      <c r="I138" s="56" t="s">
        <v>259</v>
      </c>
      <c r="J138" s="57" t="s">
        <v>260</v>
      </c>
      <c r="K138" s="56">
        <v>9571.5</v>
      </c>
      <c r="L138" s="56" t="s">
        <v>116</v>
      </c>
      <c r="M138" s="57" t="s">
        <v>159</v>
      </c>
      <c r="N138" s="57"/>
      <c r="O138" s="58" t="s">
        <v>247</v>
      </c>
      <c r="P138" s="58" t="s">
        <v>258</v>
      </c>
    </row>
    <row r="139" spans="1:16" ht="12.75" customHeight="1" thickBot="1">
      <c r="A139" s="15" t="str">
        <f t="shared" ref="A139:A166" si="24">P139</f>
        <v> HABZ 71 </v>
      </c>
      <c r="B139" s="5" t="str">
        <f t="shared" ref="B139:B166" si="25">IF(H139=INT(H139),"I","II")</f>
        <v>II</v>
      </c>
      <c r="C139" s="15">
        <f t="shared" ref="C139:C166" si="26">1*G139</f>
        <v>37349.464999999997</v>
      </c>
      <c r="D139" s="14" t="str">
        <f t="shared" ref="D139:D166" si="27">VLOOKUP(F139,I$1:J$5,2,FALSE)</f>
        <v>vis</v>
      </c>
      <c r="E139" s="55">
        <f>VLOOKUP(C139,Active!C$21:E$966,3,FALSE)</f>
        <v>9788.5002754079851</v>
      </c>
      <c r="F139" s="5" t="s">
        <v>100</v>
      </c>
      <c r="G139" s="14" t="str">
        <f t="shared" ref="G139:G166" si="28">MID(I139,3,LEN(I139)-3)</f>
        <v>37349.465</v>
      </c>
      <c r="H139" s="15">
        <f t="shared" ref="H139:H166" si="29">1*K139</f>
        <v>9788.5</v>
      </c>
      <c r="I139" s="56" t="s">
        <v>261</v>
      </c>
      <c r="J139" s="57" t="s">
        <v>262</v>
      </c>
      <c r="K139" s="56">
        <v>9788.5</v>
      </c>
      <c r="L139" s="56" t="s">
        <v>140</v>
      </c>
      <c r="M139" s="57" t="s">
        <v>159</v>
      </c>
      <c r="N139" s="57"/>
      <c r="O139" s="58" t="s">
        <v>247</v>
      </c>
      <c r="P139" s="58" t="s">
        <v>258</v>
      </c>
    </row>
    <row r="140" spans="1:16" ht="12.75" customHeight="1" thickBot="1">
      <c r="A140" s="15" t="str">
        <f t="shared" si="24"/>
        <v> HABZ 71 </v>
      </c>
      <c r="B140" s="5" t="str">
        <f t="shared" si="25"/>
        <v>II</v>
      </c>
      <c r="C140" s="15">
        <f t="shared" si="26"/>
        <v>37399.42</v>
      </c>
      <c r="D140" s="14" t="str">
        <f t="shared" si="27"/>
        <v>vis</v>
      </c>
      <c r="E140" s="55">
        <f>VLOOKUP(C140,Active!C$21:E$966,3,FALSE)</f>
        <v>9828.4944790305617</v>
      </c>
      <c r="F140" s="5" t="s">
        <v>100</v>
      </c>
      <c r="G140" s="14" t="str">
        <f t="shared" si="28"/>
        <v>37399.420</v>
      </c>
      <c r="H140" s="15">
        <f t="shared" si="29"/>
        <v>9828.5</v>
      </c>
      <c r="I140" s="56" t="s">
        <v>263</v>
      </c>
      <c r="J140" s="57" t="s">
        <v>264</v>
      </c>
      <c r="K140" s="56">
        <v>9828.5</v>
      </c>
      <c r="L140" s="56" t="s">
        <v>116</v>
      </c>
      <c r="M140" s="57" t="s">
        <v>159</v>
      </c>
      <c r="N140" s="57"/>
      <c r="O140" s="58" t="s">
        <v>247</v>
      </c>
      <c r="P140" s="58" t="s">
        <v>258</v>
      </c>
    </row>
    <row r="141" spans="1:16" ht="12.75" customHeight="1" thickBot="1">
      <c r="A141" s="15" t="str">
        <f t="shared" si="24"/>
        <v> BRNO 6 </v>
      </c>
      <c r="B141" s="5" t="str">
        <f t="shared" si="25"/>
        <v>I</v>
      </c>
      <c r="C141" s="15">
        <f t="shared" si="26"/>
        <v>38615.377999999997</v>
      </c>
      <c r="D141" s="14" t="str">
        <f t="shared" si="27"/>
        <v>vis</v>
      </c>
      <c r="E141" s="55">
        <f>VLOOKUP(C141,Active!C$21:E$966,3,FALSE)</f>
        <v>10801.99606743012</v>
      </c>
      <c r="F141" s="5" t="s">
        <v>100</v>
      </c>
      <c r="G141" s="14" t="str">
        <f t="shared" si="28"/>
        <v>38615.378</v>
      </c>
      <c r="H141" s="15">
        <f t="shared" si="29"/>
        <v>10802</v>
      </c>
      <c r="I141" s="56" t="s">
        <v>273</v>
      </c>
      <c r="J141" s="57" t="s">
        <v>274</v>
      </c>
      <c r="K141" s="56">
        <v>10802</v>
      </c>
      <c r="L141" s="56" t="s">
        <v>113</v>
      </c>
      <c r="M141" s="57" t="s">
        <v>197</v>
      </c>
      <c r="N141" s="57"/>
      <c r="O141" s="58" t="s">
        <v>275</v>
      </c>
      <c r="P141" s="58" t="s">
        <v>276</v>
      </c>
    </row>
    <row r="142" spans="1:16" ht="12.75" customHeight="1" thickBot="1">
      <c r="A142" s="15" t="str">
        <f t="shared" si="24"/>
        <v> HABZ 71 </v>
      </c>
      <c r="B142" s="5" t="str">
        <f t="shared" si="25"/>
        <v>II</v>
      </c>
      <c r="C142" s="15">
        <f t="shared" si="26"/>
        <v>39024.483</v>
      </c>
      <c r="D142" s="14" t="str">
        <f t="shared" si="27"/>
        <v>vis</v>
      </c>
      <c r="E142" s="55">
        <f>VLOOKUP(C142,Active!C$21:E$966,3,FALSE)</f>
        <v>11129.527419106909</v>
      </c>
      <c r="F142" s="5" t="s">
        <v>100</v>
      </c>
      <c r="G142" s="14" t="str">
        <f t="shared" si="28"/>
        <v>39024.483</v>
      </c>
      <c r="H142" s="15">
        <f t="shared" si="29"/>
        <v>11129.5</v>
      </c>
      <c r="I142" s="56" t="s">
        <v>277</v>
      </c>
      <c r="J142" s="57" t="s">
        <v>278</v>
      </c>
      <c r="K142" s="56">
        <v>11129.5</v>
      </c>
      <c r="L142" s="56" t="s">
        <v>279</v>
      </c>
      <c r="M142" s="57" t="s">
        <v>159</v>
      </c>
      <c r="N142" s="57"/>
      <c r="O142" s="58" t="s">
        <v>247</v>
      </c>
      <c r="P142" s="58" t="s">
        <v>258</v>
      </c>
    </row>
    <row r="143" spans="1:16" ht="12.75" customHeight="1" thickBot="1">
      <c r="A143" s="15" t="str">
        <f t="shared" si="24"/>
        <v> BRNO 5 </v>
      </c>
      <c r="B143" s="5" t="str">
        <f t="shared" si="25"/>
        <v>I</v>
      </c>
      <c r="C143" s="15">
        <f t="shared" si="26"/>
        <v>39026.32</v>
      </c>
      <c r="D143" s="14" t="str">
        <f t="shared" si="27"/>
        <v>vis</v>
      </c>
      <c r="E143" s="55">
        <f>VLOOKUP(C143,Active!C$21:E$966,3,FALSE)</f>
        <v>11130.998129787615</v>
      </c>
      <c r="F143" s="5" t="s">
        <v>100</v>
      </c>
      <c r="G143" s="14" t="str">
        <f t="shared" si="28"/>
        <v>39026.320</v>
      </c>
      <c r="H143" s="15">
        <f t="shared" si="29"/>
        <v>11131</v>
      </c>
      <c r="I143" s="56" t="s">
        <v>280</v>
      </c>
      <c r="J143" s="57" t="s">
        <v>281</v>
      </c>
      <c r="K143" s="56">
        <v>11131</v>
      </c>
      <c r="L143" s="56" t="s">
        <v>119</v>
      </c>
      <c r="M143" s="57" t="s">
        <v>197</v>
      </c>
      <c r="N143" s="57"/>
      <c r="O143" s="58" t="s">
        <v>275</v>
      </c>
      <c r="P143" s="58" t="s">
        <v>282</v>
      </c>
    </row>
    <row r="144" spans="1:16" ht="12.75" customHeight="1" thickBot="1">
      <c r="A144" s="15" t="str">
        <f t="shared" si="24"/>
        <v> HABZ 71 </v>
      </c>
      <c r="B144" s="5" t="str">
        <f t="shared" si="25"/>
        <v>II</v>
      </c>
      <c r="C144" s="15">
        <f t="shared" si="26"/>
        <v>39059.444000000003</v>
      </c>
      <c r="D144" s="14" t="str">
        <f t="shared" si="27"/>
        <v>vis</v>
      </c>
      <c r="E144" s="55">
        <f>VLOOKUP(C144,Active!C$21:E$966,3,FALSE)</f>
        <v>11157.51735710809</v>
      </c>
      <c r="F144" s="5" t="s">
        <v>100</v>
      </c>
      <c r="G144" s="14" t="str">
        <f t="shared" si="28"/>
        <v>39059.444</v>
      </c>
      <c r="H144" s="15">
        <f t="shared" si="29"/>
        <v>11157.5</v>
      </c>
      <c r="I144" s="56" t="s">
        <v>283</v>
      </c>
      <c r="J144" s="57" t="s">
        <v>284</v>
      </c>
      <c r="K144" s="56">
        <v>11157.5</v>
      </c>
      <c r="L144" s="56" t="s">
        <v>153</v>
      </c>
      <c r="M144" s="57" t="s">
        <v>159</v>
      </c>
      <c r="N144" s="57"/>
      <c r="O144" s="58" t="s">
        <v>247</v>
      </c>
      <c r="P144" s="58" t="s">
        <v>258</v>
      </c>
    </row>
    <row r="145" spans="1:16" ht="12.75" customHeight="1" thickBot="1">
      <c r="A145" s="15" t="str">
        <f t="shared" si="24"/>
        <v> HABZ 71 </v>
      </c>
      <c r="B145" s="5" t="str">
        <f t="shared" si="25"/>
        <v>I</v>
      </c>
      <c r="C145" s="15">
        <f t="shared" si="26"/>
        <v>39146.26</v>
      </c>
      <c r="D145" s="14" t="str">
        <f t="shared" si="27"/>
        <v>vis</v>
      </c>
      <c r="E145" s="55">
        <f>VLOOKUP(C145,Active!C$21:E$966,3,FALSE)</f>
        <v>11227.022647503396</v>
      </c>
      <c r="F145" s="5" t="s">
        <v>100</v>
      </c>
      <c r="G145" s="14" t="str">
        <f t="shared" si="28"/>
        <v>39146.260</v>
      </c>
      <c r="H145" s="15">
        <f t="shared" si="29"/>
        <v>11227</v>
      </c>
      <c r="I145" s="56" t="s">
        <v>285</v>
      </c>
      <c r="J145" s="57" t="s">
        <v>286</v>
      </c>
      <c r="K145" s="56">
        <v>11227</v>
      </c>
      <c r="L145" s="56" t="s">
        <v>188</v>
      </c>
      <c r="M145" s="57" t="s">
        <v>159</v>
      </c>
      <c r="N145" s="57"/>
      <c r="O145" s="58" t="s">
        <v>247</v>
      </c>
      <c r="P145" s="58" t="s">
        <v>258</v>
      </c>
    </row>
    <row r="146" spans="1:16" ht="12.75" customHeight="1" thickBot="1">
      <c r="A146" s="15" t="str">
        <f t="shared" si="24"/>
        <v> HABZ 71 </v>
      </c>
      <c r="B146" s="5" t="str">
        <f t="shared" si="25"/>
        <v>II</v>
      </c>
      <c r="C146" s="15">
        <f t="shared" si="26"/>
        <v>41596.275999999998</v>
      </c>
      <c r="D146" s="14" t="str">
        <f t="shared" si="27"/>
        <v>vis</v>
      </c>
      <c r="E146" s="55">
        <f>VLOOKUP(C146,Active!C$21:E$966,3,FALSE)</f>
        <v>13188.516767863088</v>
      </c>
      <c r="F146" s="5" t="s">
        <v>100</v>
      </c>
      <c r="G146" s="14" t="str">
        <f t="shared" si="28"/>
        <v>41596.276</v>
      </c>
      <c r="H146" s="15">
        <f t="shared" si="29"/>
        <v>13188.5</v>
      </c>
      <c r="I146" s="56" t="s">
        <v>287</v>
      </c>
      <c r="J146" s="57" t="s">
        <v>288</v>
      </c>
      <c r="K146" s="56">
        <v>13188.5</v>
      </c>
      <c r="L146" s="56" t="s">
        <v>289</v>
      </c>
      <c r="M146" s="57" t="s">
        <v>159</v>
      </c>
      <c r="N146" s="57"/>
      <c r="O146" s="58" t="s">
        <v>247</v>
      </c>
      <c r="P146" s="58" t="s">
        <v>258</v>
      </c>
    </row>
    <row r="147" spans="1:16" ht="12.75" customHeight="1" thickBot="1">
      <c r="A147" s="15" t="str">
        <f t="shared" si="24"/>
        <v> HABZ 71 </v>
      </c>
      <c r="B147" s="5" t="str">
        <f t="shared" si="25"/>
        <v>I</v>
      </c>
      <c r="C147" s="15">
        <f t="shared" si="26"/>
        <v>41599.374000000003</v>
      </c>
      <c r="D147" s="14" t="str">
        <f t="shared" si="27"/>
        <v>vis</v>
      </c>
      <c r="E147" s="55">
        <f>VLOOKUP(C147,Active!C$21:E$966,3,FALSE)</f>
        <v>13190.99704096534</v>
      </c>
      <c r="F147" s="5" t="s">
        <v>100</v>
      </c>
      <c r="G147" s="14" t="str">
        <f t="shared" si="28"/>
        <v>41599.374</v>
      </c>
      <c r="H147" s="15">
        <f t="shared" si="29"/>
        <v>13191</v>
      </c>
      <c r="I147" s="56" t="s">
        <v>290</v>
      </c>
      <c r="J147" s="57" t="s">
        <v>291</v>
      </c>
      <c r="K147" s="56">
        <v>13191</v>
      </c>
      <c r="L147" s="56" t="s">
        <v>122</v>
      </c>
      <c r="M147" s="57" t="s">
        <v>159</v>
      </c>
      <c r="N147" s="57"/>
      <c r="O147" s="58" t="s">
        <v>247</v>
      </c>
      <c r="P147" s="58" t="s">
        <v>258</v>
      </c>
    </row>
    <row r="148" spans="1:16" ht="12.75" customHeight="1" thickBot="1">
      <c r="A148" s="15" t="str">
        <f t="shared" si="24"/>
        <v> HABZ 71 </v>
      </c>
      <c r="B148" s="5" t="str">
        <f t="shared" si="25"/>
        <v>I</v>
      </c>
      <c r="C148" s="15">
        <f t="shared" si="26"/>
        <v>41960.353999999999</v>
      </c>
      <c r="D148" s="14" t="str">
        <f t="shared" si="27"/>
        <v>vis</v>
      </c>
      <c r="E148" s="55">
        <f>VLOOKUP(C148,Active!C$21:E$966,3,FALSE)</f>
        <v>13479.999295467936</v>
      </c>
      <c r="F148" s="5" t="s">
        <v>100</v>
      </c>
      <c r="G148" s="14" t="str">
        <f t="shared" si="28"/>
        <v>41960.354</v>
      </c>
      <c r="H148" s="15">
        <f t="shared" si="29"/>
        <v>13480</v>
      </c>
      <c r="I148" s="56" t="s">
        <v>292</v>
      </c>
      <c r="J148" s="57" t="s">
        <v>293</v>
      </c>
      <c r="K148" s="56">
        <v>13480</v>
      </c>
      <c r="L148" s="56" t="s">
        <v>294</v>
      </c>
      <c r="M148" s="57" t="s">
        <v>159</v>
      </c>
      <c r="N148" s="57"/>
      <c r="O148" s="58" t="s">
        <v>247</v>
      </c>
      <c r="P148" s="58" t="s">
        <v>258</v>
      </c>
    </row>
    <row r="149" spans="1:16" ht="12.75" customHeight="1" thickBot="1">
      <c r="A149" s="15" t="str">
        <f t="shared" si="24"/>
        <v> HABZ 71 </v>
      </c>
      <c r="B149" s="5" t="str">
        <f t="shared" si="25"/>
        <v>I</v>
      </c>
      <c r="C149" s="15">
        <f t="shared" si="26"/>
        <v>41980.362000000001</v>
      </c>
      <c r="D149" s="14" t="str">
        <f t="shared" si="27"/>
        <v>vis</v>
      </c>
      <c r="E149" s="55">
        <f>VLOOKUP(C149,Active!C$21:E$966,3,FALSE)</f>
        <v>13496.017792637</v>
      </c>
      <c r="F149" s="5" t="s">
        <v>100</v>
      </c>
      <c r="G149" s="14" t="str">
        <f t="shared" si="28"/>
        <v>41980.362</v>
      </c>
      <c r="H149" s="15">
        <f t="shared" si="29"/>
        <v>13496</v>
      </c>
      <c r="I149" s="56" t="s">
        <v>295</v>
      </c>
      <c r="J149" s="57" t="s">
        <v>296</v>
      </c>
      <c r="K149" s="56">
        <v>13496</v>
      </c>
      <c r="L149" s="56" t="s">
        <v>153</v>
      </c>
      <c r="M149" s="57" t="s">
        <v>159</v>
      </c>
      <c r="N149" s="57"/>
      <c r="O149" s="58" t="s">
        <v>247</v>
      </c>
      <c r="P149" s="58" t="s">
        <v>258</v>
      </c>
    </row>
    <row r="150" spans="1:16" ht="12.75" customHeight="1" thickBot="1">
      <c r="A150" s="15" t="str">
        <f t="shared" si="24"/>
        <v> HABZ 71 </v>
      </c>
      <c r="B150" s="5" t="str">
        <f t="shared" si="25"/>
        <v>I</v>
      </c>
      <c r="C150" s="15">
        <f t="shared" si="26"/>
        <v>42712.302000000003</v>
      </c>
      <c r="D150" s="14" t="str">
        <f t="shared" si="27"/>
        <v>pg</v>
      </c>
      <c r="E150" s="55">
        <f>VLOOKUP(C150,Active!C$21:E$966,3,FALSE)</f>
        <v>14082.012335715934</v>
      </c>
      <c r="F150" s="5" t="str">
        <f>LEFT(M150,1)</f>
        <v>P</v>
      </c>
      <c r="G150" s="14" t="str">
        <f t="shared" si="28"/>
        <v>42712.302</v>
      </c>
      <c r="H150" s="15">
        <f t="shared" si="29"/>
        <v>14082</v>
      </c>
      <c r="I150" s="56" t="s">
        <v>297</v>
      </c>
      <c r="J150" s="57" t="s">
        <v>298</v>
      </c>
      <c r="K150" s="56">
        <v>14082</v>
      </c>
      <c r="L150" s="56" t="s">
        <v>299</v>
      </c>
      <c r="M150" s="57" t="s">
        <v>159</v>
      </c>
      <c r="N150" s="57"/>
      <c r="O150" s="58" t="s">
        <v>247</v>
      </c>
      <c r="P150" s="58" t="s">
        <v>258</v>
      </c>
    </row>
    <row r="151" spans="1:16" ht="12.75" customHeight="1" thickBot="1">
      <c r="A151" s="15" t="str">
        <f t="shared" si="24"/>
        <v> BRNO 23 </v>
      </c>
      <c r="B151" s="5" t="str">
        <f t="shared" si="25"/>
        <v>I</v>
      </c>
      <c r="C151" s="15">
        <f t="shared" si="26"/>
        <v>44117.497000000003</v>
      </c>
      <c r="D151" s="14" t="str">
        <f t="shared" si="27"/>
        <v>vis</v>
      </c>
      <c r="E151" s="55">
        <f>VLOOKUP(C151,Active!C$21:E$966,3,FALSE)</f>
        <v>15207.017939948251</v>
      </c>
      <c r="F151" s="5" t="str">
        <f>LEFT(M151,1)</f>
        <v>V</v>
      </c>
      <c r="G151" s="14" t="str">
        <f t="shared" si="28"/>
        <v>44117.497</v>
      </c>
      <c r="H151" s="15">
        <f t="shared" si="29"/>
        <v>15207</v>
      </c>
      <c r="I151" s="56" t="s">
        <v>300</v>
      </c>
      <c r="J151" s="57" t="s">
        <v>301</v>
      </c>
      <c r="K151" s="56">
        <v>15207</v>
      </c>
      <c r="L151" s="56" t="s">
        <v>153</v>
      </c>
      <c r="M151" s="57" t="s">
        <v>197</v>
      </c>
      <c r="N151" s="57"/>
      <c r="O151" s="58" t="s">
        <v>302</v>
      </c>
      <c r="P151" s="58" t="s">
        <v>303</v>
      </c>
    </row>
    <row r="152" spans="1:16" ht="12.75" customHeight="1" thickBot="1">
      <c r="A152" s="15" t="str">
        <f t="shared" si="24"/>
        <v> BRNO 32 </v>
      </c>
      <c r="B152" s="5" t="str">
        <f t="shared" si="25"/>
        <v>I</v>
      </c>
      <c r="C152" s="15">
        <f t="shared" si="26"/>
        <v>51404.499900000003</v>
      </c>
      <c r="D152" s="14" t="str">
        <f t="shared" si="27"/>
        <v>vis</v>
      </c>
      <c r="E152" s="55">
        <f>VLOOKUP(C152,Active!C$21:E$966,3,FALSE)</f>
        <v>21041.026102912921</v>
      </c>
      <c r="F152" s="5" t="s">
        <v>100</v>
      </c>
      <c r="G152" s="14" t="str">
        <f t="shared" si="28"/>
        <v>51404.4999</v>
      </c>
      <c r="H152" s="15">
        <f t="shared" si="29"/>
        <v>21041</v>
      </c>
      <c r="I152" s="56" t="s">
        <v>474</v>
      </c>
      <c r="J152" s="57" t="s">
        <v>475</v>
      </c>
      <c r="K152" s="56">
        <v>21041</v>
      </c>
      <c r="L152" s="56" t="s">
        <v>476</v>
      </c>
      <c r="M152" s="57" t="s">
        <v>197</v>
      </c>
      <c r="N152" s="57"/>
      <c r="O152" s="58" t="s">
        <v>395</v>
      </c>
      <c r="P152" s="58" t="s">
        <v>477</v>
      </c>
    </row>
    <row r="153" spans="1:16" ht="12.75" customHeight="1" thickBot="1">
      <c r="A153" s="15" t="str">
        <f t="shared" si="24"/>
        <v>OEJV 0074 </v>
      </c>
      <c r="B153" s="5" t="str">
        <f t="shared" si="25"/>
        <v>I</v>
      </c>
      <c r="C153" s="15">
        <f t="shared" si="26"/>
        <v>52136.421999999999</v>
      </c>
      <c r="D153" s="14" t="str">
        <f t="shared" si="27"/>
        <v>vis</v>
      </c>
      <c r="E153" s="55" t="e">
        <f>VLOOKUP(C153,Active!C$21:E$966,3,FALSE)</f>
        <v>#N/A</v>
      </c>
      <c r="F153" s="5" t="s">
        <v>100</v>
      </c>
      <c r="G153" s="14" t="str">
        <f t="shared" si="28"/>
        <v>52136.422</v>
      </c>
      <c r="H153" s="15">
        <f t="shared" si="29"/>
        <v>21627</v>
      </c>
      <c r="I153" s="56" t="s">
        <v>478</v>
      </c>
      <c r="J153" s="57" t="s">
        <v>479</v>
      </c>
      <c r="K153" s="56">
        <v>21627</v>
      </c>
      <c r="L153" s="56" t="s">
        <v>316</v>
      </c>
      <c r="M153" s="57" t="s">
        <v>197</v>
      </c>
      <c r="N153" s="57"/>
      <c r="O153" s="58" t="s">
        <v>480</v>
      </c>
      <c r="P153" s="59" t="s">
        <v>481</v>
      </c>
    </row>
    <row r="154" spans="1:16" ht="12.75" customHeight="1" thickBot="1">
      <c r="A154" s="15" t="str">
        <f t="shared" si="24"/>
        <v>OEJV 0074 </v>
      </c>
      <c r="B154" s="5" t="str">
        <f t="shared" si="25"/>
        <v>I</v>
      </c>
      <c r="C154" s="15">
        <f t="shared" si="26"/>
        <v>52136.449000000001</v>
      </c>
      <c r="D154" s="14" t="str">
        <f t="shared" si="27"/>
        <v>vis</v>
      </c>
      <c r="E154" s="55" t="e">
        <f>VLOOKUP(C154,Active!C$21:E$966,3,FALSE)</f>
        <v>#N/A</v>
      </c>
      <c r="F154" s="5" t="s">
        <v>100</v>
      </c>
      <c r="G154" s="14" t="str">
        <f t="shared" si="28"/>
        <v>52136.449</v>
      </c>
      <c r="H154" s="15">
        <f t="shared" si="29"/>
        <v>21627</v>
      </c>
      <c r="I154" s="56" t="s">
        <v>482</v>
      </c>
      <c r="J154" s="57" t="s">
        <v>483</v>
      </c>
      <c r="K154" s="56">
        <v>21627</v>
      </c>
      <c r="L154" s="56" t="s">
        <v>484</v>
      </c>
      <c r="M154" s="57" t="s">
        <v>197</v>
      </c>
      <c r="N154" s="57"/>
      <c r="O154" s="58" t="s">
        <v>485</v>
      </c>
      <c r="P154" s="59" t="s">
        <v>481</v>
      </c>
    </row>
    <row r="155" spans="1:16" ht="12.75" customHeight="1" thickBot="1">
      <c r="A155" s="15" t="str">
        <f t="shared" si="24"/>
        <v> BBS 126 </v>
      </c>
      <c r="B155" s="5" t="str">
        <f t="shared" si="25"/>
        <v>II</v>
      </c>
      <c r="C155" s="15">
        <f t="shared" si="26"/>
        <v>52144.544600000001</v>
      </c>
      <c r="D155" s="14" t="str">
        <f t="shared" si="27"/>
        <v>vis</v>
      </c>
      <c r="E155" s="55">
        <f>VLOOKUP(C155,Active!C$21:E$966,3,FALSE)</f>
        <v>21633.509306228065</v>
      </c>
      <c r="F155" s="5" t="s">
        <v>100</v>
      </c>
      <c r="G155" s="14" t="str">
        <f t="shared" si="28"/>
        <v>52144.5446</v>
      </c>
      <c r="H155" s="15">
        <f t="shared" si="29"/>
        <v>21633.5</v>
      </c>
      <c r="I155" s="56" t="s">
        <v>486</v>
      </c>
      <c r="J155" s="57" t="s">
        <v>487</v>
      </c>
      <c r="K155" s="56">
        <v>21633.5</v>
      </c>
      <c r="L155" s="56" t="s">
        <v>488</v>
      </c>
      <c r="M155" s="57" t="s">
        <v>449</v>
      </c>
      <c r="N155" s="57" t="s">
        <v>489</v>
      </c>
      <c r="O155" s="58" t="s">
        <v>490</v>
      </c>
      <c r="P155" s="58" t="s">
        <v>491</v>
      </c>
    </row>
    <row r="156" spans="1:16" ht="12.75" customHeight="1" thickBot="1">
      <c r="A156" s="15" t="str">
        <f t="shared" si="24"/>
        <v> BBS 128 </v>
      </c>
      <c r="B156" s="5" t="str">
        <f t="shared" si="25"/>
        <v>II</v>
      </c>
      <c r="C156" s="15">
        <f t="shared" si="26"/>
        <v>52500.530400000003</v>
      </c>
      <c r="D156" s="14" t="str">
        <f t="shared" si="27"/>
        <v>vis</v>
      </c>
      <c r="E156" s="55">
        <f>VLOOKUP(C156,Active!C$21:E$966,3,FALSE)</f>
        <v>21918.513181154409</v>
      </c>
      <c r="F156" s="5" t="s">
        <v>100</v>
      </c>
      <c r="G156" s="14" t="str">
        <f t="shared" si="28"/>
        <v>52500.5304</v>
      </c>
      <c r="H156" s="15">
        <f t="shared" si="29"/>
        <v>21918.5</v>
      </c>
      <c r="I156" s="56" t="s">
        <v>492</v>
      </c>
      <c r="J156" s="57" t="s">
        <v>493</v>
      </c>
      <c r="K156" s="56">
        <v>21918.5</v>
      </c>
      <c r="L156" s="56" t="s">
        <v>494</v>
      </c>
      <c r="M156" s="57" t="s">
        <v>449</v>
      </c>
      <c r="N156" s="57" t="s">
        <v>489</v>
      </c>
      <c r="O156" s="58" t="s">
        <v>490</v>
      </c>
      <c r="P156" s="58" t="s">
        <v>495</v>
      </c>
    </row>
    <row r="157" spans="1:16" ht="12.75" customHeight="1" thickBot="1">
      <c r="A157" s="15" t="str">
        <f t="shared" si="24"/>
        <v>IBVS 5741 </v>
      </c>
      <c r="B157" s="5" t="str">
        <f t="shared" si="25"/>
        <v>I</v>
      </c>
      <c r="C157" s="15">
        <f t="shared" si="26"/>
        <v>53611.569900000002</v>
      </c>
      <c r="D157" s="14" t="str">
        <f t="shared" si="27"/>
        <v>vis</v>
      </c>
      <c r="E157" s="55">
        <f>VLOOKUP(C157,Active!C$21:E$966,3,FALSE)</f>
        <v>22808.016534086542</v>
      </c>
      <c r="F157" s="5" t="s">
        <v>100</v>
      </c>
      <c r="G157" s="14" t="str">
        <f t="shared" si="28"/>
        <v>53611.5699</v>
      </c>
      <c r="H157" s="15">
        <f t="shared" si="29"/>
        <v>22808</v>
      </c>
      <c r="I157" s="56" t="s">
        <v>506</v>
      </c>
      <c r="J157" s="57" t="s">
        <v>507</v>
      </c>
      <c r="K157" s="56">
        <v>22808</v>
      </c>
      <c r="L157" s="56" t="s">
        <v>508</v>
      </c>
      <c r="M157" s="57" t="s">
        <v>449</v>
      </c>
      <c r="N157" s="57" t="s">
        <v>489</v>
      </c>
      <c r="O157" s="58" t="s">
        <v>509</v>
      </c>
      <c r="P157" s="59" t="s">
        <v>510</v>
      </c>
    </row>
    <row r="158" spans="1:16" ht="12.75" customHeight="1" thickBot="1">
      <c r="A158" s="15" t="str">
        <f t="shared" si="24"/>
        <v>IBVS 5910 </v>
      </c>
      <c r="B158" s="5" t="str">
        <f t="shared" si="25"/>
        <v>I</v>
      </c>
      <c r="C158" s="15">
        <f t="shared" si="26"/>
        <v>54324.784099999997</v>
      </c>
      <c r="D158" s="14" t="str">
        <f t="shared" si="27"/>
        <v>vis</v>
      </c>
      <c r="E158" s="55">
        <f>VLOOKUP(C158,Active!C$21:E$966,3,FALSE)</f>
        <v>23379.019115235824</v>
      </c>
      <c r="F158" s="5" t="s">
        <v>100</v>
      </c>
      <c r="G158" s="14" t="str">
        <f t="shared" si="28"/>
        <v>54324.7841</v>
      </c>
      <c r="H158" s="15">
        <f t="shared" si="29"/>
        <v>23379</v>
      </c>
      <c r="I158" s="56" t="s">
        <v>511</v>
      </c>
      <c r="J158" s="57" t="s">
        <v>512</v>
      </c>
      <c r="K158" s="56">
        <v>23379</v>
      </c>
      <c r="L158" s="56" t="s">
        <v>513</v>
      </c>
      <c r="M158" s="57" t="s">
        <v>514</v>
      </c>
      <c r="N158" s="57" t="s">
        <v>100</v>
      </c>
      <c r="O158" s="58" t="s">
        <v>515</v>
      </c>
      <c r="P158" s="59" t="s">
        <v>516</v>
      </c>
    </row>
    <row r="159" spans="1:16" ht="12.75" customHeight="1" thickBot="1">
      <c r="A159" s="15" t="str">
        <f t="shared" si="24"/>
        <v>IBVS 5910 </v>
      </c>
      <c r="B159" s="5" t="str">
        <f t="shared" si="25"/>
        <v>II</v>
      </c>
      <c r="C159" s="15">
        <f t="shared" si="26"/>
        <v>54327.907700000003</v>
      </c>
      <c r="D159" s="14" t="str">
        <f t="shared" si="27"/>
        <v>vis</v>
      </c>
      <c r="E159" s="55">
        <f>VLOOKUP(C159,Active!C$21:E$966,3,FALSE)</f>
        <v>23381.519883816261</v>
      </c>
      <c r="F159" s="5" t="s">
        <v>100</v>
      </c>
      <c r="G159" s="14" t="str">
        <f t="shared" si="28"/>
        <v>54327.9077</v>
      </c>
      <c r="H159" s="15">
        <f t="shared" si="29"/>
        <v>23381.5</v>
      </c>
      <c r="I159" s="56" t="s">
        <v>517</v>
      </c>
      <c r="J159" s="57" t="s">
        <v>518</v>
      </c>
      <c r="K159" s="56">
        <v>23381.5</v>
      </c>
      <c r="L159" s="56" t="s">
        <v>519</v>
      </c>
      <c r="M159" s="57" t="s">
        <v>514</v>
      </c>
      <c r="N159" s="57" t="s">
        <v>100</v>
      </c>
      <c r="O159" s="58" t="s">
        <v>515</v>
      </c>
      <c r="P159" s="59" t="s">
        <v>516</v>
      </c>
    </row>
    <row r="160" spans="1:16" ht="12.75" customHeight="1" thickBot="1">
      <c r="A160" s="15" t="str">
        <f t="shared" si="24"/>
        <v>VSB 50 </v>
      </c>
      <c r="B160" s="5" t="str">
        <f t="shared" si="25"/>
        <v>II</v>
      </c>
      <c r="C160" s="15">
        <f t="shared" si="26"/>
        <v>55186.0072</v>
      </c>
      <c r="D160" s="14" t="str">
        <f t="shared" si="27"/>
        <v>vis</v>
      </c>
      <c r="E160" s="55">
        <f>VLOOKUP(C160,Active!C$21:E$966,3,FALSE)</f>
        <v>24068.518305023954</v>
      </c>
      <c r="F160" s="5" t="s">
        <v>100</v>
      </c>
      <c r="G160" s="14" t="str">
        <f t="shared" si="28"/>
        <v>55186.0072</v>
      </c>
      <c r="H160" s="15">
        <f t="shared" si="29"/>
        <v>24068.5</v>
      </c>
      <c r="I160" s="56" t="s">
        <v>525</v>
      </c>
      <c r="J160" s="57" t="s">
        <v>526</v>
      </c>
      <c r="K160" s="56" t="s">
        <v>527</v>
      </c>
      <c r="L160" s="56" t="s">
        <v>528</v>
      </c>
      <c r="M160" s="57" t="s">
        <v>514</v>
      </c>
      <c r="N160" s="57" t="s">
        <v>529</v>
      </c>
      <c r="O160" s="58" t="s">
        <v>530</v>
      </c>
      <c r="P160" s="59" t="s">
        <v>531</v>
      </c>
    </row>
    <row r="161" spans="1:16" ht="12.75" customHeight="1" thickBot="1">
      <c r="A161" s="15" t="str">
        <f t="shared" si="24"/>
        <v>OEJV 0137 </v>
      </c>
      <c r="B161" s="5" t="str">
        <f t="shared" si="25"/>
        <v>II</v>
      </c>
      <c r="C161" s="15">
        <f t="shared" si="26"/>
        <v>55483.279699999999</v>
      </c>
      <c r="D161" s="14" t="str">
        <f t="shared" si="27"/>
        <v>vis</v>
      </c>
      <c r="E161" s="55" t="e">
        <f>VLOOKUP(C161,Active!C$21:E$966,3,FALSE)</f>
        <v>#N/A</v>
      </c>
      <c r="F161" s="5" t="s">
        <v>100</v>
      </c>
      <c r="G161" s="14" t="str">
        <f t="shared" si="28"/>
        <v>55483.2797</v>
      </c>
      <c r="H161" s="15">
        <f t="shared" si="29"/>
        <v>24306.5</v>
      </c>
      <c r="I161" s="56" t="s">
        <v>532</v>
      </c>
      <c r="J161" s="57" t="s">
        <v>533</v>
      </c>
      <c r="K161" s="56" t="s">
        <v>534</v>
      </c>
      <c r="L161" s="56" t="s">
        <v>535</v>
      </c>
      <c r="M161" s="57" t="s">
        <v>514</v>
      </c>
      <c r="N161" s="57" t="s">
        <v>69</v>
      </c>
      <c r="O161" s="58" t="s">
        <v>536</v>
      </c>
      <c r="P161" s="59" t="s">
        <v>537</v>
      </c>
    </row>
    <row r="162" spans="1:16" ht="12.75" customHeight="1" thickBot="1">
      <c r="A162" s="15" t="str">
        <f t="shared" si="24"/>
        <v>OEJV 0137 </v>
      </c>
      <c r="B162" s="5" t="str">
        <f t="shared" si="25"/>
        <v>II</v>
      </c>
      <c r="C162" s="15">
        <f t="shared" si="26"/>
        <v>55483.280200000001</v>
      </c>
      <c r="D162" s="14" t="str">
        <f t="shared" si="27"/>
        <v>vis</v>
      </c>
      <c r="E162" s="55" t="e">
        <f>VLOOKUP(C162,Active!C$21:E$966,3,FALSE)</f>
        <v>#N/A</v>
      </c>
      <c r="F162" s="5" t="s">
        <v>100</v>
      </c>
      <c r="G162" s="14" t="str">
        <f t="shared" si="28"/>
        <v>55483.2802</v>
      </c>
      <c r="H162" s="15">
        <f t="shared" si="29"/>
        <v>24306.5</v>
      </c>
      <c r="I162" s="56" t="s">
        <v>538</v>
      </c>
      <c r="J162" s="57" t="s">
        <v>539</v>
      </c>
      <c r="K162" s="56" t="s">
        <v>534</v>
      </c>
      <c r="L162" s="56" t="s">
        <v>540</v>
      </c>
      <c r="M162" s="57" t="s">
        <v>514</v>
      </c>
      <c r="N162" s="57" t="s">
        <v>541</v>
      </c>
      <c r="O162" s="58" t="s">
        <v>536</v>
      </c>
      <c r="P162" s="59" t="s">
        <v>537</v>
      </c>
    </row>
    <row r="163" spans="1:16" ht="12.75" customHeight="1" thickBot="1">
      <c r="A163" s="15" t="str">
        <f t="shared" si="24"/>
        <v>OEJV 0137 </v>
      </c>
      <c r="B163" s="5" t="str">
        <f t="shared" si="25"/>
        <v>II</v>
      </c>
      <c r="C163" s="15">
        <f t="shared" si="26"/>
        <v>55483.280599999998</v>
      </c>
      <c r="D163" s="14" t="str">
        <f t="shared" si="27"/>
        <v>vis</v>
      </c>
      <c r="E163" s="55" t="e">
        <f>VLOOKUP(C163,Active!C$21:E$966,3,FALSE)</f>
        <v>#N/A</v>
      </c>
      <c r="F163" s="5" t="s">
        <v>100</v>
      </c>
      <c r="G163" s="14" t="str">
        <f t="shared" si="28"/>
        <v>55483.2806</v>
      </c>
      <c r="H163" s="15">
        <f t="shared" si="29"/>
        <v>24306.5</v>
      </c>
      <c r="I163" s="56" t="s">
        <v>542</v>
      </c>
      <c r="J163" s="57" t="s">
        <v>543</v>
      </c>
      <c r="K163" s="56" t="s">
        <v>534</v>
      </c>
      <c r="L163" s="56" t="s">
        <v>544</v>
      </c>
      <c r="M163" s="57" t="s">
        <v>514</v>
      </c>
      <c r="N163" s="57" t="s">
        <v>100</v>
      </c>
      <c r="O163" s="58" t="s">
        <v>536</v>
      </c>
      <c r="P163" s="59" t="s">
        <v>537</v>
      </c>
    </row>
    <row r="164" spans="1:16" ht="12.75" customHeight="1" thickBot="1">
      <c r="A164" s="15" t="str">
        <f t="shared" si="24"/>
        <v>OEJV 0137 </v>
      </c>
      <c r="B164" s="5" t="str">
        <f t="shared" si="25"/>
        <v>II</v>
      </c>
      <c r="C164" s="15">
        <f t="shared" si="26"/>
        <v>55483.281199999998</v>
      </c>
      <c r="D164" s="14" t="str">
        <f t="shared" si="27"/>
        <v>vis</v>
      </c>
      <c r="E164" s="55" t="e">
        <f>VLOOKUP(C164,Active!C$21:E$966,3,FALSE)</f>
        <v>#N/A</v>
      </c>
      <c r="F164" s="5" t="s">
        <v>100</v>
      </c>
      <c r="G164" s="14" t="str">
        <f t="shared" si="28"/>
        <v>55483.2812</v>
      </c>
      <c r="H164" s="15">
        <f t="shared" si="29"/>
        <v>24306.5</v>
      </c>
      <c r="I164" s="56" t="s">
        <v>545</v>
      </c>
      <c r="J164" s="57" t="s">
        <v>543</v>
      </c>
      <c r="K164" s="56" t="s">
        <v>534</v>
      </c>
      <c r="L164" s="56" t="s">
        <v>546</v>
      </c>
      <c r="M164" s="57" t="s">
        <v>514</v>
      </c>
      <c r="N164" s="57" t="s">
        <v>37</v>
      </c>
      <c r="O164" s="58" t="s">
        <v>536</v>
      </c>
      <c r="P164" s="59" t="s">
        <v>537</v>
      </c>
    </row>
    <row r="165" spans="1:16" ht="12.75" customHeight="1" thickBot="1">
      <c r="A165" s="15" t="str">
        <f t="shared" si="24"/>
        <v>VSB 56 </v>
      </c>
      <c r="B165" s="5" t="str">
        <f t="shared" si="25"/>
        <v>I</v>
      </c>
      <c r="C165" s="15">
        <f t="shared" si="26"/>
        <v>56578.078300000001</v>
      </c>
      <c r="D165" s="14" t="str">
        <f t="shared" si="27"/>
        <v>vis</v>
      </c>
      <c r="E165" s="55">
        <f>VLOOKUP(C165,Active!C$21:E$966,3,FALSE)</f>
        <v>25183.016854328391</v>
      </c>
      <c r="F165" s="5" t="s">
        <v>100</v>
      </c>
      <c r="G165" s="14" t="str">
        <f t="shared" si="28"/>
        <v>56578.0783</v>
      </c>
      <c r="H165" s="15">
        <f t="shared" si="29"/>
        <v>25183</v>
      </c>
      <c r="I165" s="56" t="s">
        <v>580</v>
      </c>
      <c r="J165" s="57" t="s">
        <v>581</v>
      </c>
      <c r="K165" s="56">
        <v>25183</v>
      </c>
      <c r="L165" s="56" t="s">
        <v>582</v>
      </c>
      <c r="M165" s="57" t="s">
        <v>514</v>
      </c>
      <c r="N165" s="57" t="s">
        <v>529</v>
      </c>
      <c r="O165" s="58" t="s">
        <v>530</v>
      </c>
      <c r="P165" s="59" t="s">
        <v>583</v>
      </c>
    </row>
    <row r="166" spans="1:16" ht="12.75" customHeight="1" thickBot="1">
      <c r="A166" s="15" t="str">
        <f t="shared" si="24"/>
        <v>BAVM 241 (=IBVS 6157) </v>
      </c>
      <c r="B166" s="5" t="str">
        <f t="shared" si="25"/>
        <v>I</v>
      </c>
      <c r="C166" s="15">
        <f t="shared" si="26"/>
        <v>57151.397299999997</v>
      </c>
      <c r="D166" s="14" t="str">
        <f t="shared" si="27"/>
        <v>vis</v>
      </c>
      <c r="E166" s="55">
        <f>VLOOKUP(C166,Active!C$21:E$966,3,FALSE)</f>
        <v>25642.018692516587</v>
      </c>
      <c r="F166" s="5" t="s">
        <v>100</v>
      </c>
      <c r="G166" s="14" t="str">
        <f t="shared" si="28"/>
        <v>57151.3973</v>
      </c>
      <c r="H166" s="15">
        <f t="shared" si="29"/>
        <v>25642</v>
      </c>
      <c r="I166" s="56" t="s">
        <v>591</v>
      </c>
      <c r="J166" s="57" t="s">
        <v>592</v>
      </c>
      <c r="K166" s="56">
        <v>25642</v>
      </c>
      <c r="L166" s="56" t="s">
        <v>593</v>
      </c>
      <c r="M166" s="57" t="s">
        <v>514</v>
      </c>
      <c r="N166" s="60" t="s">
        <v>523</v>
      </c>
      <c r="O166" s="58" t="s">
        <v>451</v>
      </c>
      <c r="P166" s="59" t="s">
        <v>594</v>
      </c>
    </row>
    <row r="167" spans="1:16">
      <c r="B167" s="5"/>
      <c r="E167" s="55"/>
      <c r="F167" s="5"/>
    </row>
    <row r="168" spans="1:16">
      <c r="B168" s="5"/>
      <c r="E168" s="55"/>
      <c r="F168" s="5"/>
    </row>
    <row r="169" spans="1:16">
      <c r="B169" s="5"/>
      <c r="E169" s="55"/>
      <c r="F169" s="5"/>
    </row>
    <row r="170" spans="1:16">
      <c r="B170" s="5"/>
      <c r="E170" s="55"/>
      <c r="F170" s="5"/>
    </row>
    <row r="171" spans="1:16">
      <c r="B171" s="5"/>
      <c r="E171" s="55"/>
      <c r="F171" s="5"/>
    </row>
    <row r="172" spans="1:16">
      <c r="B172" s="5"/>
      <c r="E172" s="55"/>
      <c r="F172" s="5"/>
    </row>
    <row r="173" spans="1:16">
      <c r="B173" s="5"/>
      <c r="E173" s="55"/>
      <c r="F173" s="5"/>
    </row>
    <row r="174" spans="1:16">
      <c r="B174" s="5"/>
      <c r="E174" s="55"/>
      <c r="F174" s="5"/>
    </row>
    <row r="175" spans="1:16">
      <c r="B175" s="5"/>
      <c r="E175" s="55"/>
      <c r="F175" s="5"/>
    </row>
    <row r="176" spans="1:16">
      <c r="B176" s="5"/>
      <c r="E176" s="55"/>
      <c r="F176" s="5"/>
    </row>
    <row r="177" spans="2:6">
      <c r="B177" s="5"/>
      <c r="E177" s="55"/>
      <c r="F177" s="5"/>
    </row>
    <row r="178" spans="2:6">
      <c r="B178" s="5"/>
      <c r="E178" s="55"/>
      <c r="F178" s="5"/>
    </row>
    <row r="179" spans="2:6">
      <c r="B179" s="5"/>
      <c r="E179" s="55"/>
      <c r="F179" s="5"/>
    </row>
    <row r="180" spans="2:6">
      <c r="B180" s="5"/>
      <c r="E180" s="55"/>
      <c r="F180" s="5"/>
    </row>
    <row r="181" spans="2:6">
      <c r="B181" s="5"/>
      <c r="E181" s="55"/>
      <c r="F181" s="5"/>
    </row>
    <row r="182" spans="2:6">
      <c r="B182" s="5"/>
      <c r="E182" s="55"/>
      <c r="F182" s="5"/>
    </row>
    <row r="183" spans="2:6">
      <c r="B183" s="5"/>
      <c r="E183" s="55"/>
      <c r="F183" s="5"/>
    </row>
    <row r="184" spans="2:6">
      <c r="B184" s="5"/>
      <c r="E184" s="55"/>
      <c r="F184" s="5"/>
    </row>
    <row r="185" spans="2:6">
      <c r="B185" s="5"/>
      <c r="E185" s="55"/>
      <c r="F185" s="5"/>
    </row>
    <row r="186" spans="2:6">
      <c r="B186" s="5"/>
      <c r="E186" s="55"/>
      <c r="F186" s="5"/>
    </row>
    <row r="187" spans="2:6">
      <c r="B187" s="5"/>
      <c r="E187" s="55"/>
      <c r="F187" s="5"/>
    </row>
    <row r="188" spans="2:6">
      <c r="B188" s="5"/>
      <c r="E188" s="55"/>
      <c r="F188" s="5"/>
    </row>
    <row r="189" spans="2:6">
      <c r="B189" s="5"/>
      <c r="E189" s="55"/>
      <c r="F189" s="5"/>
    </row>
    <row r="190" spans="2:6">
      <c r="B190" s="5"/>
      <c r="E190" s="55"/>
      <c r="F190" s="5"/>
    </row>
    <row r="191" spans="2:6">
      <c r="B191" s="5"/>
      <c r="E191" s="55"/>
      <c r="F191" s="5"/>
    </row>
    <row r="192" spans="2:6">
      <c r="B192" s="5"/>
      <c r="E192" s="55"/>
      <c r="F192" s="5"/>
    </row>
    <row r="193" spans="2:6">
      <c r="B193" s="5"/>
      <c r="E193" s="55"/>
      <c r="F193" s="5"/>
    </row>
    <row r="194" spans="2:6">
      <c r="B194" s="5"/>
      <c r="E194" s="55"/>
      <c r="F194" s="5"/>
    </row>
    <row r="195" spans="2:6">
      <c r="B195" s="5"/>
      <c r="E195" s="55"/>
      <c r="F195" s="5"/>
    </row>
    <row r="196" spans="2:6">
      <c r="B196" s="5"/>
      <c r="E196" s="55"/>
      <c r="F196" s="5"/>
    </row>
    <row r="197" spans="2:6">
      <c r="B197" s="5"/>
      <c r="E197" s="55"/>
      <c r="F197" s="5"/>
    </row>
    <row r="198" spans="2:6">
      <c r="B198" s="5"/>
      <c r="E198" s="55"/>
      <c r="F198" s="5"/>
    </row>
    <row r="199" spans="2:6">
      <c r="B199" s="5"/>
      <c r="E199" s="55"/>
      <c r="F199" s="5"/>
    </row>
    <row r="200" spans="2:6">
      <c r="B200" s="5"/>
      <c r="E200" s="55"/>
      <c r="F200" s="5"/>
    </row>
    <row r="201" spans="2:6">
      <c r="B201" s="5"/>
      <c r="E201" s="55"/>
      <c r="F201" s="5"/>
    </row>
    <row r="202" spans="2:6">
      <c r="B202" s="5"/>
      <c r="E202" s="55"/>
      <c r="F202" s="5"/>
    </row>
    <row r="203" spans="2:6">
      <c r="B203" s="5"/>
      <c r="E203" s="55"/>
      <c r="F203" s="5"/>
    </row>
    <row r="204" spans="2:6">
      <c r="B204" s="5"/>
      <c r="E204" s="55"/>
      <c r="F204" s="5"/>
    </row>
    <row r="205" spans="2:6">
      <c r="B205" s="5"/>
      <c r="E205" s="55"/>
      <c r="F205" s="5"/>
    </row>
    <row r="206" spans="2:6">
      <c r="B206" s="5"/>
      <c r="E206" s="55"/>
      <c r="F206" s="5"/>
    </row>
    <row r="207" spans="2:6">
      <c r="B207" s="5"/>
      <c r="E207" s="55"/>
      <c r="F207" s="5"/>
    </row>
    <row r="208" spans="2:6">
      <c r="B208" s="5"/>
      <c r="E208" s="55"/>
      <c r="F208" s="5"/>
    </row>
    <row r="209" spans="2:6">
      <c r="B209" s="5"/>
      <c r="E209" s="55"/>
      <c r="F209" s="5"/>
    </row>
    <row r="210" spans="2:6">
      <c r="B210" s="5"/>
      <c r="E210" s="55"/>
      <c r="F210" s="5"/>
    </row>
    <row r="211" spans="2:6">
      <c r="B211" s="5"/>
      <c r="E211" s="55"/>
      <c r="F211" s="5"/>
    </row>
    <row r="212" spans="2:6">
      <c r="B212" s="5"/>
      <c r="E212" s="55"/>
      <c r="F212" s="5"/>
    </row>
    <row r="213" spans="2:6">
      <c r="B213" s="5"/>
      <c r="E213" s="55"/>
      <c r="F213" s="5"/>
    </row>
    <row r="214" spans="2:6">
      <c r="B214" s="5"/>
      <c r="E214" s="55"/>
      <c r="F214" s="5"/>
    </row>
    <row r="215" spans="2:6">
      <c r="B215" s="5"/>
      <c r="E215" s="55"/>
      <c r="F215" s="5"/>
    </row>
    <row r="216" spans="2:6">
      <c r="B216" s="5"/>
      <c r="E216" s="55"/>
      <c r="F216" s="5"/>
    </row>
    <row r="217" spans="2:6">
      <c r="B217" s="5"/>
      <c r="E217" s="55"/>
      <c r="F217" s="5"/>
    </row>
    <row r="218" spans="2:6">
      <c r="B218" s="5"/>
      <c r="E218" s="55"/>
      <c r="F218" s="5"/>
    </row>
    <row r="219" spans="2:6">
      <c r="B219" s="5"/>
      <c r="E219" s="55"/>
      <c r="F219" s="5"/>
    </row>
    <row r="220" spans="2:6">
      <c r="B220" s="5"/>
      <c r="E220" s="55"/>
      <c r="F220" s="5"/>
    </row>
    <row r="221" spans="2:6">
      <c r="B221" s="5"/>
      <c r="E221" s="55"/>
      <c r="F221" s="5"/>
    </row>
    <row r="222" spans="2:6">
      <c r="B222" s="5"/>
      <c r="E222" s="55"/>
      <c r="F222" s="5"/>
    </row>
    <row r="223" spans="2:6">
      <c r="B223" s="5"/>
      <c r="E223" s="55"/>
      <c r="F223" s="5"/>
    </row>
    <row r="224" spans="2:6">
      <c r="B224" s="5"/>
      <c r="E224" s="55"/>
      <c r="F224" s="5"/>
    </row>
    <row r="225" spans="2:6">
      <c r="B225" s="5"/>
      <c r="E225" s="55"/>
      <c r="F225" s="5"/>
    </row>
    <row r="226" spans="2:6">
      <c r="B226" s="5"/>
      <c r="E226" s="55"/>
      <c r="F226" s="5"/>
    </row>
    <row r="227" spans="2:6">
      <c r="B227" s="5"/>
      <c r="E227" s="55"/>
      <c r="F227" s="5"/>
    </row>
    <row r="228" spans="2:6">
      <c r="B228" s="5"/>
      <c r="E228" s="55"/>
      <c r="F228" s="5"/>
    </row>
    <row r="229" spans="2:6">
      <c r="B229" s="5"/>
      <c r="E229" s="55"/>
      <c r="F229" s="5"/>
    </row>
    <row r="230" spans="2:6">
      <c r="B230" s="5"/>
      <c r="E230" s="55"/>
      <c r="F230" s="5"/>
    </row>
    <row r="231" spans="2:6">
      <c r="B231" s="5"/>
      <c r="E231" s="55"/>
      <c r="F231" s="5"/>
    </row>
    <row r="232" spans="2:6">
      <c r="B232" s="5"/>
      <c r="E232" s="55"/>
      <c r="F232" s="5"/>
    </row>
    <row r="233" spans="2:6">
      <c r="B233" s="5"/>
      <c r="E233" s="55"/>
      <c r="F233" s="5"/>
    </row>
    <row r="234" spans="2:6">
      <c r="B234" s="5"/>
      <c r="E234" s="55"/>
      <c r="F234" s="5"/>
    </row>
    <row r="235" spans="2:6">
      <c r="B235" s="5"/>
      <c r="E235" s="55"/>
      <c r="F235" s="5"/>
    </row>
    <row r="236" spans="2:6">
      <c r="B236" s="5"/>
      <c r="E236" s="55"/>
      <c r="F236" s="5"/>
    </row>
    <row r="237" spans="2:6">
      <c r="B237" s="5"/>
      <c r="E237" s="55"/>
      <c r="F237" s="5"/>
    </row>
    <row r="238" spans="2:6">
      <c r="B238" s="5"/>
      <c r="E238" s="55"/>
      <c r="F238" s="5"/>
    </row>
    <row r="239" spans="2:6">
      <c r="B239" s="5"/>
      <c r="E239" s="55"/>
      <c r="F239" s="5"/>
    </row>
    <row r="240" spans="2:6">
      <c r="B240" s="5"/>
      <c r="E240" s="55"/>
      <c r="F240" s="5"/>
    </row>
    <row r="241" spans="2:6">
      <c r="B241" s="5"/>
      <c r="E241" s="55"/>
      <c r="F241" s="5"/>
    </row>
    <row r="242" spans="2:6">
      <c r="B242" s="5"/>
      <c r="E242" s="55"/>
      <c r="F242" s="5"/>
    </row>
    <row r="243" spans="2:6">
      <c r="B243" s="5"/>
      <c r="E243" s="55"/>
      <c r="F243" s="5"/>
    </row>
    <row r="244" spans="2:6">
      <c r="B244" s="5"/>
      <c r="E244" s="55"/>
      <c r="F244" s="5"/>
    </row>
    <row r="245" spans="2:6">
      <c r="B245" s="5"/>
      <c r="E245" s="55"/>
      <c r="F245" s="5"/>
    </row>
    <row r="246" spans="2:6">
      <c r="B246" s="5"/>
      <c r="E246" s="55"/>
      <c r="F246" s="5"/>
    </row>
    <row r="247" spans="2:6">
      <c r="B247" s="5"/>
      <c r="E247" s="55"/>
      <c r="F247" s="5"/>
    </row>
    <row r="248" spans="2:6">
      <c r="B248" s="5"/>
      <c r="E248" s="55"/>
      <c r="F248" s="5"/>
    </row>
    <row r="249" spans="2:6">
      <c r="B249" s="5"/>
      <c r="E249" s="55"/>
      <c r="F249" s="5"/>
    </row>
    <row r="250" spans="2:6">
      <c r="B250" s="5"/>
      <c r="E250" s="55"/>
      <c r="F250" s="5"/>
    </row>
    <row r="251" spans="2:6">
      <c r="B251" s="5"/>
      <c r="E251" s="55"/>
      <c r="F251" s="5"/>
    </row>
    <row r="252" spans="2:6">
      <c r="B252" s="5"/>
      <c r="E252" s="55"/>
      <c r="F252" s="5"/>
    </row>
    <row r="253" spans="2:6">
      <c r="B253" s="5"/>
      <c r="E253" s="55"/>
      <c r="F253" s="5"/>
    </row>
    <row r="254" spans="2:6">
      <c r="B254" s="5"/>
      <c r="E254" s="55"/>
      <c r="F254" s="5"/>
    </row>
    <row r="255" spans="2:6">
      <c r="B255" s="5"/>
      <c r="E255" s="55"/>
      <c r="F255" s="5"/>
    </row>
    <row r="256" spans="2:6">
      <c r="B256" s="5"/>
      <c r="E256" s="55"/>
      <c r="F256" s="5"/>
    </row>
    <row r="257" spans="2:6">
      <c r="B257" s="5"/>
      <c r="E257" s="55"/>
      <c r="F257" s="5"/>
    </row>
    <row r="258" spans="2:6">
      <c r="B258" s="5"/>
      <c r="E258" s="55"/>
      <c r="F258" s="5"/>
    </row>
    <row r="259" spans="2:6">
      <c r="B259" s="5"/>
      <c r="E259" s="55"/>
      <c r="F259" s="5"/>
    </row>
    <row r="260" spans="2:6">
      <c r="B260" s="5"/>
      <c r="E260" s="55"/>
      <c r="F260" s="5"/>
    </row>
    <row r="261" spans="2:6">
      <c r="B261" s="5"/>
      <c r="E261" s="55"/>
      <c r="F261" s="5"/>
    </row>
    <row r="262" spans="2:6">
      <c r="B262" s="5"/>
      <c r="E262" s="55"/>
      <c r="F262" s="5"/>
    </row>
    <row r="263" spans="2:6">
      <c r="B263" s="5"/>
      <c r="E263" s="55"/>
      <c r="F263" s="5"/>
    </row>
    <row r="264" spans="2:6">
      <c r="B264" s="5"/>
      <c r="E264" s="55"/>
      <c r="F264" s="5"/>
    </row>
    <row r="265" spans="2:6">
      <c r="B265" s="5"/>
      <c r="E265" s="55"/>
      <c r="F265" s="5"/>
    </row>
    <row r="266" spans="2:6">
      <c r="B266" s="5"/>
      <c r="E266" s="55"/>
      <c r="F266" s="5"/>
    </row>
    <row r="267" spans="2:6">
      <c r="B267" s="5"/>
      <c r="E267" s="55"/>
      <c r="F267" s="5"/>
    </row>
    <row r="268" spans="2:6">
      <c r="B268" s="5"/>
      <c r="E268" s="55"/>
      <c r="F268" s="5"/>
    </row>
    <row r="269" spans="2:6">
      <c r="B269" s="5"/>
      <c r="E269" s="55"/>
      <c r="F269" s="5"/>
    </row>
    <row r="270" spans="2:6">
      <c r="B270" s="5"/>
      <c r="E270" s="55"/>
      <c r="F270" s="5"/>
    </row>
    <row r="271" spans="2:6">
      <c r="B271" s="5"/>
      <c r="E271" s="55"/>
      <c r="F271" s="5"/>
    </row>
    <row r="272" spans="2:6">
      <c r="B272" s="5"/>
      <c r="E272" s="55"/>
      <c r="F272" s="5"/>
    </row>
    <row r="273" spans="2:6">
      <c r="B273" s="5"/>
      <c r="E273" s="55"/>
      <c r="F273" s="5"/>
    </row>
    <row r="274" spans="2:6">
      <c r="B274" s="5"/>
      <c r="E274" s="55"/>
      <c r="F274" s="5"/>
    </row>
    <row r="275" spans="2:6">
      <c r="B275" s="5"/>
      <c r="E275" s="55"/>
      <c r="F275" s="5"/>
    </row>
    <row r="276" spans="2:6">
      <c r="B276" s="5"/>
      <c r="E276" s="55"/>
      <c r="F276" s="5"/>
    </row>
    <row r="277" spans="2:6">
      <c r="B277" s="5"/>
      <c r="E277" s="55"/>
      <c r="F277" s="5"/>
    </row>
    <row r="278" spans="2:6">
      <c r="B278" s="5"/>
      <c r="E278" s="55"/>
      <c r="F278" s="5"/>
    </row>
    <row r="279" spans="2:6">
      <c r="B279" s="5"/>
      <c r="E279" s="55"/>
      <c r="F279" s="5"/>
    </row>
    <row r="280" spans="2:6">
      <c r="B280" s="5"/>
      <c r="E280" s="55"/>
      <c r="F280" s="5"/>
    </row>
    <row r="281" spans="2:6">
      <c r="B281" s="5"/>
      <c r="E281" s="55"/>
      <c r="F281" s="5"/>
    </row>
    <row r="282" spans="2:6">
      <c r="B282" s="5"/>
      <c r="E282" s="55"/>
      <c r="F282" s="5"/>
    </row>
    <row r="283" spans="2:6">
      <c r="B283" s="5"/>
      <c r="E283" s="55"/>
      <c r="F283" s="5"/>
    </row>
    <row r="284" spans="2:6">
      <c r="B284" s="5"/>
      <c r="E284" s="55"/>
      <c r="F284" s="5"/>
    </row>
    <row r="285" spans="2:6">
      <c r="B285" s="5"/>
      <c r="E285" s="55"/>
      <c r="F285" s="5"/>
    </row>
    <row r="286" spans="2:6">
      <c r="B286" s="5"/>
      <c r="E286" s="55"/>
      <c r="F286" s="5"/>
    </row>
    <row r="287" spans="2:6">
      <c r="B287" s="5"/>
      <c r="E287" s="55"/>
      <c r="F287" s="5"/>
    </row>
    <row r="288" spans="2:6">
      <c r="B288" s="5"/>
      <c r="E288" s="55"/>
      <c r="F288" s="5"/>
    </row>
    <row r="289" spans="2:6">
      <c r="B289" s="5"/>
      <c r="E289" s="55"/>
      <c r="F289" s="5"/>
    </row>
    <row r="290" spans="2:6">
      <c r="B290" s="5"/>
      <c r="E290" s="55"/>
      <c r="F290" s="5"/>
    </row>
    <row r="291" spans="2:6">
      <c r="B291" s="5"/>
      <c r="E291" s="55"/>
      <c r="F291" s="5"/>
    </row>
    <row r="292" spans="2:6">
      <c r="B292" s="5"/>
      <c r="E292" s="55"/>
      <c r="F292" s="5"/>
    </row>
    <row r="293" spans="2:6">
      <c r="B293" s="5"/>
      <c r="E293" s="55"/>
      <c r="F293" s="5"/>
    </row>
    <row r="294" spans="2:6">
      <c r="B294" s="5"/>
      <c r="E294" s="55"/>
      <c r="F294" s="5"/>
    </row>
    <row r="295" spans="2:6">
      <c r="B295" s="5"/>
      <c r="E295" s="55"/>
      <c r="F295" s="5"/>
    </row>
    <row r="296" spans="2:6">
      <c r="B296" s="5"/>
      <c r="E296" s="55"/>
      <c r="F296" s="5"/>
    </row>
    <row r="297" spans="2:6">
      <c r="B297" s="5"/>
      <c r="E297" s="55"/>
      <c r="F297" s="5"/>
    </row>
    <row r="298" spans="2:6">
      <c r="B298" s="5"/>
      <c r="E298" s="55"/>
      <c r="F298" s="5"/>
    </row>
    <row r="299" spans="2:6">
      <c r="B299" s="5"/>
      <c r="E299" s="55"/>
      <c r="F299" s="5"/>
    </row>
    <row r="300" spans="2:6">
      <c r="B300" s="5"/>
      <c r="E300" s="55"/>
      <c r="F300" s="5"/>
    </row>
    <row r="301" spans="2:6">
      <c r="B301" s="5"/>
      <c r="E301" s="55"/>
      <c r="F301" s="5"/>
    </row>
    <row r="302" spans="2:6">
      <c r="B302" s="5"/>
      <c r="E302" s="55"/>
      <c r="F302" s="5"/>
    </row>
    <row r="303" spans="2:6">
      <c r="B303" s="5"/>
      <c r="E303" s="55"/>
      <c r="F303" s="5"/>
    </row>
    <row r="304" spans="2:6">
      <c r="B304" s="5"/>
      <c r="E304" s="55"/>
      <c r="F304" s="5"/>
    </row>
    <row r="305" spans="2:6">
      <c r="B305" s="5"/>
      <c r="E305" s="55"/>
      <c r="F305" s="5"/>
    </row>
    <row r="306" spans="2:6">
      <c r="B306" s="5"/>
      <c r="E306" s="55"/>
      <c r="F306" s="5"/>
    </row>
    <row r="307" spans="2:6">
      <c r="B307" s="5"/>
      <c r="E307" s="55"/>
      <c r="F307" s="5"/>
    </row>
    <row r="308" spans="2:6">
      <c r="B308" s="5"/>
      <c r="E308" s="55"/>
      <c r="F308" s="5"/>
    </row>
    <row r="309" spans="2:6">
      <c r="B309" s="5"/>
      <c r="E309" s="55"/>
      <c r="F309" s="5"/>
    </row>
    <row r="310" spans="2:6">
      <c r="B310" s="5"/>
      <c r="E310" s="55"/>
      <c r="F310" s="5"/>
    </row>
    <row r="311" spans="2:6">
      <c r="B311" s="5"/>
      <c r="E311" s="55"/>
      <c r="F311" s="5"/>
    </row>
    <row r="312" spans="2:6">
      <c r="B312" s="5"/>
      <c r="E312" s="55"/>
      <c r="F312" s="5"/>
    </row>
    <row r="313" spans="2:6">
      <c r="B313" s="5"/>
      <c r="E313" s="55"/>
      <c r="F313" s="5"/>
    </row>
    <row r="314" spans="2:6">
      <c r="B314" s="5"/>
      <c r="E314" s="55"/>
      <c r="F314" s="5"/>
    </row>
    <row r="315" spans="2:6">
      <c r="B315" s="5"/>
      <c r="E315" s="55"/>
      <c r="F315" s="5"/>
    </row>
    <row r="316" spans="2:6">
      <c r="B316" s="5"/>
      <c r="E316" s="55"/>
      <c r="F316" s="5"/>
    </row>
    <row r="317" spans="2:6">
      <c r="B317" s="5"/>
      <c r="E317" s="55"/>
      <c r="F317" s="5"/>
    </row>
    <row r="318" spans="2:6">
      <c r="B318" s="5"/>
      <c r="E318" s="5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</sheetData>
  <phoneticPr fontId="8" type="noConversion"/>
  <hyperlinks>
    <hyperlink ref="P11" r:id="rId1" display="http://www.konkoly.hu/cgi-bin/IBVS?46"/>
    <hyperlink ref="P12" r:id="rId2" display="http://www.konkoly.hu/cgi-bin/IBVS?46"/>
    <hyperlink ref="P61" r:id="rId3" display="http://www.bav-astro.de/sfs/BAVM_link.php?BAVMnr=62"/>
    <hyperlink ref="P153" r:id="rId4" display="http://var.astro.cz/oejv/issues/oejv0074.pdf"/>
    <hyperlink ref="P154" r:id="rId5" display="http://var.astro.cz/oejv/issues/oejv0074.pdf"/>
    <hyperlink ref="P69" r:id="rId6" display="http://www.konkoly.hu/cgi-bin/IBVS?5378"/>
    <hyperlink ref="P70" r:id="rId7" display="http://www.konkoly.hu/cgi-bin/IBVS?5694"/>
    <hyperlink ref="P157" r:id="rId8" display="http://www.konkoly.hu/cgi-bin/IBVS?5741"/>
    <hyperlink ref="P158" r:id="rId9" display="http://www.konkoly.hu/cgi-bin/IBVS?5910"/>
    <hyperlink ref="P159" r:id="rId10" display="http://www.konkoly.hu/cgi-bin/IBVS?5910"/>
    <hyperlink ref="P71" r:id="rId11" display="http://www.bav-astro.de/sfs/BAVM_link.php?BAVMnr=193"/>
    <hyperlink ref="P160" r:id="rId12" display="http://vsolj.cetus-net.org/vsoljno50.pdf"/>
    <hyperlink ref="P161" r:id="rId13" display="http://var.astro.cz/oejv/issues/oejv0137.pdf"/>
    <hyperlink ref="P162" r:id="rId14" display="http://var.astro.cz/oejv/issues/oejv0137.pdf"/>
    <hyperlink ref="P163" r:id="rId15" display="http://var.astro.cz/oejv/issues/oejv0137.pdf"/>
    <hyperlink ref="P164" r:id="rId16" display="http://var.astro.cz/oejv/issues/oejv0137.pdf"/>
    <hyperlink ref="P72" r:id="rId17" display="http://var.astro.cz/oejv/issues/oejv0160.pdf"/>
    <hyperlink ref="P73" r:id="rId18" display="http://var.astro.cz/oejv/issues/oejv0160.pdf"/>
    <hyperlink ref="P74" r:id="rId19" display="http://var.astro.cz/oejv/issues/oejv0160.pdf"/>
    <hyperlink ref="P75" r:id="rId20" display="http://var.astro.cz/oejv/issues/oejv0160.pdf"/>
    <hyperlink ref="P76" r:id="rId21" display="http://www.bav-astro.de/sfs/BAVM_link.php?BAVMnr=231"/>
    <hyperlink ref="P77" r:id="rId22" display="http://var.astro.cz/oejv/issues/oejv0160.pdf"/>
    <hyperlink ref="P78" r:id="rId23" display="http://var.astro.cz/oejv/issues/oejv0160.pdf"/>
    <hyperlink ref="P79" r:id="rId24" display="http://var.astro.cz/oejv/issues/oejv0160.pdf"/>
    <hyperlink ref="P80" r:id="rId25" display="http://var.astro.cz/oejv/issues/oejv0160.pdf"/>
    <hyperlink ref="P81" r:id="rId26" display="http://www.bav-astro.de/sfs/BAVM_link.php?BAVMnr=231"/>
    <hyperlink ref="P82" r:id="rId27" display="http://www.bav-astro.de/sfs/BAVM_link.php?BAVMnr=232"/>
    <hyperlink ref="P165" r:id="rId28" display="http://vsolj.cetus-net.org/vsoljno56.pdf"/>
    <hyperlink ref="P83" r:id="rId29" display="http://www.bav-astro.de/sfs/BAVM_link.php?BAVMnr=239"/>
    <hyperlink ref="P84" r:id="rId30" display="http://www.bav-astro.de/sfs/BAVM_link.php?BAVMnr=239"/>
    <hyperlink ref="P166" r:id="rId31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2024-01-25T06:27:19Z</dcterms:modified>
</cp:coreProperties>
</file>