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C31B342-A5D8-4682-8017-F1175B45F3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1" r:id="rId1"/>
    <sheet name="Graphs" sheetId="13" r:id="rId2"/>
    <sheet name="A (old)" sheetId="1" r:id="rId3"/>
    <sheet name="A (2)" sheetId="6" r:id="rId4"/>
    <sheet name="BAV" sheetId="12" r:id="rId5"/>
    <sheet name="A (3)" sheetId="7" r:id="rId6"/>
    <sheet name="A (4)" sheetId="8" r:id="rId7"/>
    <sheet name="A (5)" sheetId="10" r:id="rId8"/>
    <sheet name="Q_fit" sheetId="9" r:id="rId9"/>
  </sheets>
  <definedNames>
    <definedName name="solver_adj" localSheetId="3" hidden="1">'A (2)'!$E$11:$E$13</definedName>
    <definedName name="solver_adj" localSheetId="5" hidden="1">'A (3)'!$E$11:$E$13</definedName>
    <definedName name="solver_adj" localSheetId="6" hidden="1">'A (4)'!$E$11:$E$13</definedName>
    <definedName name="solver_adj" localSheetId="7" hidden="1">'A (5)'!$E$11:$E$13</definedName>
    <definedName name="solver_adj" localSheetId="2" hidden="1">'A (old)'!$E$11:$E$13</definedName>
    <definedName name="solver_adj" localSheetId="0" hidden="1">Active!$E$11:$E$13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2" hidden="1">0.0001</definedName>
    <definedName name="solver_cvg" localSheetId="0" hidden="1">0.0001</definedName>
    <definedName name="solver_drv" localSheetId="3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2" hidden="1">1</definedName>
    <definedName name="solver_drv" localSheetId="0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2" hidden="1">1</definedName>
    <definedName name="solver_est" localSheetId="0" hidden="1">1</definedName>
    <definedName name="solver_itr" localSheetId="3" hidden="1">100</definedName>
    <definedName name="solver_itr" localSheetId="5" hidden="1">100</definedName>
    <definedName name="solver_itr" localSheetId="6" hidden="1">100</definedName>
    <definedName name="solver_itr" localSheetId="7" hidden="1">100</definedName>
    <definedName name="solver_itr" localSheetId="2" hidden="1">100</definedName>
    <definedName name="solver_itr" localSheetId="0" hidden="1">100</definedName>
    <definedName name="solver_lin" localSheetId="3" hidden="1">2</definedName>
    <definedName name="solver_lin" localSheetId="5" hidden="1">2</definedName>
    <definedName name="solver_lin" localSheetId="6" hidden="1">2</definedName>
    <definedName name="solver_lin" localSheetId="7" hidden="1">2</definedName>
    <definedName name="solver_lin" localSheetId="2" hidden="1">2</definedName>
    <definedName name="solver_lin" localSheetId="0" hidden="1">2</definedName>
    <definedName name="solver_neg" localSheetId="3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2" hidden="1">2</definedName>
    <definedName name="solver_neg" localSheetId="0" hidden="1">2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2" hidden="1">0</definedName>
    <definedName name="solver_num" localSheetId="0" hidden="1">0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2" hidden="1">1</definedName>
    <definedName name="solver_nwt" localSheetId="0" hidden="1">1</definedName>
    <definedName name="solver_opt" localSheetId="3" hidden="1">'A (2)'!$E$14</definedName>
    <definedName name="solver_opt" localSheetId="5" hidden="1">'A (3)'!$E$14</definedName>
    <definedName name="solver_opt" localSheetId="6" hidden="1">'A (4)'!$E$14</definedName>
    <definedName name="solver_opt" localSheetId="7" hidden="1">'A (5)'!$E$14</definedName>
    <definedName name="solver_opt" localSheetId="2" hidden="1">'A (old)'!$E$14</definedName>
    <definedName name="solver_opt" localSheetId="0" hidden="1">Active!$E$14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2" hidden="1">0.000001</definedName>
    <definedName name="solver_pre" localSheetId="0" hidden="1">0.000001</definedName>
    <definedName name="solver_scl" localSheetId="3" hidden="1">2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2" hidden="1">2</definedName>
    <definedName name="solver_scl" localSheetId="0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2" hidden="1">2</definedName>
    <definedName name="solver_sho" localSheetId="0" hidden="1">2</definedName>
    <definedName name="solver_tim" localSheetId="3" hidden="1">100</definedName>
    <definedName name="solver_tim" localSheetId="5" hidden="1">100</definedName>
    <definedName name="solver_tim" localSheetId="6" hidden="1">100</definedName>
    <definedName name="solver_tim" localSheetId="7" hidden="1">100</definedName>
    <definedName name="solver_tim" localSheetId="2" hidden="1">100</definedName>
    <definedName name="solver_tim" localSheetId="0" hidden="1">100</definedName>
    <definedName name="solver_tol" localSheetId="3" hidden="1">0.05</definedName>
    <definedName name="solver_tol" localSheetId="5" hidden="1">0.05</definedName>
    <definedName name="solver_tol" localSheetId="6" hidden="1">0.05</definedName>
    <definedName name="solver_tol" localSheetId="7" hidden="1">0.05</definedName>
    <definedName name="solver_tol" localSheetId="2" hidden="1">0.05</definedName>
    <definedName name="solver_tol" localSheetId="0" hidden="1">0.05</definedName>
    <definedName name="solver_typ" localSheetId="3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2" hidden="1">2</definedName>
    <definedName name="solver_typ" localSheetId="0" hidden="1">2</definedName>
    <definedName name="solver_val" localSheetId="3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2" hidden="1">0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255" i="11" l="1"/>
  <c r="F255" i="11" s="1"/>
  <c r="P255" i="11"/>
  <c r="S255" i="11"/>
  <c r="E256" i="11"/>
  <c r="F256" i="11" s="1"/>
  <c r="P256" i="11"/>
  <c r="S256" i="11"/>
  <c r="E247" i="11"/>
  <c r="F247" i="11" s="1"/>
  <c r="P247" i="11"/>
  <c r="S247" i="11"/>
  <c r="E254" i="11"/>
  <c r="F254" i="11" s="1"/>
  <c r="P254" i="11"/>
  <c r="S254" i="11"/>
  <c r="E248" i="11"/>
  <c r="F248" i="11" s="1"/>
  <c r="P248" i="11"/>
  <c r="S248" i="11"/>
  <c r="E249" i="11"/>
  <c r="F249" i="11" s="1"/>
  <c r="P249" i="11"/>
  <c r="S249" i="11"/>
  <c r="E250" i="11"/>
  <c r="F250" i="11" s="1"/>
  <c r="P250" i="11"/>
  <c r="S250" i="11"/>
  <c r="E251" i="11"/>
  <c r="F251" i="11" s="1"/>
  <c r="P251" i="11"/>
  <c r="S251" i="11"/>
  <c r="E252" i="11"/>
  <c r="F252" i="11" s="1"/>
  <c r="P252" i="11"/>
  <c r="S252" i="11"/>
  <c r="E253" i="11"/>
  <c r="F253" i="11" s="1"/>
  <c r="P253" i="11"/>
  <c r="S253" i="11"/>
  <c r="E244" i="11"/>
  <c r="F244" i="11" s="1"/>
  <c r="P244" i="11"/>
  <c r="S244" i="11"/>
  <c r="E246" i="11"/>
  <c r="F246" i="11" s="1"/>
  <c r="P246" i="11"/>
  <c r="S246" i="11"/>
  <c r="E237" i="11"/>
  <c r="F237" i="11" s="1"/>
  <c r="G237" i="11" s="1"/>
  <c r="K237" i="11" s="1"/>
  <c r="P237" i="11"/>
  <c r="S237" i="11"/>
  <c r="E245" i="11"/>
  <c r="F245" i="11" s="1"/>
  <c r="G245" i="11" s="1"/>
  <c r="K245" i="11" s="1"/>
  <c r="D9" i="11"/>
  <c r="C9" i="11"/>
  <c r="P245" i="11"/>
  <c r="S245" i="11"/>
  <c r="E238" i="11"/>
  <c r="F238" i="11" s="1"/>
  <c r="G238" i="11" s="1"/>
  <c r="K238" i="11" s="1"/>
  <c r="E239" i="11"/>
  <c r="F239" i="11" s="1"/>
  <c r="G239" i="11" s="1"/>
  <c r="K239" i="11" s="1"/>
  <c r="E240" i="11"/>
  <c r="F240" i="11" s="1"/>
  <c r="G240" i="11" s="1"/>
  <c r="K240" i="11" s="1"/>
  <c r="E241" i="11"/>
  <c r="F241" i="11" s="1"/>
  <c r="G241" i="11" s="1"/>
  <c r="K241" i="11" s="1"/>
  <c r="E242" i="11"/>
  <c r="F242" i="11" s="1"/>
  <c r="E243" i="11"/>
  <c r="F243" i="11" s="1"/>
  <c r="G243" i="11" s="1"/>
  <c r="K243" i="11" s="1"/>
  <c r="D11" i="11"/>
  <c r="AD14" i="11" s="1"/>
  <c r="D12" i="11"/>
  <c r="P238" i="11"/>
  <c r="S238" i="11"/>
  <c r="P239" i="11"/>
  <c r="S239" i="11"/>
  <c r="P240" i="11"/>
  <c r="S240" i="11"/>
  <c r="P241" i="11"/>
  <c r="S241" i="11"/>
  <c r="P242" i="11"/>
  <c r="S242" i="11"/>
  <c r="P243" i="11"/>
  <c r="S243" i="11"/>
  <c r="E225" i="11"/>
  <c r="F225" i="11" s="1"/>
  <c r="P225" i="11"/>
  <c r="S225" i="11"/>
  <c r="E226" i="11"/>
  <c r="F226" i="11" s="1"/>
  <c r="P226" i="11"/>
  <c r="S226" i="11"/>
  <c r="E229" i="11"/>
  <c r="F229" i="11" s="1"/>
  <c r="P229" i="11"/>
  <c r="S229" i="11"/>
  <c r="E230" i="11"/>
  <c r="F230" i="11" s="1"/>
  <c r="P230" i="11"/>
  <c r="S230" i="11"/>
  <c r="E231" i="11"/>
  <c r="F231" i="11" s="1"/>
  <c r="P231" i="11"/>
  <c r="S231" i="11"/>
  <c r="E232" i="11"/>
  <c r="F232" i="11" s="1"/>
  <c r="G232" i="11" s="1"/>
  <c r="K232" i="11" s="1"/>
  <c r="P232" i="11"/>
  <c r="S232" i="11"/>
  <c r="E235" i="11"/>
  <c r="F235" i="11" s="1"/>
  <c r="G235" i="11" s="1"/>
  <c r="K235" i="11" s="1"/>
  <c r="P235" i="11"/>
  <c r="S235" i="11"/>
  <c r="E236" i="11"/>
  <c r="F236" i="11" s="1"/>
  <c r="G236" i="11" s="1"/>
  <c r="K236" i="11" s="1"/>
  <c r="P236" i="11"/>
  <c r="S236" i="11"/>
  <c r="E228" i="11"/>
  <c r="F228" i="11" s="1"/>
  <c r="G228" i="11" s="1"/>
  <c r="K228" i="11" s="1"/>
  <c r="E233" i="11"/>
  <c r="F233" i="11" s="1"/>
  <c r="G233" i="11" s="1"/>
  <c r="K233" i="11" s="1"/>
  <c r="E234" i="11"/>
  <c r="F234" i="11" s="1"/>
  <c r="G234" i="11" s="1"/>
  <c r="K234" i="11" s="1"/>
  <c r="P228" i="11"/>
  <c r="S228" i="11"/>
  <c r="P233" i="11"/>
  <c r="S233" i="11"/>
  <c r="P234" i="11"/>
  <c r="S234" i="11"/>
  <c r="E223" i="11"/>
  <c r="F223" i="11" s="1"/>
  <c r="G223" i="11" s="1"/>
  <c r="K223" i="11" s="1"/>
  <c r="D13" i="11"/>
  <c r="P223" i="11"/>
  <c r="S223" i="11"/>
  <c r="E224" i="11"/>
  <c r="F224" i="11" s="1"/>
  <c r="G224" i="11" s="1"/>
  <c r="K224" i="11" s="1"/>
  <c r="E227" i="11"/>
  <c r="F227" i="11" s="1"/>
  <c r="G227" i="11" s="1"/>
  <c r="K227" i="11" s="1"/>
  <c r="P224" i="11"/>
  <c r="S224" i="11"/>
  <c r="P227" i="11"/>
  <c r="S227" i="11"/>
  <c r="E128" i="11"/>
  <c r="F128" i="11" s="1"/>
  <c r="S128" i="11"/>
  <c r="E129" i="11"/>
  <c r="F129" i="11" s="1"/>
  <c r="G129" i="11" s="1"/>
  <c r="K129" i="11" s="1"/>
  <c r="S129" i="11"/>
  <c r="E130" i="11"/>
  <c r="F130" i="11" s="1"/>
  <c r="G130" i="11" s="1"/>
  <c r="K130" i="11"/>
  <c r="S130" i="11"/>
  <c r="E131" i="11"/>
  <c r="F131" i="11" s="1"/>
  <c r="E132" i="11"/>
  <c r="F132" i="11" s="1"/>
  <c r="G132" i="11" s="1"/>
  <c r="K132" i="11" s="1"/>
  <c r="S132" i="11"/>
  <c r="E133" i="11"/>
  <c r="F133" i="11" s="1"/>
  <c r="U133" i="11" s="1"/>
  <c r="K133" i="11" s="1"/>
  <c r="E134" i="11"/>
  <c r="F134" i="11" s="1"/>
  <c r="G134" i="11" s="1"/>
  <c r="K134" i="11" s="1"/>
  <c r="S134" i="11"/>
  <c r="E135" i="11"/>
  <c r="F135" i="11" s="1"/>
  <c r="G135" i="11" s="1"/>
  <c r="J135" i="11" s="1"/>
  <c r="S135" i="11"/>
  <c r="E136" i="11"/>
  <c r="F136" i="11" s="1"/>
  <c r="G136" i="11" s="1"/>
  <c r="I136" i="11" s="1"/>
  <c r="S136" i="11"/>
  <c r="E137" i="11"/>
  <c r="S137" i="11"/>
  <c r="E138" i="11"/>
  <c r="E164" i="12" s="1"/>
  <c r="S138" i="11"/>
  <c r="E139" i="11"/>
  <c r="S139" i="11"/>
  <c r="E140" i="11"/>
  <c r="F140" i="11" s="1"/>
  <c r="G140" i="11" s="1"/>
  <c r="J140" i="11" s="1"/>
  <c r="S140" i="11"/>
  <c r="E141" i="11"/>
  <c r="S141" i="11"/>
  <c r="E142" i="11"/>
  <c r="F142" i="11" s="1"/>
  <c r="S142" i="11"/>
  <c r="E143" i="11"/>
  <c r="F143" i="11" s="1"/>
  <c r="G143" i="11" s="1"/>
  <c r="K143" i="11" s="1"/>
  <c r="S143" i="11"/>
  <c r="E144" i="11"/>
  <c r="F144" i="11" s="1"/>
  <c r="G144" i="11" s="1"/>
  <c r="K144" i="11" s="1"/>
  <c r="S144" i="11"/>
  <c r="E145" i="11"/>
  <c r="F145" i="11" s="1"/>
  <c r="S145" i="11"/>
  <c r="E146" i="11"/>
  <c r="F146" i="11" s="1"/>
  <c r="G146" i="11" s="1"/>
  <c r="J146" i="11" s="1"/>
  <c r="S146" i="11"/>
  <c r="E147" i="11"/>
  <c r="F147" i="11" s="1"/>
  <c r="G147" i="11" s="1"/>
  <c r="I147" i="11" s="1"/>
  <c r="S147" i="11"/>
  <c r="E148" i="11"/>
  <c r="F148" i="11" s="1"/>
  <c r="S148" i="11"/>
  <c r="E149" i="11"/>
  <c r="F149" i="11" s="1"/>
  <c r="S149" i="11"/>
  <c r="E150" i="11"/>
  <c r="F150" i="11" s="1"/>
  <c r="G150" i="11" s="1"/>
  <c r="K150" i="11" s="1"/>
  <c r="S150" i="11"/>
  <c r="E151" i="11"/>
  <c r="F151" i="11" s="1"/>
  <c r="S151" i="11"/>
  <c r="E152" i="11"/>
  <c r="F152" i="11" s="1"/>
  <c r="G152" i="11" s="1"/>
  <c r="J152" i="11" s="1"/>
  <c r="S152" i="11"/>
  <c r="E153" i="11"/>
  <c r="F153" i="11" s="1"/>
  <c r="S153" i="11"/>
  <c r="E154" i="11"/>
  <c r="F154" i="11" s="1"/>
  <c r="S154" i="11"/>
  <c r="E155" i="11"/>
  <c r="S155" i="11"/>
  <c r="E156" i="11"/>
  <c r="F156" i="11" s="1"/>
  <c r="S156" i="11"/>
  <c r="E157" i="11"/>
  <c r="S157" i="11"/>
  <c r="E158" i="11"/>
  <c r="F158" i="11" s="1"/>
  <c r="S158" i="11"/>
  <c r="E159" i="11"/>
  <c r="F159" i="11" s="1"/>
  <c r="S159" i="11"/>
  <c r="E160" i="11"/>
  <c r="F160" i="11" s="1"/>
  <c r="S160" i="11"/>
  <c r="E161" i="11"/>
  <c r="E175" i="12" s="1"/>
  <c r="S161" i="11"/>
  <c r="E162" i="11"/>
  <c r="E176" i="12" s="1"/>
  <c r="S162" i="11"/>
  <c r="E163" i="11"/>
  <c r="F163" i="11" s="1"/>
  <c r="S163" i="11"/>
  <c r="E164" i="11"/>
  <c r="F164" i="11" s="1"/>
  <c r="S164" i="11"/>
  <c r="E165" i="11"/>
  <c r="F165" i="11" s="1"/>
  <c r="S165" i="11"/>
  <c r="E166" i="11"/>
  <c r="E177" i="12" s="1"/>
  <c r="S166" i="11"/>
  <c r="E167" i="11"/>
  <c r="F167" i="11" s="1"/>
  <c r="S167" i="11"/>
  <c r="E168" i="11"/>
  <c r="F168" i="11" s="1"/>
  <c r="S168" i="11"/>
  <c r="E169" i="11"/>
  <c r="F169" i="11" s="1"/>
  <c r="S169" i="11"/>
  <c r="E170" i="11"/>
  <c r="S170" i="11"/>
  <c r="E171" i="11"/>
  <c r="F171" i="11" s="1"/>
  <c r="S171" i="11"/>
  <c r="E172" i="11"/>
  <c r="F172" i="11" s="1"/>
  <c r="S172" i="11"/>
  <c r="E173" i="11"/>
  <c r="F173" i="11" s="1"/>
  <c r="S173" i="11"/>
  <c r="E174" i="11"/>
  <c r="F174" i="11" s="1"/>
  <c r="S174" i="11"/>
  <c r="E175" i="11"/>
  <c r="F175" i="11" s="1"/>
  <c r="S175" i="11"/>
  <c r="E176" i="11"/>
  <c r="F176" i="11" s="1"/>
  <c r="G176" i="11" s="1"/>
  <c r="K176" i="11" s="1"/>
  <c r="S176" i="11"/>
  <c r="E177" i="11"/>
  <c r="F177" i="11" s="1"/>
  <c r="G177" i="11" s="1"/>
  <c r="K177" i="11" s="1"/>
  <c r="S177" i="11"/>
  <c r="E178" i="11"/>
  <c r="E90" i="12" s="1"/>
  <c r="S178" i="11"/>
  <c r="E179" i="11"/>
  <c r="F179" i="11" s="1"/>
  <c r="S179" i="11"/>
  <c r="E180" i="11"/>
  <c r="E183" i="12" s="1"/>
  <c r="S180" i="11"/>
  <c r="E181" i="11"/>
  <c r="F181" i="11" s="1"/>
  <c r="G181" i="11" s="1"/>
  <c r="K181" i="11" s="1"/>
  <c r="S181" i="11"/>
  <c r="E182" i="11"/>
  <c r="F182" i="11" s="1"/>
  <c r="S182" i="11"/>
  <c r="E183" i="11"/>
  <c r="F183" i="11" s="1"/>
  <c r="S183" i="11"/>
  <c r="E184" i="11"/>
  <c r="F184" i="11" s="1"/>
  <c r="G184" i="11" s="1"/>
  <c r="K184" i="11" s="1"/>
  <c r="S184" i="11"/>
  <c r="E185" i="11"/>
  <c r="F185" i="11" s="1"/>
  <c r="S185" i="11"/>
  <c r="E186" i="11"/>
  <c r="F186" i="11" s="1"/>
  <c r="S186" i="11"/>
  <c r="E187" i="11"/>
  <c r="F187" i="11" s="1"/>
  <c r="S187" i="11"/>
  <c r="E188" i="11"/>
  <c r="F188" i="11" s="1"/>
  <c r="G188" i="11" s="1"/>
  <c r="K188" i="11" s="1"/>
  <c r="S188" i="11"/>
  <c r="E189" i="11"/>
  <c r="F189" i="11" s="1"/>
  <c r="S189" i="11"/>
  <c r="E190" i="11"/>
  <c r="F190" i="11" s="1"/>
  <c r="S190" i="11"/>
  <c r="E191" i="11"/>
  <c r="F191" i="11" s="1"/>
  <c r="G191" i="11" s="1"/>
  <c r="K191" i="11" s="1"/>
  <c r="S191" i="11"/>
  <c r="E192" i="11"/>
  <c r="F192" i="11" s="1"/>
  <c r="G192" i="11" s="1"/>
  <c r="K192" i="11" s="1"/>
  <c r="S192" i="11"/>
  <c r="E193" i="11"/>
  <c r="F193" i="11" s="1"/>
  <c r="G193" i="11" s="1"/>
  <c r="S193" i="11"/>
  <c r="E194" i="11"/>
  <c r="F194" i="11" s="1"/>
  <c r="G194" i="11" s="1"/>
  <c r="K194" i="11" s="1"/>
  <c r="S194" i="11"/>
  <c r="E195" i="11"/>
  <c r="F195" i="11" s="1"/>
  <c r="S195" i="11"/>
  <c r="E196" i="11"/>
  <c r="F196" i="11" s="1"/>
  <c r="G196" i="11" s="1"/>
  <c r="K196" i="11" s="1"/>
  <c r="S196" i="11"/>
  <c r="E197" i="11"/>
  <c r="E104" i="12" s="1"/>
  <c r="F197" i="11"/>
  <c r="G197" i="11" s="1"/>
  <c r="K197" i="11" s="1"/>
  <c r="S197" i="11"/>
  <c r="E198" i="11"/>
  <c r="F198" i="11" s="1"/>
  <c r="S198" i="11"/>
  <c r="E199" i="11"/>
  <c r="F199" i="11" s="1"/>
  <c r="S199" i="11"/>
  <c r="E200" i="11"/>
  <c r="S200" i="11"/>
  <c r="E201" i="11"/>
  <c r="F201" i="11" s="1"/>
  <c r="G201" i="11" s="1"/>
  <c r="K201" i="11" s="1"/>
  <c r="S201" i="11"/>
  <c r="E202" i="11"/>
  <c r="S202" i="11"/>
  <c r="E203" i="11"/>
  <c r="F203" i="11" s="1"/>
  <c r="S203" i="11"/>
  <c r="E204" i="11"/>
  <c r="F204" i="11" s="1"/>
  <c r="S204" i="11"/>
  <c r="E205" i="11"/>
  <c r="E111" i="12" s="1"/>
  <c r="S205" i="11"/>
  <c r="E206" i="11"/>
  <c r="F206" i="11" s="1"/>
  <c r="G206" i="11" s="1"/>
  <c r="K206" i="11" s="1"/>
  <c r="S206" i="11"/>
  <c r="E207" i="11"/>
  <c r="F207" i="11" s="1"/>
  <c r="S207" i="11"/>
  <c r="E208" i="11"/>
  <c r="F208" i="11" s="1"/>
  <c r="G208" i="11" s="1"/>
  <c r="K208" i="11" s="1"/>
  <c r="S208" i="11"/>
  <c r="E209" i="11"/>
  <c r="F209" i="11" s="1"/>
  <c r="S209" i="11"/>
  <c r="E210" i="11"/>
  <c r="F210" i="11" s="1"/>
  <c r="S210" i="11"/>
  <c r="E211" i="11"/>
  <c r="E115" i="12" s="1"/>
  <c r="S211" i="11"/>
  <c r="E212" i="11"/>
  <c r="E116" i="12" s="1"/>
  <c r="S212" i="11"/>
  <c r="E213" i="11"/>
  <c r="E117" i="12" s="1"/>
  <c r="S213" i="11"/>
  <c r="E214" i="11"/>
  <c r="F214" i="11" s="1"/>
  <c r="S214" i="11"/>
  <c r="E215" i="11"/>
  <c r="F215" i="11" s="1"/>
  <c r="G215" i="11" s="1"/>
  <c r="K215" i="11" s="1"/>
  <c r="S215" i="11"/>
  <c r="E216" i="11"/>
  <c r="S216" i="11"/>
  <c r="E217" i="11"/>
  <c r="F217" i="11" s="1"/>
  <c r="G217" i="11" s="1"/>
  <c r="K217" i="11" s="1"/>
  <c r="S217" i="11"/>
  <c r="E218" i="11"/>
  <c r="S218" i="11"/>
  <c r="E219" i="11"/>
  <c r="F219" i="11" s="1"/>
  <c r="G219" i="11" s="1"/>
  <c r="K219" i="11" s="1"/>
  <c r="S219" i="11"/>
  <c r="E220" i="11"/>
  <c r="F220" i="11" s="1"/>
  <c r="G220" i="11" s="1"/>
  <c r="K220" i="11" s="1"/>
  <c r="S220" i="11"/>
  <c r="E221" i="11"/>
  <c r="F221" i="11" s="1"/>
  <c r="S221" i="11"/>
  <c r="E222" i="11"/>
  <c r="F222" i="11" s="1"/>
  <c r="S222" i="11"/>
  <c r="E22" i="11"/>
  <c r="F22" i="11" s="1"/>
  <c r="G22" i="11" s="1"/>
  <c r="I22" i="11" s="1"/>
  <c r="E91" i="11"/>
  <c r="F91" i="11" s="1"/>
  <c r="E90" i="11"/>
  <c r="F90" i="11" s="1"/>
  <c r="G90" i="11" s="1"/>
  <c r="I90" i="11" s="1"/>
  <c r="E94" i="11"/>
  <c r="E58" i="12" s="1"/>
  <c r="E112" i="11"/>
  <c r="E67" i="12" s="1"/>
  <c r="E32" i="11"/>
  <c r="F32" i="11" s="1"/>
  <c r="E48" i="11"/>
  <c r="F48" i="11" s="1"/>
  <c r="G48" i="11" s="1"/>
  <c r="I48" i="11" s="1"/>
  <c r="E102" i="11"/>
  <c r="F102" i="11" s="1"/>
  <c r="G102" i="11" s="1"/>
  <c r="I102" i="11" s="1"/>
  <c r="E65" i="11"/>
  <c r="F65" i="11" s="1"/>
  <c r="G65" i="11" s="1"/>
  <c r="I65" i="11" s="1"/>
  <c r="E41" i="11"/>
  <c r="F41" i="11" s="1"/>
  <c r="E55" i="11"/>
  <c r="F55" i="11" s="1"/>
  <c r="E83" i="11"/>
  <c r="F83" i="11" s="1"/>
  <c r="G83" i="11" s="1"/>
  <c r="I83" i="11" s="1"/>
  <c r="E86" i="11"/>
  <c r="F86" i="11" s="1"/>
  <c r="G86" i="11" s="1"/>
  <c r="I86" i="11" s="1"/>
  <c r="E84" i="11"/>
  <c r="F84" i="11" s="1"/>
  <c r="G84" i="11" s="1"/>
  <c r="I84" i="11" s="1"/>
  <c r="E43" i="11"/>
  <c r="F43" i="11" s="1"/>
  <c r="G43" i="11" s="1"/>
  <c r="I43" i="11" s="1"/>
  <c r="E100" i="11"/>
  <c r="E64" i="12" s="1"/>
  <c r="E87" i="11"/>
  <c r="F87" i="11" s="1"/>
  <c r="E56" i="11"/>
  <c r="F56" i="11" s="1"/>
  <c r="E42" i="11"/>
  <c r="F42" i="11" s="1"/>
  <c r="E30" i="11"/>
  <c r="F30" i="11" s="1"/>
  <c r="E92" i="11"/>
  <c r="E56" i="12" s="1"/>
  <c r="E70" i="11"/>
  <c r="E88" i="11"/>
  <c r="F88" i="11" s="1"/>
  <c r="E64" i="11"/>
  <c r="F64" i="11" s="1"/>
  <c r="G64" i="11" s="1"/>
  <c r="E77" i="11"/>
  <c r="F77" i="11" s="1"/>
  <c r="E95" i="11"/>
  <c r="F95" i="11" s="1"/>
  <c r="G95" i="11" s="1"/>
  <c r="I95" i="11" s="1"/>
  <c r="E31" i="11"/>
  <c r="F31" i="11" s="1"/>
  <c r="G31" i="11" s="1"/>
  <c r="I31" i="11" s="1"/>
  <c r="E68" i="11"/>
  <c r="F68" i="11" s="1"/>
  <c r="E25" i="11"/>
  <c r="F25" i="11" s="1"/>
  <c r="G25" i="11" s="1"/>
  <c r="I25" i="11" s="1"/>
  <c r="E78" i="11"/>
  <c r="F78" i="11" s="1"/>
  <c r="G78" i="11" s="1"/>
  <c r="I78" i="11" s="1"/>
  <c r="E24" i="11"/>
  <c r="F24" i="11" s="1"/>
  <c r="G24" i="11" s="1"/>
  <c r="I24" i="11" s="1"/>
  <c r="E49" i="11"/>
  <c r="F49" i="11" s="1"/>
  <c r="E35" i="11"/>
  <c r="F35" i="11" s="1"/>
  <c r="G35" i="11" s="1"/>
  <c r="I35" i="11" s="1"/>
  <c r="E82" i="11"/>
  <c r="F82" i="11" s="1"/>
  <c r="E58" i="11"/>
  <c r="F58" i="11" s="1"/>
  <c r="E71" i="11"/>
  <c r="E79" i="11"/>
  <c r="F79" i="11" s="1"/>
  <c r="E63" i="11"/>
  <c r="F63" i="11" s="1"/>
  <c r="E23" i="11"/>
  <c r="E12" i="12" s="1"/>
  <c r="E27" i="11"/>
  <c r="F27" i="11" s="1"/>
  <c r="E37" i="11"/>
  <c r="F37" i="11" s="1"/>
  <c r="E96" i="11"/>
  <c r="F96" i="11" s="1"/>
  <c r="E72" i="11"/>
  <c r="F72" i="11" s="1"/>
  <c r="E69" i="11"/>
  <c r="F69" i="11" s="1"/>
  <c r="G69" i="11" s="1"/>
  <c r="I69" i="11" s="1"/>
  <c r="E75" i="11"/>
  <c r="F75" i="11" s="1"/>
  <c r="G75" i="11" s="1"/>
  <c r="I75" i="11" s="1"/>
  <c r="E97" i="11"/>
  <c r="F97" i="11" s="1"/>
  <c r="E80" i="11"/>
  <c r="F80" i="11" s="1"/>
  <c r="G80" i="11" s="1"/>
  <c r="E57" i="11"/>
  <c r="F57" i="11" s="1"/>
  <c r="G57" i="11" s="1"/>
  <c r="I57" i="11" s="1"/>
  <c r="E74" i="11"/>
  <c r="E139" i="12" s="1"/>
  <c r="E76" i="11"/>
  <c r="F76" i="11" s="1"/>
  <c r="E38" i="11"/>
  <c r="F38" i="11" s="1"/>
  <c r="E62" i="11"/>
  <c r="F62" i="11" s="1"/>
  <c r="E45" i="11"/>
  <c r="F45" i="11" s="1"/>
  <c r="G45" i="11" s="1"/>
  <c r="I45" i="11" s="1"/>
  <c r="E73" i="11"/>
  <c r="F73" i="11" s="1"/>
  <c r="G73" i="11" s="1"/>
  <c r="I73" i="11" s="1"/>
  <c r="E59" i="11"/>
  <c r="F59" i="11" s="1"/>
  <c r="G59" i="11" s="1"/>
  <c r="E39" i="11"/>
  <c r="F39" i="11" s="1"/>
  <c r="G39" i="11" s="1"/>
  <c r="I39" i="11" s="1"/>
  <c r="E44" i="11"/>
  <c r="E29" i="11"/>
  <c r="F29" i="11" s="1"/>
  <c r="E99" i="11"/>
  <c r="F99" i="11" s="1"/>
  <c r="E40" i="11"/>
  <c r="F40" i="11" s="1"/>
  <c r="G40" i="11" s="1"/>
  <c r="E101" i="11"/>
  <c r="E65" i="12" s="1"/>
  <c r="E47" i="11"/>
  <c r="F47" i="11" s="1"/>
  <c r="E93" i="11"/>
  <c r="F93" i="11" s="1"/>
  <c r="E85" i="11"/>
  <c r="F85" i="11" s="1"/>
  <c r="E81" i="11"/>
  <c r="E140" i="12" s="1"/>
  <c r="E61" i="11"/>
  <c r="F61" i="11" s="1"/>
  <c r="E66" i="11"/>
  <c r="F66" i="11" s="1"/>
  <c r="E67" i="11"/>
  <c r="E134" i="12" s="1"/>
  <c r="E89" i="11"/>
  <c r="F89" i="11" s="1"/>
  <c r="E34" i="11"/>
  <c r="F34" i="11" s="1"/>
  <c r="G34" i="11" s="1"/>
  <c r="I34" i="11" s="1"/>
  <c r="E36" i="11"/>
  <c r="F36" i="11" s="1"/>
  <c r="E26" i="11"/>
  <c r="F26" i="11" s="1"/>
  <c r="E98" i="11"/>
  <c r="F98" i="11" s="1"/>
  <c r="E28" i="11"/>
  <c r="F28" i="11" s="1"/>
  <c r="G28" i="11" s="1"/>
  <c r="I28" i="11" s="1"/>
  <c r="E46" i="11"/>
  <c r="F46" i="11" s="1"/>
  <c r="E60" i="11"/>
  <c r="F60" i="11" s="1"/>
  <c r="E113" i="11"/>
  <c r="F113" i="11" s="1"/>
  <c r="E103" i="11"/>
  <c r="F103" i="11" s="1"/>
  <c r="G103" i="11" s="1"/>
  <c r="E115" i="11"/>
  <c r="F115" i="11" s="1"/>
  <c r="E114" i="11"/>
  <c r="F114" i="11" s="1"/>
  <c r="E106" i="11"/>
  <c r="F106" i="11" s="1"/>
  <c r="E122" i="11"/>
  <c r="F122" i="11" s="1"/>
  <c r="E108" i="11"/>
  <c r="F108" i="11" s="1"/>
  <c r="E111" i="11"/>
  <c r="F111" i="11" s="1"/>
  <c r="G111" i="11" s="1"/>
  <c r="J111" i="11" s="1"/>
  <c r="E105" i="11"/>
  <c r="F105" i="11" s="1"/>
  <c r="E110" i="11"/>
  <c r="F110" i="11" s="1"/>
  <c r="G110" i="11" s="1"/>
  <c r="J110" i="11" s="1"/>
  <c r="E107" i="11"/>
  <c r="F107" i="11"/>
  <c r="E123" i="11"/>
  <c r="F123" i="11" s="1"/>
  <c r="E116" i="11"/>
  <c r="F116" i="11" s="1"/>
  <c r="G116" i="11" s="1"/>
  <c r="J116" i="11" s="1"/>
  <c r="E104" i="11"/>
  <c r="F104" i="11" s="1"/>
  <c r="E124" i="11"/>
  <c r="F124" i="11" s="1"/>
  <c r="E109" i="11"/>
  <c r="F109" i="11" s="1"/>
  <c r="E53" i="11"/>
  <c r="F53" i="11" s="1"/>
  <c r="E50" i="11"/>
  <c r="F50" i="11" s="1"/>
  <c r="G50" i="11"/>
  <c r="J50" i="11" s="1"/>
  <c r="E120" i="11"/>
  <c r="F120" i="11" s="1"/>
  <c r="E117" i="11"/>
  <c r="F117" i="11" s="1"/>
  <c r="G117" i="11" s="1"/>
  <c r="J117" i="11" s="1"/>
  <c r="E125" i="11"/>
  <c r="E126" i="11"/>
  <c r="F126" i="11" s="1"/>
  <c r="G126" i="11" s="1"/>
  <c r="J126" i="11" s="1"/>
  <c r="E51" i="11"/>
  <c r="F51" i="11" s="1"/>
  <c r="E52" i="11"/>
  <c r="F52" i="11" s="1"/>
  <c r="E54" i="11"/>
  <c r="F54" i="11" s="1"/>
  <c r="E118" i="11"/>
  <c r="E148" i="12" s="1"/>
  <c r="E119" i="11"/>
  <c r="E149" i="12" s="1"/>
  <c r="E121" i="11"/>
  <c r="E127" i="11"/>
  <c r="F127" i="11" s="1"/>
  <c r="G127" i="11" s="1"/>
  <c r="K127" i="11" s="1"/>
  <c r="E21" i="11"/>
  <c r="F21" i="11" s="1"/>
  <c r="E33" i="11"/>
  <c r="F33" i="11" s="1"/>
  <c r="S52" i="11"/>
  <c r="S54" i="11"/>
  <c r="S118" i="11"/>
  <c r="S119" i="11"/>
  <c r="S121" i="11"/>
  <c r="S127" i="11"/>
  <c r="S51" i="11"/>
  <c r="S113" i="11"/>
  <c r="S103" i="11"/>
  <c r="S115" i="11"/>
  <c r="S114" i="11"/>
  <c r="S106" i="11"/>
  <c r="S122" i="11"/>
  <c r="S108" i="11"/>
  <c r="S111" i="11"/>
  <c r="S105" i="11"/>
  <c r="S110" i="11"/>
  <c r="S107" i="11"/>
  <c r="S123" i="11"/>
  <c r="S116" i="11"/>
  <c r="S104" i="11"/>
  <c r="S124" i="11"/>
  <c r="S109" i="11"/>
  <c r="S53" i="11"/>
  <c r="S50" i="11"/>
  <c r="S120" i="11"/>
  <c r="S117" i="11"/>
  <c r="S125" i="11"/>
  <c r="S126" i="11"/>
  <c r="S91" i="11"/>
  <c r="S90" i="11"/>
  <c r="S94" i="11"/>
  <c r="S112" i="11"/>
  <c r="S32" i="11"/>
  <c r="S48" i="11"/>
  <c r="S102" i="11"/>
  <c r="S65" i="11"/>
  <c r="S41" i="11"/>
  <c r="S55" i="11"/>
  <c r="S83" i="11"/>
  <c r="S86" i="11"/>
  <c r="S84" i="11"/>
  <c r="S43" i="11"/>
  <c r="S100" i="11"/>
  <c r="S87" i="11"/>
  <c r="S56" i="11"/>
  <c r="S42" i="11"/>
  <c r="S30" i="11"/>
  <c r="S92" i="11"/>
  <c r="S70" i="11"/>
  <c r="S88" i="11"/>
  <c r="S64" i="11"/>
  <c r="S77" i="11"/>
  <c r="S95" i="11"/>
  <c r="S31" i="11"/>
  <c r="S68" i="11"/>
  <c r="S25" i="11"/>
  <c r="S78" i="11"/>
  <c r="S24" i="11"/>
  <c r="S49" i="11"/>
  <c r="S35" i="11"/>
  <c r="S82" i="11"/>
  <c r="S58" i="11"/>
  <c r="S71" i="11"/>
  <c r="S79" i="11"/>
  <c r="S63" i="11"/>
  <c r="S23" i="11"/>
  <c r="S27" i="11"/>
  <c r="S37" i="11"/>
  <c r="S96" i="11"/>
  <c r="S72" i="11"/>
  <c r="S69" i="11"/>
  <c r="S75" i="11"/>
  <c r="S97" i="11"/>
  <c r="S80" i="11"/>
  <c r="S57" i="11"/>
  <c r="S74" i="11"/>
  <c r="S76" i="11"/>
  <c r="S38" i="11"/>
  <c r="S62" i="11"/>
  <c r="S45" i="11"/>
  <c r="S73" i="11"/>
  <c r="S59" i="11"/>
  <c r="S39" i="11"/>
  <c r="S44" i="11"/>
  <c r="S29" i="11"/>
  <c r="S99" i="11"/>
  <c r="S40" i="11"/>
  <c r="S101" i="11"/>
  <c r="S47" i="11"/>
  <c r="S93" i="11"/>
  <c r="S85" i="11"/>
  <c r="S81" i="11"/>
  <c r="S61" i="11"/>
  <c r="S66" i="11"/>
  <c r="S67" i="11"/>
  <c r="S89" i="11"/>
  <c r="S34" i="11"/>
  <c r="S36" i="11"/>
  <c r="S26" i="11"/>
  <c r="S98" i="11"/>
  <c r="S28" i="11"/>
  <c r="S46" i="11"/>
  <c r="S60" i="11"/>
  <c r="S22" i="11"/>
  <c r="S21" i="11"/>
  <c r="F16" i="11"/>
  <c r="F17" i="11" s="1"/>
  <c r="P25" i="11"/>
  <c r="P26" i="11"/>
  <c r="P27" i="11"/>
  <c r="P36" i="11"/>
  <c r="P39" i="11"/>
  <c r="P41" i="11"/>
  <c r="P43" i="11"/>
  <c r="P46" i="11"/>
  <c r="P62" i="11"/>
  <c r="P66" i="11"/>
  <c r="P67" i="11"/>
  <c r="P68" i="11"/>
  <c r="P69" i="11"/>
  <c r="P72" i="11"/>
  <c r="P73" i="11"/>
  <c r="P74" i="11"/>
  <c r="P81" i="11"/>
  <c r="P108" i="11"/>
  <c r="P109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8" i="11"/>
  <c r="P141" i="11"/>
  <c r="P142" i="11"/>
  <c r="P143" i="11"/>
  <c r="P144" i="11"/>
  <c r="P145" i="11"/>
  <c r="P149" i="11"/>
  <c r="P150" i="11"/>
  <c r="P151" i="11"/>
  <c r="P160" i="11"/>
  <c r="P161" i="11"/>
  <c r="P162" i="11"/>
  <c r="P166" i="11"/>
  <c r="P167" i="11"/>
  <c r="P168" i="11"/>
  <c r="P172" i="11"/>
  <c r="P177" i="11"/>
  <c r="P180" i="11"/>
  <c r="P181" i="11"/>
  <c r="P195" i="11"/>
  <c r="P196" i="11"/>
  <c r="P202" i="11"/>
  <c r="P207" i="11"/>
  <c r="P216" i="11"/>
  <c r="P220" i="11"/>
  <c r="P221" i="11"/>
  <c r="P22" i="11"/>
  <c r="G122" i="12"/>
  <c r="C122" i="12"/>
  <c r="E122" i="12"/>
  <c r="G191" i="12"/>
  <c r="C191" i="12"/>
  <c r="G190" i="12"/>
  <c r="C190" i="12"/>
  <c r="G121" i="12"/>
  <c r="C121" i="12"/>
  <c r="G120" i="12"/>
  <c r="C120" i="12"/>
  <c r="G189" i="12"/>
  <c r="C189" i="12"/>
  <c r="G119" i="12"/>
  <c r="C119" i="12"/>
  <c r="G118" i="12"/>
  <c r="C118" i="12"/>
  <c r="E118" i="12"/>
  <c r="G117" i="12"/>
  <c r="C117" i="12"/>
  <c r="G116" i="12"/>
  <c r="C116" i="12"/>
  <c r="G115" i="12"/>
  <c r="C115" i="12"/>
  <c r="G114" i="12"/>
  <c r="C114" i="12"/>
  <c r="E114" i="12"/>
  <c r="G113" i="12"/>
  <c r="C113" i="12"/>
  <c r="G112" i="12"/>
  <c r="C112" i="12"/>
  <c r="E112" i="12"/>
  <c r="G188" i="12"/>
  <c r="C188" i="12"/>
  <c r="E188" i="12"/>
  <c r="G111" i="12"/>
  <c r="C111" i="12"/>
  <c r="G110" i="12"/>
  <c r="C110" i="12"/>
  <c r="E110" i="12"/>
  <c r="G109" i="12"/>
  <c r="C109" i="12"/>
  <c r="E109" i="12"/>
  <c r="G187" i="12"/>
  <c r="C187" i="12"/>
  <c r="G108" i="12"/>
  <c r="C108" i="12"/>
  <c r="G107" i="12"/>
  <c r="C107" i="12"/>
  <c r="G106" i="12"/>
  <c r="C106" i="12"/>
  <c r="E106" i="12"/>
  <c r="G105" i="12"/>
  <c r="C105" i="12"/>
  <c r="G104" i="12"/>
  <c r="C104" i="12"/>
  <c r="G186" i="12"/>
  <c r="C186" i="12"/>
  <c r="G185" i="12"/>
  <c r="C185" i="12"/>
  <c r="G103" i="12"/>
  <c r="C103" i="12"/>
  <c r="G102" i="12"/>
  <c r="C102" i="12"/>
  <c r="G101" i="12"/>
  <c r="C101" i="12"/>
  <c r="G100" i="12"/>
  <c r="C100" i="12"/>
  <c r="G99" i="12"/>
  <c r="C99" i="12"/>
  <c r="G98" i="12"/>
  <c r="C98" i="12"/>
  <c r="G97" i="12"/>
  <c r="C97" i="12"/>
  <c r="G96" i="12"/>
  <c r="C96" i="12"/>
  <c r="G95" i="12"/>
  <c r="C95" i="12"/>
  <c r="G94" i="12"/>
  <c r="C94" i="12"/>
  <c r="G93" i="12"/>
  <c r="C93" i="12"/>
  <c r="G92" i="12"/>
  <c r="C92" i="12"/>
  <c r="E92" i="12"/>
  <c r="G91" i="12"/>
  <c r="C91" i="12"/>
  <c r="G184" i="12"/>
  <c r="C184" i="12"/>
  <c r="G183" i="12"/>
  <c r="C183" i="12"/>
  <c r="G90" i="12"/>
  <c r="C90" i="12"/>
  <c r="G182" i="12"/>
  <c r="C182" i="12"/>
  <c r="G89" i="12"/>
  <c r="C89" i="12"/>
  <c r="G88" i="12"/>
  <c r="C88" i="12"/>
  <c r="G87" i="12"/>
  <c r="C87" i="12"/>
  <c r="G86" i="12"/>
  <c r="C86" i="12"/>
  <c r="G181" i="12"/>
  <c r="C181" i="12"/>
  <c r="G180" i="12"/>
  <c r="C180" i="12"/>
  <c r="E180" i="12"/>
  <c r="G85" i="12"/>
  <c r="C85" i="12"/>
  <c r="G84" i="12"/>
  <c r="C84" i="12"/>
  <c r="G83" i="12"/>
  <c r="C83" i="12"/>
  <c r="G179" i="12"/>
  <c r="C179" i="12"/>
  <c r="G178" i="12"/>
  <c r="C178" i="12"/>
  <c r="E178" i="12"/>
  <c r="G177" i="12"/>
  <c r="C177" i="12"/>
  <c r="G82" i="12"/>
  <c r="C82" i="12"/>
  <c r="G81" i="12"/>
  <c r="C81" i="12"/>
  <c r="G176" i="12"/>
  <c r="C176" i="12"/>
  <c r="G175" i="12"/>
  <c r="C175" i="12"/>
  <c r="G174" i="12"/>
  <c r="C174" i="12"/>
  <c r="G80" i="12"/>
  <c r="C80" i="12"/>
  <c r="G79" i="12"/>
  <c r="C79" i="12"/>
  <c r="G78" i="12"/>
  <c r="C78" i="12"/>
  <c r="G77" i="12"/>
  <c r="C77" i="12"/>
  <c r="G76" i="12"/>
  <c r="C76" i="12"/>
  <c r="G75" i="12"/>
  <c r="C75" i="12"/>
  <c r="G173" i="12"/>
  <c r="C173" i="12"/>
  <c r="G172" i="12"/>
  <c r="C172" i="12"/>
  <c r="G171" i="12"/>
  <c r="C171" i="12"/>
  <c r="E171" i="12"/>
  <c r="G170" i="12"/>
  <c r="C170" i="12"/>
  <c r="E170" i="12"/>
  <c r="G74" i="12"/>
  <c r="C74" i="12"/>
  <c r="G169" i="12"/>
  <c r="C169" i="12"/>
  <c r="E169" i="12"/>
  <c r="G168" i="12"/>
  <c r="C168" i="12"/>
  <c r="G167" i="12"/>
  <c r="C167" i="12"/>
  <c r="G166" i="12"/>
  <c r="C166" i="12"/>
  <c r="G165" i="12"/>
  <c r="C165" i="12"/>
  <c r="G73" i="12"/>
  <c r="C73" i="12"/>
  <c r="G72" i="12"/>
  <c r="C72" i="12"/>
  <c r="G164" i="12"/>
  <c r="C164" i="12"/>
  <c r="G71" i="12"/>
  <c r="C71" i="12"/>
  <c r="G70" i="12"/>
  <c r="C70" i="12"/>
  <c r="G69" i="12"/>
  <c r="C69" i="12"/>
  <c r="E69" i="12"/>
  <c r="G163" i="12"/>
  <c r="C163" i="12"/>
  <c r="E163" i="12"/>
  <c r="G162" i="12"/>
  <c r="C162" i="12"/>
  <c r="E162" i="12"/>
  <c r="G68" i="12"/>
  <c r="C68" i="12"/>
  <c r="E68" i="12"/>
  <c r="G161" i="12"/>
  <c r="C161" i="12"/>
  <c r="G160" i="12"/>
  <c r="C160" i="12"/>
  <c r="G159" i="12"/>
  <c r="C159" i="12"/>
  <c r="G158" i="12"/>
  <c r="C158" i="12"/>
  <c r="G157" i="12"/>
  <c r="C157" i="12"/>
  <c r="G156" i="12"/>
  <c r="C156" i="12"/>
  <c r="G155" i="12"/>
  <c r="C155" i="12"/>
  <c r="G154" i="12"/>
  <c r="C154" i="12"/>
  <c r="G153" i="12"/>
  <c r="C153" i="12"/>
  <c r="G152" i="12"/>
  <c r="C152" i="12"/>
  <c r="G151" i="12"/>
  <c r="C151" i="12"/>
  <c r="G150" i="12"/>
  <c r="C150" i="12"/>
  <c r="G149" i="12"/>
  <c r="C149" i="12"/>
  <c r="G148" i="12"/>
  <c r="C148" i="12"/>
  <c r="G147" i="12"/>
  <c r="C147" i="12"/>
  <c r="G146" i="12"/>
  <c r="C146" i="12"/>
  <c r="G145" i="12"/>
  <c r="C145" i="12"/>
  <c r="E145" i="12"/>
  <c r="G144" i="12"/>
  <c r="C144" i="12"/>
  <c r="G143" i="12"/>
  <c r="C143" i="12"/>
  <c r="G67" i="12"/>
  <c r="C67" i="12"/>
  <c r="G142" i="12"/>
  <c r="C142" i="12"/>
  <c r="G141" i="12"/>
  <c r="C141" i="12"/>
  <c r="G66" i="12"/>
  <c r="C66" i="12"/>
  <c r="G65" i="12"/>
  <c r="C65" i="12"/>
  <c r="G64" i="12"/>
  <c r="C64" i="12"/>
  <c r="G63" i="12"/>
  <c r="C63" i="12"/>
  <c r="E63" i="12"/>
  <c r="G62" i="12"/>
  <c r="C62" i="12"/>
  <c r="G61" i="12"/>
  <c r="C61" i="12"/>
  <c r="G60" i="12"/>
  <c r="C60" i="12"/>
  <c r="G59" i="12"/>
  <c r="C59" i="12"/>
  <c r="G58" i="12"/>
  <c r="C58" i="12"/>
  <c r="G57" i="12"/>
  <c r="C57" i="12"/>
  <c r="G56" i="12"/>
  <c r="C56" i="12"/>
  <c r="G55" i="12"/>
  <c r="C55" i="12"/>
  <c r="E55" i="12"/>
  <c r="G54" i="12"/>
  <c r="C54" i="12"/>
  <c r="G53" i="12"/>
  <c r="C53" i="12"/>
  <c r="G52" i="12"/>
  <c r="C52" i="12"/>
  <c r="G51" i="12"/>
  <c r="C51" i="12"/>
  <c r="G50" i="12"/>
  <c r="C50" i="12"/>
  <c r="G49" i="12"/>
  <c r="C49" i="12"/>
  <c r="G48" i="12"/>
  <c r="C48" i="12"/>
  <c r="E48" i="12"/>
  <c r="G47" i="12"/>
  <c r="C47" i="12"/>
  <c r="G46" i="12"/>
  <c r="C46" i="12"/>
  <c r="E46" i="12"/>
  <c r="G140" i="12"/>
  <c r="C140" i="12"/>
  <c r="G45" i="12"/>
  <c r="C45" i="12"/>
  <c r="E45" i="12"/>
  <c r="G44" i="12"/>
  <c r="C44" i="12"/>
  <c r="E44" i="12"/>
  <c r="G43" i="12"/>
  <c r="C43" i="12"/>
  <c r="G139" i="12"/>
  <c r="C139" i="12"/>
  <c r="G138" i="12"/>
  <c r="C138" i="12"/>
  <c r="G137" i="12"/>
  <c r="C137" i="12"/>
  <c r="E137" i="12"/>
  <c r="G42" i="12"/>
  <c r="C42" i="12"/>
  <c r="G41" i="12"/>
  <c r="C41" i="12"/>
  <c r="G136" i="12"/>
  <c r="C136" i="12"/>
  <c r="G135" i="12"/>
  <c r="C135" i="12"/>
  <c r="G134" i="12"/>
  <c r="C134" i="12"/>
  <c r="G133" i="12"/>
  <c r="C133" i="12"/>
  <c r="E133" i="12"/>
  <c r="G40" i="12"/>
  <c r="C40" i="12"/>
  <c r="G39" i="12"/>
  <c r="C39" i="12"/>
  <c r="G38" i="12"/>
  <c r="C38" i="12"/>
  <c r="G132" i="12"/>
  <c r="C132" i="12"/>
  <c r="E132" i="12"/>
  <c r="G37" i="12"/>
  <c r="C37" i="12"/>
  <c r="E37" i="12"/>
  <c r="G36" i="12"/>
  <c r="C36" i="12"/>
  <c r="G35" i="12"/>
  <c r="C35" i="12"/>
  <c r="E35" i="12"/>
  <c r="G34" i="12"/>
  <c r="C34" i="12"/>
  <c r="G33" i="12"/>
  <c r="C33" i="12"/>
  <c r="G32" i="12"/>
  <c r="C32" i="12"/>
  <c r="G31" i="12"/>
  <c r="C31" i="12"/>
  <c r="G30" i="12"/>
  <c r="C30" i="12"/>
  <c r="G29" i="12"/>
  <c r="C29" i="12"/>
  <c r="E29" i="12"/>
  <c r="G28" i="12"/>
  <c r="C28" i="12"/>
  <c r="G27" i="12"/>
  <c r="C27" i="12"/>
  <c r="E27" i="12"/>
  <c r="G26" i="12"/>
  <c r="C26" i="12"/>
  <c r="G131" i="12"/>
  <c r="C131" i="12"/>
  <c r="E131" i="12"/>
  <c r="G25" i="12"/>
  <c r="C25" i="12"/>
  <c r="G24" i="12"/>
  <c r="C24" i="12"/>
  <c r="G130" i="12"/>
  <c r="C130" i="12"/>
  <c r="E130" i="12"/>
  <c r="G23" i="12"/>
  <c r="C23" i="12"/>
  <c r="G129" i="12"/>
  <c r="C129" i="12"/>
  <c r="E129" i="12"/>
  <c r="G22" i="12"/>
  <c r="C22" i="12"/>
  <c r="E22" i="12"/>
  <c r="G128" i="12"/>
  <c r="C128" i="12"/>
  <c r="E128" i="12"/>
  <c r="G21" i="12"/>
  <c r="C21" i="12"/>
  <c r="E21" i="12"/>
  <c r="G20" i="12"/>
  <c r="C20" i="12"/>
  <c r="G127" i="12"/>
  <c r="C127" i="12"/>
  <c r="G19" i="12"/>
  <c r="C19" i="12"/>
  <c r="G18" i="12"/>
  <c r="C18" i="12"/>
  <c r="G17" i="12"/>
  <c r="C17" i="12"/>
  <c r="G16" i="12"/>
  <c r="C16" i="12"/>
  <c r="E16" i="12"/>
  <c r="G15" i="12"/>
  <c r="C15" i="12"/>
  <c r="G14" i="12"/>
  <c r="C14" i="12"/>
  <c r="G126" i="12"/>
  <c r="C126" i="12"/>
  <c r="G125" i="12"/>
  <c r="C125" i="12"/>
  <c r="E125" i="12"/>
  <c r="G124" i="12"/>
  <c r="C124" i="12"/>
  <c r="G13" i="12"/>
  <c r="C13" i="12"/>
  <c r="G12" i="12"/>
  <c r="C12" i="12"/>
  <c r="G123" i="12"/>
  <c r="C123" i="12"/>
  <c r="G11" i="12"/>
  <c r="C11" i="12"/>
  <c r="A190" i="12"/>
  <c r="H190" i="12"/>
  <c r="B190" i="12"/>
  <c r="D190" i="12"/>
  <c r="A191" i="12"/>
  <c r="H191" i="12"/>
  <c r="B191" i="12"/>
  <c r="D191" i="12"/>
  <c r="A122" i="12"/>
  <c r="H122" i="12"/>
  <c r="B122" i="12"/>
  <c r="D122" i="12"/>
  <c r="H121" i="12"/>
  <c r="B121" i="12"/>
  <c r="D121" i="12"/>
  <c r="A121" i="12"/>
  <c r="H120" i="12"/>
  <c r="D120" i="12"/>
  <c r="B120" i="12"/>
  <c r="A120" i="12"/>
  <c r="H189" i="12"/>
  <c r="B189" i="12"/>
  <c r="D189" i="12"/>
  <c r="A189" i="12"/>
  <c r="H119" i="12"/>
  <c r="D119" i="12"/>
  <c r="B119" i="12"/>
  <c r="A119" i="12"/>
  <c r="H118" i="12"/>
  <c r="B118" i="12"/>
  <c r="D118" i="12"/>
  <c r="A118" i="12"/>
  <c r="H117" i="12"/>
  <c r="D117" i="12"/>
  <c r="B117" i="12"/>
  <c r="A117" i="12"/>
  <c r="H116" i="12"/>
  <c r="B116" i="12"/>
  <c r="D116" i="12"/>
  <c r="A116" i="12"/>
  <c r="H115" i="12"/>
  <c r="D115" i="12"/>
  <c r="B115" i="12"/>
  <c r="A115" i="12"/>
  <c r="H114" i="12"/>
  <c r="B114" i="12"/>
  <c r="D114" i="12"/>
  <c r="A114" i="12"/>
  <c r="H113" i="12"/>
  <c r="D113" i="12"/>
  <c r="B113" i="12"/>
  <c r="A113" i="12"/>
  <c r="H112" i="12"/>
  <c r="B112" i="12"/>
  <c r="D112" i="12"/>
  <c r="A112" i="12"/>
  <c r="H188" i="12"/>
  <c r="D188" i="12"/>
  <c r="B188" i="12"/>
  <c r="A188" i="12"/>
  <c r="H111" i="12"/>
  <c r="B111" i="12"/>
  <c r="D111" i="12"/>
  <c r="A111" i="12"/>
  <c r="H110" i="12"/>
  <c r="D110" i="12"/>
  <c r="B110" i="12"/>
  <c r="A110" i="12"/>
  <c r="H109" i="12"/>
  <c r="B109" i="12"/>
  <c r="D109" i="12"/>
  <c r="A109" i="12"/>
  <c r="H187" i="12"/>
  <c r="D187" i="12"/>
  <c r="B187" i="12"/>
  <c r="A187" i="12"/>
  <c r="H108" i="12"/>
  <c r="B108" i="12"/>
  <c r="D108" i="12"/>
  <c r="A108" i="12"/>
  <c r="H107" i="12"/>
  <c r="D107" i="12"/>
  <c r="B107" i="12"/>
  <c r="A107" i="12"/>
  <c r="H106" i="12"/>
  <c r="B106" i="12"/>
  <c r="D106" i="12"/>
  <c r="A106" i="12"/>
  <c r="H105" i="12"/>
  <c r="D105" i="12"/>
  <c r="B105" i="12"/>
  <c r="A105" i="12"/>
  <c r="H104" i="12"/>
  <c r="B104" i="12"/>
  <c r="D104" i="12"/>
  <c r="A104" i="12"/>
  <c r="H186" i="12"/>
  <c r="D186" i="12"/>
  <c r="B186" i="12"/>
  <c r="A186" i="12"/>
  <c r="H185" i="12"/>
  <c r="B185" i="12"/>
  <c r="D185" i="12"/>
  <c r="A185" i="12"/>
  <c r="H103" i="12"/>
  <c r="D103" i="12"/>
  <c r="B103" i="12"/>
  <c r="A103" i="12"/>
  <c r="H102" i="12"/>
  <c r="B102" i="12"/>
  <c r="D102" i="12"/>
  <c r="A102" i="12"/>
  <c r="H101" i="12"/>
  <c r="D101" i="12"/>
  <c r="B101" i="12"/>
  <c r="A101" i="12"/>
  <c r="H100" i="12"/>
  <c r="B100" i="12"/>
  <c r="D100" i="12"/>
  <c r="A100" i="12"/>
  <c r="H99" i="12"/>
  <c r="D99" i="12"/>
  <c r="B99" i="12"/>
  <c r="A99" i="12"/>
  <c r="H98" i="12"/>
  <c r="B98" i="12"/>
  <c r="D98" i="12"/>
  <c r="A98" i="12"/>
  <c r="H97" i="12"/>
  <c r="D97" i="12"/>
  <c r="B97" i="12"/>
  <c r="A97" i="12"/>
  <c r="H96" i="12"/>
  <c r="B96" i="12"/>
  <c r="D96" i="12"/>
  <c r="A96" i="12"/>
  <c r="H95" i="12"/>
  <c r="D95" i="12"/>
  <c r="B95" i="12"/>
  <c r="A95" i="12"/>
  <c r="H94" i="12"/>
  <c r="B94" i="12"/>
  <c r="D94" i="12"/>
  <c r="A94" i="12"/>
  <c r="H93" i="12"/>
  <c r="D93" i="12"/>
  <c r="B93" i="12"/>
  <c r="A93" i="12"/>
  <c r="H92" i="12"/>
  <c r="B92" i="12"/>
  <c r="D92" i="12"/>
  <c r="A92" i="12"/>
  <c r="H91" i="12"/>
  <c r="D91" i="12"/>
  <c r="B91" i="12"/>
  <c r="A91" i="12"/>
  <c r="H184" i="12"/>
  <c r="B184" i="12"/>
  <c r="D184" i="12"/>
  <c r="A184" i="12"/>
  <c r="H183" i="12"/>
  <c r="D183" i="12"/>
  <c r="B183" i="12"/>
  <c r="A183" i="12"/>
  <c r="H90" i="12"/>
  <c r="B90" i="12"/>
  <c r="D90" i="12"/>
  <c r="A90" i="12"/>
  <c r="H182" i="12"/>
  <c r="D182" i="12"/>
  <c r="B182" i="12"/>
  <c r="A182" i="12"/>
  <c r="H89" i="12"/>
  <c r="B89" i="12"/>
  <c r="D89" i="12"/>
  <c r="A89" i="12"/>
  <c r="H88" i="12"/>
  <c r="D88" i="12"/>
  <c r="B88" i="12"/>
  <c r="A88" i="12"/>
  <c r="H87" i="12"/>
  <c r="B87" i="12"/>
  <c r="D87" i="12"/>
  <c r="A87" i="12"/>
  <c r="H86" i="12"/>
  <c r="D86" i="12"/>
  <c r="B86" i="12"/>
  <c r="A86" i="12"/>
  <c r="H181" i="12"/>
  <c r="B181" i="12"/>
  <c r="D181" i="12"/>
  <c r="A181" i="12"/>
  <c r="H180" i="12"/>
  <c r="D180" i="12"/>
  <c r="B180" i="12"/>
  <c r="A180" i="12"/>
  <c r="H85" i="12"/>
  <c r="B85" i="12"/>
  <c r="D85" i="12"/>
  <c r="A85" i="12"/>
  <c r="H84" i="12"/>
  <c r="D84" i="12"/>
  <c r="B84" i="12"/>
  <c r="A84" i="12"/>
  <c r="H83" i="12"/>
  <c r="B83" i="12"/>
  <c r="D83" i="12"/>
  <c r="A83" i="12"/>
  <c r="H179" i="12"/>
  <c r="D179" i="12"/>
  <c r="B179" i="12"/>
  <c r="A179" i="12"/>
  <c r="H178" i="12"/>
  <c r="B178" i="12"/>
  <c r="D178" i="12"/>
  <c r="A178" i="12"/>
  <c r="H177" i="12"/>
  <c r="D177" i="12"/>
  <c r="B177" i="12"/>
  <c r="A177" i="12"/>
  <c r="H82" i="12"/>
  <c r="B82" i="12"/>
  <c r="D82" i="12"/>
  <c r="A82" i="12"/>
  <c r="H81" i="12"/>
  <c r="D81" i="12"/>
  <c r="B81" i="12"/>
  <c r="A81" i="12"/>
  <c r="H176" i="12"/>
  <c r="B176" i="12"/>
  <c r="D176" i="12"/>
  <c r="A176" i="12"/>
  <c r="H175" i="12"/>
  <c r="D175" i="12"/>
  <c r="B175" i="12"/>
  <c r="A175" i="12"/>
  <c r="H174" i="12"/>
  <c r="B174" i="12"/>
  <c r="D174" i="12"/>
  <c r="A174" i="12"/>
  <c r="H80" i="12"/>
  <c r="D80" i="12"/>
  <c r="B80" i="12"/>
  <c r="A80" i="12"/>
  <c r="H79" i="12"/>
  <c r="B79" i="12"/>
  <c r="D79" i="12"/>
  <c r="A79" i="12"/>
  <c r="H78" i="12"/>
  <c r="D78" i="12"/>
  <c r="B78" i="12"/>
  <c r="A78" i="12"/>
  <c r="H77" i="12"/>
  <c r="B77" i="12"/>
  <c r="D77" i="12"/>
  <c r="A77" i="12"/>
  <c r="H76" i="12"/>
  <c r="D76" i="12"/>
  <c r="B76" i="12"/>
  <c r="A76" i="12"/>
  <c r="H75" i="12"/>
  <c r="B75" i="12"/>
  <c r="D75" i="12"/>
  <c r="A75" i="12"/>
  <c r="H173" i="12"/>
  <c r="D173" i="12"/>
  <c r="B173" i="12"/>
  <c r="A173" i="12"/>
  <c r="H172" i="12"/>
  <c r="B172" i="12"/>
  <c r="D172" i="12"/>
  <c r="A172" i="12"/>
  <c r="H171" i="12"/>
  <c r="D171" i="12"/>
  <c r="B171" i="12"/>
  <c r="A171" i="12"/>
  <c r="H170" i="12"/>
  <c r="B170" i="12"/>
  <c r="D170" i="12"/>
  <c r="A170" i="12"/>
  <c r="H74" i="12"/>
  <c r="D74" i="12"/>
  <c r="B74" i="12"/>
  <c r="A74" i="12"/>
  <c r="H169" i="12"/>
  <c r="B169" i="12"/>
  <c r="D169" i="12"/>
  <c r="A169" i="12"/>
  <c r="H168" i="12"/>
  <c r="D168" i="12"/>
  <c r="B168" i="12"/>
  <c r="A168" i="12"/>
  <c r="H167" i="12"/>
  <c r="B167" i="12"/>
  <c r="D167" i="12"/>
  <c r="A167" i="12"/>
  <c r="H166" i="12"/>
  <c r="D166" i="12"/>
  <c r="B166" i="12"/>
  <c r="A166" i="12"/>
  <c r="H165" i="12"/>
  <c r="B165" i="12"/>
  <c r="D165" i="12"/>
  <c r="A165" i="12"/>
  <c r="H73" i="12"/>
  <c r="D73" i="12"/>
  <c r="B73" i="12"/>
  <c r="A73" i="12"/>
  <c r="H72" i="12"/>
  <c r="B72" i="12"/>
  <c r="D72" i="12"/>
  <c r="A72" i="12"/>
  <c r="H164" i="12"/>
  <c r="D164" i="12"/>
  <c r="B164" i="12"/>
  <c r="A164" i="12"/>
  <c r="H71" i="12"/>
  <c r="B71" i="12"/>
  <c r="D71" i="12"/>
  <c r="A71" i="12"/>
  <c r="H70" i="12"/>
  <c r="D70" i="12"/>
  <c r="B70" i="12"/>
  <c r="A70" i="12"/>
  <c r="H69" i="12"/>
  <c r="B69" i="12"/>
  <c r="D69" i="12"/>
  <c r="A69" i="12"/>
  <c r="H163" i="12"/>
  <c r="D163" i="12"/>
  <c r="B163" i="12"/>
  <c r="A163" i="12"/>
  <c r="H162" i="12"/>
  <c r="B162" i="12"/>
  <c r="D162" i="12"/>
  <c r="A162" i="12"/>
  <c r="H68" i="12"/>
  <c r="D68" i="12"/>
  <c r="B68" i="12"/>
  <c r="A68" i="12"/>
  <c r="H161" i="12"/>
  <c r="B161" i="12"/>
  <c r="D161" i="12"/>
  <c r="A161" i="12"/>
  <c r="H160" i="12"/>
  <c r="D160" i="12"/>
  <c r="B160" i="12"/>
  <c r="A160" i="12"/>
  <c r="H159" i="12"/>
  <c r="B159" i="12"/>
  <c r="D159" i="12"/>
  <c r="A159" i="12"/>
  <c r="H158" i="12"/>
  <c r="D158" i="12"/>
  <c r="B158" i="12"/>
  <c r="A158" i="12"/>
  <c r="H157" i="12"/>
  <c r="B157" i="12"/>
  <c r="D157" i="12"/>
  <c r="A157" i="12"/>
  <c r="H156" i="12"/>
  <c r="D156" i="12"/>
  <c r="B156" i="12"/>
  <c r="A156" i="12"/>
  <c r="H155" i="12"/>
  <c r="B155" i="12"/>
  <c r="D155" i="12"/>
  <c r="A155" i="12"/>
  <c r="H154" i="12"/>
  <c r="D154" i="12"/>
  <c r="B154" i="12"/>
  <c r="A154" i="12"/>
  <c r="H153" i="12"/>
  <c r="B153" i="12"/>
  <c r="D153" i="12"/>
  <c r="A153" i="12"/>
  <c r="H152" i="12"/>
  <c r="D152" i="12"/>
  <c r="B152" i="12"/>
  <c r="A152" i="12"/>
  <c r="H151" i="12"/>
  <c r="B151" i="12"/>
  <c r="D151" i="12"/>
  <c r="A151" i="12"/>
  <c r="H150" i="12"/>
  <c r="D150" i="12"/>
  <c r="B150" i="12"/>
  <c r="A150" i="12"/>
  <c r="H149" i="12"/>
  <c r="B149" i="12"/>
  <c r="D149" i="12"/>
  <c r="A149" i="12"/>
  <c r="H148" i="12"/>
  <c r="D148" i="12"/>
  <c r="B148" i="12"/>
  <c r="A148" i="12"/>
  <c r="H147" i="12"/>
  <c r="B147" i="12"/>
  <c r="D147" i="12"/>
  <c r="A147" i="12"/>
  <c r="H146" i="12"/>
  <c r="D146" i="12"/>
  <c r="B146" i="12"/>
  <c r="A146" i="12"/>
  <c r="H145" i="12"/>
  <c r="B145" i="12"/>
  <c r="D145" i="12"/>
  <c r="A145" i="12"/>
  <c r="H144" i="12"/>
  <c r="D144" i="12"/>
  <c r="B144" i="12"/>
  <c r="A144" i="12"/>
  <c r="H143" i="12"/>
  <c r="B143" i="12"/>
  <c r="D143" i="12"/>
  <c r="A143" i="12"/>
  <c r="H67" i="12"/>
  <c r="D67" i="12"/>
  <c r="B67" i="12"/>
  <c r="A67" i="12"/>
  <c r="H142" i="12"/>
  <c r="B142" i="12"/>
  <c r="D142" i="12"/>
  <c r="A142" i="12"/>
  <c r="H141" i="12"/>
  <c r="D141" i="12"/>
  <c r="B141" i="12"/>
  <c r="A141" i="12"/>
  <c r="H66" i="12"/>
  <c r="B66" i="12"/>
  <c r="D66" i="12"/>
  <c r="A66" i="12"/>
  <c r="H65" i="12"/>
  <c r="D65" i="12"/>
  <c r="B65" i="12"/>
  <c r="A65" i="12"/>
  <c r="H64" i="12"/>
  <c r="B64" i="12"/>
  <c r="F64" i="12"/>
  <c r="D64" i="12"/>
  <c r="A64" i="12"/>
  <c r="H63" i="12"/>
  <c r="B63" i="12"/>
  <c r="F63" i="12"/>
  <c r="D63" i="12"/>
  <c r="A63" i="12"/>
  <c r="H62" i="12"/>
  <c r="B62" i="12"/>
  <c r="F62" i="12"/>
  <c r="D62" i="12"/>
  <c r="A62" i="12"/>
  <c r="H61" i="12"/>
  <c r="B61" i="12"/>
  <c r="F61" i="12"/>
  <c r="D61" i="12"/>
  <c r="A61" i="12"/>
  <c r="H60" i="12"/>
  <c r="B60" i="12"/>
  <c r="F60" i="12"/>
  <c r="D60" i="12"/>
  <c r="A60" i="12"/>
  <c r="H59" i="12"/>
  <c r="B59" i="12"/>
  <c r="D59" i="12"/>
  <c r="A59" i="12"/>
  <c r="H58" i="12"/>
  <c r="B58" i="12"/>
  <c r="D58" i="12"/>
  <c r="A58" i="12"/>
  <c r="H57" i="12"/>
  <c r="B57" i="12"/>
  <c r="D57" i="12"/>
  <c r="A57" i="12"/>
  <c r="H56" i="12"/>
  <c r="B56" i="12"/>
  <c r="D56" i="12"/>
  <c r="A56" i="12"/>
  <c r="H55" i="12"/>
  <c r="B55" i="12"/>
  <c r="D55" i="12"/>
  <c r="A55" i="12"/>
  <c r="H54" i="12"/>
  <c r="B54" i="12"/>
  <c r="D54" i="12"/>
  <c r="A54" i="12"/>
  <c r="H53" i="12"/>
  <c r="B53" i="12"/>
  <c r="D53" i="12"/>
  <c r="A53" i="12"/>
  <c r="H52" i="12"/>
  <c r="B52" i="12"/>
  <c r="D52" i="12"/>
  <c r="A52" i="12"/>
  <c r="H51" i="12"/>
  <c r="B51" i="12"/>
  <c r="D51" i="12"/>
  <c r="A51" i="12"/>
  <c r="H50" i="12"/>
  <c r="B50" i="12"/>
  <c r="D50" i="12"/>
  <c r="A50" i="12"/>
  <c r="H49" i="12"/>
  <c r="B49" i="12"/>
  <c r="D49" i="12"/>
  <c r="A49" i="12"/>
  <c r="H48" i="12"/>
  <c r="B48" i="12"/>
  <c r="D48" i="12"/>
  <c r="A48" i="12"/>
  <c r="H47" i="12"/>
  <c r="B47" i="12"/>
  <c r="D47" i="12"/>
  <c r="A47" i="12"/>
  <c r="H46" i="12"/>
  <c r="B46" i="12"/>
  <c r="D46" i="12"/>
  <c r="A46" i="12"/>
  <c r="H140" i="12"/>
  <c r="B140" i="12"/>
  <c r="D140" i="12"/>
  <c r="A140" i="12"/>
  <c r="H45" i="12"/>
  <c r="B45" i="12"/>
  <c r="D45" i="12"/>
  <c r="A45" i="12"/>
  <c r="H44" i="12"/>
  <c r="B44" i="12"/>
  <c r="D44" i="12"/>
  <c r="A44" i="12"/>
  <c r="H43" i="12"/>
  <c r="B43" i="12"/>
  <c r="D43" i="12"/>
  <c r="A43" i="12"/>
  <c r="H139" i="12"/>
  <c r="B139" i="12"/>
  <c r="D139" i="12"/>
  <c r="A139" i="12"/>
  <c r="H138" i="12"/>
  <c r="B138" i="12"/>
  <c r="D138" i="12"/>
  <c r="A138" i="12"/>
  <c r="H137" i="12"/>
  <c r="B137" i="12"/>
  <c r="D137" i="12"/>
  <c r="A137" i="12"/>
  <c r="H42" i="12"/>
  <c r="B42" i="12"/>
  <c r="D42" i="12"/>
  <c r="A42" i="12"/>
  <c r="H41" i="12"/>
  <c r="B41" i="12"/>
  <c r="D41" i="12"/>
  <c r="A41" i="12"/>
  <c r="H136" i="12"/>
  <c r="B136" i="12"/>
  <c r="D136" i="12"/>
  <c r="A136" i="12"/>
  <c r="H135" i="12"/>
  <c r="B135" i="12"/>
  <c r="D135" i="12"/>
  <c r="A135" i="12"/>
  <c r="H134" i="12"/>
  <c r="B134" i="12"/>
  <c r="D134" i="12"/>
  <c r="A134" i="12"/>
  <c r="H133" i="12"/>
  <c r="B133" i="12"/>
  <c r="D133" i="12"/>
  <c r="A133" i="12"/>
  <c r="H40" i="12"/>
  <c r="B40" i="12"/>
  <c r="D40" i="12"/>
  <c r="A40" i="12"/>
  <c r="H39" i="12"/>
  <c r="B39" i="12"/>
  <c r="D39" i="12"/>
  <c r="A39" i="12"/>
  <c r="H38" i="12"/>
  <c r="B38" i="12"/>
  <c r="D38" i="12"/>
  <c r="A38" i="12"/>
  <c r="H132" i="12"/>
  <c r="B132" i="12"/>
  <c r="D132" i="12"/>
  <c r="A132" i="12"/>
  <c r="H37" i="12"/>
  <c r="B37" i="12"/>
  <c r="D37" i="12"/>
  <c r="A37" i="12"/>
  <c r="H36" i="12"/>
  <c r="B36" i="12"/>
  <c r="D36" i="12"/>
  <c r="A36" i="12"/>
  <c r="H35" i="12"/>
  <c r="B35" i="12"/>
  <c r="D35" i="12"/>
  <c r="A35" i="12"/>
  <c r="H34" i="12"/>
  <c r="B34" i="12"/>
  <c r="D34" i="12"/>
  <c r="A34" i="12"/>
  <c r="H33" i="12"/>
  <c r="B33" i="12"/>
  <c r="D33" i="12"/>
  <c r="A33" i="12"/>
  <c r="H32" i="12"/>
  <c r="B32" i="12"/>
  <c r="D32" i="12"/>
  <c r="A32" i="12"/>
  <c r="H31" i="12"/>
  <c r="B31" i="12"/>
  <c r="D31" i="12"/>
  <c r="A31" i="12"/>
  <c r="H30" i="12"/>
  <c r="B30" i="12"/>
  <c r="D30" i="12"/>
  <c r="A30" i="12"/>
  <c r="H29" i="12"/>
  <c r="B29" i="12"/>
  <c r="D29" i="12"/>
  <c r="A29" i="12"/>
  <c r="H28" i="12"/>
  <c r="B28" i="12"/>
  <c r="D28" i="12"/>
  <c r="A28" i="12"/>
  <c r="H27" i="12"/>
  <c r="B27" i="12"/>
  <c r="D27" i="12"/>
  <c r="A27" i="12"/>
  <c r="H26" i="12"/>
  <c r="B26" i="12"/>
  <c r="D26" i="12"/>
  <c r="A26" i="12"/>
  <c r="H131" i="12"/>
  <c r="B131" i="12"/>
  <c r="D131" i="12"/>
  <c r="A131" i="12"/>
  <c r="H25" i="12"/>
  <c r="B25" i="12"/>
  <c r="D25" i="12"/>
  <c r="A25" i="12"/>
  <c r="H24" i="12"/>
  <c r="B24" i="12"/>
  <c r="D24" i="12"/>
  <c r="A24" i="12"/>
  <c r="H130" i="12"/>
  <c r="B130" i="12"/>
  <c r="D130" i="12"/>
  <c r="A130" i="12"/>
  <c r="H23" i="12"/>
  <c r="B23" i="12"/>
  <c r="D23" i="12"/>
  <c r="A23" i="12"/>
  <c r="H129" i="12"/>
  <c r="B129" i="12"/>
  <c r="D129" i="12"/>
  <c r="A129" i="12"/>
  <c r="H22" i="12"/>
  <c r="B22" i="12"/>
  <c r="D22" i="12"/>
  <c r="A22" i="12"/>
  <c r="H128" i="12"/>
  <c r="B128" i="12"/>
  <c r="D128" i="12"/>
  <c r="A128" i="12"/>
  <c r="H21" i="12"/>
  <c r="B21" i="12"/>
  <c r="D21" i="12"/>
  <c r="A21" i="12"/>
  <c r="H20" i="12"/>
  <c r="B20" i="12"/>
  <c r="D20" i="12"/>
  <c r="A20" i="12"/>
  <c r="H127" i="12"/>
  <c r="B127" i="12"/>
  <c r="D127" i="12"/>
  <c r="A127" i="12"/>
  <c r="H19" i="12"/>
  <c r="B19" i="12"/>
  <c r="D19" i="12"/>
  <c r="A19" i="12"/>
  <c r="H18" i="12"/>
  <c r="B18" i="12"/>
  <c r="D18" i="12"/>
  <c r="A18" i="12"/>
  <c r="H17" i="12"/>
  <c r="B17" i="12"/>
  <c r="D17" i="12"/>
  <c r="A17" i="12"/>
  <c r="H16" i="12"/>
  <c r="B16" i="12"/>
  <c r="D16" i="12"/>
  <c r="A16" i="12"/>
  <c r="H15" i="12"/>
  <c r="B15" i="12"/>
  <c r="D15" i="12"/>
  <c r="A15" i="12"/>
  <c r="H14" i="12"/>
  <c r="B14" i="12"/>
  <c r="D14" i="12"/>
  <c r="A14" i="12"/>
  <c r="H126" i="12"/>
  <c r="B126" i="12"/>
  <c r="D126" i="12"/>
  <c r="A126" i="12"/>
  <c r="H125" i="12"/>
  <c r="B125" i="12"/>
  <c r="D125" i="12"/>
  <c r="A125" i="12"/>
  <c r="H124" i="12"/>
  <c r="B124" i="12"/>
  <c r="D124" i="12"/>
  <c r="A124" i="12"/>
  <c r="H13" i="12"/>
  <c r="B13" i="12"/>
  <c r="D13" i="12"/>
  <c r="A13" i="12"/>
  <c r="H12" i="12"/>
  <c r="B12" i="12"/>
  <c r="D12" i="12"/>
  <c r="A12" i="12"/>
  <c r="H123" i="12"/>
  <c r="B123" i="12"/>
  <c r="D123" i="12"/>
  <c r="A123" i="12"/>
  <c r="H11" i="12"/>
  <c r="B11" i="12"/>
  <c r="D11" i="12"/>
  <c r="A11" i="12"/>
  <c r="P222" i="11"/>
  <c r="I2" i="11"/>
  <c r="I3" i="11"/>
  <c r="I4" i="11"/>
  <c r="I5" i="11"/>
  <c r="I6" i="11"/>
  <c r="I7" i="11"/>
  <c r="C17" i="11"/>
  <c r="P21" i="11"/>
  <c r="P23" i="11"/>
  <c r="P24" i="11"/>
  <c r="P28" i="11"/>
  <c r="P29" i="11"/>
  <c r="P30" i="11"/>
  <c r="P31" i="11"/>
  <c r="P32" i="11"/>
  <c r="P33" i="11"/>
  <c r="P34" i="11"/>
  <c r="P35" i="11"/>
  <c r="P37" i="11"/>
  <c r="P38" i="11"/>
  <c r="P40" i="11"/>
  <c r="P42" i="11"/>
  <c r="P44" i="11"/>
  <c r="P45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3" i="11"/>
  <c r="P64" i="11"/>
  <c r="P65" i="11"/>
  <c r="P70" i="11"/>
  <c r="P71" i="11"/>
  <c r="P75" i="11"/>
  <c r="P76" i="11"/>
  <c r="P77" i="11"/>
  <c r="P78" i="11"/>
  <c r="P79" i="11"/>
  <c r="P80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J103" i="11"/>
  <c r="P103" i="11"/>
  <c r="P104" i="11"/>
  <c r="P105" i="11"/>
  <c r="P106" i="11"/>
  <c r="P107" i="11"/>
  <c r="P110" i="11"/>
  <c r="P111" i="11"/>
  <c r="P112" i="11"/>
  <c r="P132" i="11"/>
  <c r="P133" i="11"/>
  <c r="P134" i="11"/>
  <c r="P135" i="11"/>
  <c r="P136" i="11"/>
  <c r="P137" i="11"/>
  <c r="P139" i="11"/>
  <c r="P140" i="11"/>
  <c r="P146" i="11"/>
  <c r="P147" i="11"/>
  <c r="P148" i="11"/>
  <c r="P152" i="11"/>
  <c r="P153" i="11"/>
  <c r="P154" i="11"/>
  <c r="P155" i="11"/>
  <c r="P156" i="11"/>
  <c r="P157" i="11"/>
  <c r="P158" i="11"/>
  <c r="P159" i="11"/>
  <c r="P164" i="11"/>
  <c r="P165" i="11"/>
  <c r="P169" i="11"/>
  <c r="P170" i="11"/>
  <c r="P171" i="11"/>
  <c r="P173" i="11"/>
  <c r="P163" i="11"/>
  <c r="P174" i="11"/>
  <c r="P175" i="11"/>
  <c r="P176" i="11"/>
  <c r="P178" i="11"/>
  <c r="P179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7" i="11"/>
  <c r="P198" i="11"/>
  <c r="P199" i="11"/>
  <c r="P200" i="11"/>
  <c r="P201" i="11"/>
  <c r="P203" i="11"/>
  <c r="P204" i="11"/>
  <c r="P205" i="11"/>
  <c r="P206" i="11"/>
  <c r="P208" i="11"/>
  <c r="P209" i="11"/>
  <c r="P210" i="11"/>
  <c r="P211" i="11"/>
  <c r="P212" i="11"/>
  <c r="P213" i="11"/>
  <c r="P214" i="11"/>
  <c r="P215" i="11"/>
  <c r="P217" i="11"/>
  <c r="P218" i="11"/>
  <c r="P219" i="11"/>
  <c r="E118" i="8"/>
  <c r="F118" i="8"/>
  <c r="G118" i="8"/>
  <c r="L118" i="8"/>
  <c r="E145" i="8"/>
  <c r="F145" i="8"/>
  <c r="E146" i="8"/>
  <c r="F146" i="8"/>
  <c r="G146" i="8"/>
  <c r="L146" i="8"/>
  <c r="E147" i="8"/>
  <c r="F147" i="8"/>
  <c r="E149" i="8"/>
  <c r="F149" i="8"/>
  <c r="G149" i="8"/>
  <c r="L149" i="8"/>
  <c r="E150" i="8"/>
  <c r="F150" i="8"/>
  <c r="E151" i="8"/>
  <c r="F151" i="8"/>
  <c r="E152" i="8"/>
  <c r="F152" i="8"/>
  <c r="E153" i="8"/>
  <c r="F153" i="8"/>
  <c r="G153" i="8"/>
  <c r="L153" i="8"/>
  <c r="E154" i="8"/>
  <c r="F154" i="8"/>
  <c r="E156" i="8"/>
  <c r="F156" i="8"/>
  <c r="E125" i="8"/>
  <c r="F125" i="8"/>
  <c r="E126" i="8"/>
  <c r="F126" i="8"/>
  <c r="G126" i="8"/>
  <c r="E127" i="8"/>
  <c r="F127" i="8"/>
  <c r="E128" i="8"/>
  <c r="F128" i="8"/>
  <c r="E129" i="8"/>
  <c r="F129" i="8"/>
  <c r="E130" i="8"/>
  <c r="F130" i="8"/>
  <c r="G130" i="8"/>
  <c r="D11" i="8"/>
  <c r="W12" i="8" s="1"/>
  <c r="D12" i="8"/>
  <c r="E131" i="8"/>
  <c r="F131" i="8"/>
  <c r="E132" i="8"/>
  <c r="F132" i="8"/>
  <c r="E133" i="8"/>
  <c r="F133" i="8"/>
  <c r="E134" i="8"/>
  <c r="F134" i="8"/>
  <c r="G134" i="8"/>
  <c r="E135" i="8"/>
  <c r="F135" i="8"/>
  <c r="E136" i="8"/>
  <c r="F136" i="8"/>
  <c r="G136" i="8"/>
  <c r="E137" i="8"/>
  <c r="F137" i="8"/>
  <c r="E138" i="8"/>
  <c r="F138" i="8"/>
  <c r="G138" i="8"/>
  <c r="E139" i="8"/>
  <c r="F139" i="8"/>
  <c r="E140" i="8"/>
  <c r="F140" i="8"/>
  <c r="E141" i="8"/>
  <c r="F141" i="8"/>
  <c r="E142" i="8"/>
  <c r="F142" i="8"/>
  <c r="G142" i="8"/>
  <c r="E143" i="8"/>
  <c r="F143" i="8"/>
  <c r="E144" i="8"/>
  <c r="F144" i="8"/>
  <c r="E148" i="8"/>
  <c r="F148" i="8"/>
  <c r="E155" i="8"/>
  <c r="F155" i="8"/>
  <c r="G155" i="8"/>
  <c r="L155" i="8"/>
  <c r="E97" i="8"/>
  <c r="F97" i="8"/>
  <c r="G97" i="8"/>
  <c r="E99" i="8"/>
  <c r="F99" i="8"/>
  <c r="G99" i="8"/>
  <c r="E22" i="8"/>
  <c r="F22" i="8"/>
  <c r="E23" i="8"/>
  <c r="F23" i="8"/>
  <c r="G23" i="8"/>
  <c r="E93" i="8"/>
  <c r="F93" i="8"/>
  <c r="E94" i="8"/>
  <c r="F94" i="8"/>
  <c r="G94" i="8"/>
  <c r="E95" i="8"/>
  <c r="F95" i="8"/>
  <c r="G95" i="8"/>
  <c r="E85" i="8"/>
  <c r="F85" i="8"/>
  <c r="G85" i="8"/>
  <c r="E86" i="8"/>
  <c r="F86" i="8"/>
  <c r="G86" i="8"/>
  <c r="J86" i="8"/>
  <c r="E87" i="8"/>
  <c r="F87" i="8"/>
  <c r="G87" i="8"/>
  <c r="E88" i="8"/>
  <c r="F88" i="8"/>
  <c r="G88" i="8"/>
  <c r="E89" i="8"/>
  <c r="F89" i="8"/>
  <c r="G89" i="8"/>
  <c r="E90" i="8"/>
  <c r="F90" i="8"/>
  <c r="G90" i="8"/>
  <c r="E91" i="8"/>
  <c r="F91" i="8"/>
  <c r="G91" i="8"/>
  <c r="E101" i="8"/>
  <c r="F101" i="8"/>
  <c r="G101" i="8"/>
  <c r="E104" i="8"/>
  <c r="F104" i="8"/>
  <c r="G104" i="8"/>
  <c r="E105" i="8"/>
  <c r="F105" i="8"/>
  <c r="G105" i="8"/>
  <c r="E9" i="8"/>
  <c r="D9" i="8"/>
  <c r="D13" i="8"/>
  <c r="P118" i="8"/>
  <c r="P145" i="8"/>
  <c r="P146" i="8"/>
  <c r="P147" i="8"/>
  <c r="P149" i="8"/>
  <c r="P150" i="8"/>
  <c r="P151" i="8"/>
  <c r="P152" i="8"/>
  <c r="P153" i="8"/>
  <c r="P154" i="8"/>
  <c r="P156" i="8"/>
  <c r="P155" i="8"/>
  <c r="E123" i="7"/>
  <c r="F123" i="7"/>
  <c r="G123" i="7"/>
  <c r="M123" i="7"/>
  <c r="E124" i="7"/>
  <c r="F124" i="7"/>
  <c r="G124" i="7"/>
  <c r="M124" i="7"/>
  <c r="E134" i="7"/>
  <c r="F134" i="7"/>
  <c r="G134" i="7"/>
  <c r="N134" i="7"/>
  <c r="M134" i="7"/>
  <c r="E140" i="7"/>
  <c r="F140" i="7"/>
  <c r="G140" i="7"/>
  <c r="M140" i="7"/>
  <c r="E143" i="7"/>
  <c r="F143" i="7"/>
  <c r="G143" i="7"/>
  <c r="M143" i="7"/>
  <c r="E126" i="7"/>
  <c r="F126" i="7"/>
  <c r="G126" i="7"/>
  <c r="E127" i="7"/>
  <c r="F127" i="7"/>
  <c r="G127" i="7"/>
  <c r="N127" i="7"/>
  <c r="M127" i="7"/>
  <c r="E128" i="7"/>
  <c r="F128" i="7"/>
  <c r="G128" i="7"/>
  <c r="M128" i="7"/>
  <c r="E129" i="7"/>
  <c r="F129" i="7"/>
  <c r="G129" i="7"/>
  <c r="M129" i="7"/>
  <c r="E130" i="7"/>
  <c r="F130" i="7"/>
  <c r="G130" i="7"/>
  <c r="E131" i="7"/>
  <c r="F131" i="7"/>
  <c r="G131" i="7"/>
  <c r="E132" i="7"/>
  <c r="F132" i="7"/>
  <c r="G132" i="7"/>
  <c r="M132" i="7"/>
  <c r="E133" i="7"/>
  <c r="F133" i="7"/>
  <c r="G133" i="7"/>
  <c r="E136" i="7"/>
  <c r="F136" i="7"/>
  <c r="G136" i="7"/>
  <c r="M136" i="7"/>
  <c r="E138" i="7"/>
  <c r="F138" i="7"/>
  <c r="G138" i="7"/>
  <c r="E139" i="7"/>
  <c r="F139" i="7"/>
  <c r="G139" i="7"/>
  <c r="M139" i="7"/>
  <c r="E142" i="7"/>
  <c r="F142" i="7"/>
  <c r="G142" i="7"/>
  <c r="N142" i="7"/>
  <c r="M142" i="7"/>
  <c r="E106" i="8"/>
  <c r="F106" i="8"/>
  <c r="G106" i="8"/>
  <c r="E107" i="8"/>
  <c r="F107" i="8"/>
  <c r="G107" i="8"/>
  <c r="E108" i="8"/>
  <c r="F108" i="8"/>
  <c r="G108" i="8"/>
  <c r="K108" i="8"/>
  <c r="E109" i="8"/>
  <c r="F109" i="8"/>
  <c r="G109" i="8"/>
  <c r="E110" i="8"/>
  <c r="F110" i="8"/>
  <c r="G110" i="8"/>
  <c r="J110" i="8"/>
  <c r="E111" i="8"/>
  <c r="F111" i="8"/>
  <c r="E112" i="8"/>
  <c r="F112" i="8"/>
  <c r="G112" i="8"/>
  <c r="E113" i="8"/>
  <c r="F113" i="8"/>
  <c r="G113" i="8"/>
  <c r="E114" i="8"/>
  <c r="F114" i="8"/>
  <c r="G114" i="8"/>
  <c r="E115" i="8"/>
  <c r="F115" i="8"/>
  <c r="G115" i="8"/>
  <c r="E116" i="8"/>
  <c r="F116" i="8"/>
  <c r="G116" i="8"/>
  <c r="E117" i="8"/>
  <c r="F117" i="8"/>
  <c r="G117" i="8"/>
  <c r="E119" i="8"/>
  <c r="F119" i="8"/>
  <c r="G119" i="8"/>
  <c r="K119" i="8"/>
  <c r="E120" i="8"/>
  <c r="F120" i="8"/>
  <c r="G120" i="8"/>
  <c r="K120" i="8"/>
  <c r="E121" i="8"/>
  <c r="F121" i="8"/>
  <c r="G121" i="8"/>
  <c r="E122" i="8"/>
  <c r="F122" i="8"/>
  <c r="G122" i="8"/>
  <c r="E123" i="8"/>
  <c r="F123" i="8"/>
  <c r="E124" i="8"/>
  <c r="F124" i="8"/>
  <c r="G124" i="8"/>
  <c r="M124" i="8"/>
  <c r="P142" i="8"/>
  <c r="P148" i="8"/>
  <c r="P124" i="8"/>
  <c r="P125" i="8"/>
  <c r="P135" i="8"/>
  <c r="P141" i="8"/>
  <c r="P144" i="8"/>
  <c r="P127" i="8"/>
  <c r="P128" i="8"/>
  <c r="P129" i="8"/>
  <c r="P130" i="8"/>
  <c r="P131" i="8"/>
  <c r="P132" i="8"/>
  <c r="P133" i="8"/>
  <c r="P134" i="8"/>
  <c r="P137" i="8"/>
  <c r="P139" i="8"/>
  <c r="P140" i="8"/>
  <c r="P143" i="8"/>
  <c r="M130" i="8"/>
  <c r="E144" i="1"/>
  <c r="F144" i="1"/>
  <c r="G144" i="1"/>
  <c r="N144" i="1"/>
  <c r="D11" i="1"/>
  <c r="D12" i="1"/>
  <c r="D13" i="1"/>
  <c r="P144" i="1"/>
  <c r="E143" i="1"/>
  <c r="F143" i="1"/>
  <c r="G143" i="1"/>
  <c r="N143" i="1"/>
  <c r="P143" i="1"/>
  <c r="E142" i="1"/>
  <c r="F142" i="1"/>
  <c r="G142" i="1"/>
  <c r="N142" i="1"/>
  <c r="P142" i="1"/>
  <c r="E141" i="1"/>
  <c r="F141" i="1"/>
  <c r="G141" i="1"/>
  <c r="N141" i="1"/>
  <c r="P141" i="1"/>
  <c r="E140" i="1"/>
  <c r="F140" i="1"/>
  <c r="G140" i="1"/>
  <c r="N140" i="1"/>
  <c r="P140" i="1"/>
  <c r="E139" i="1"/>
  <c r="F139" i="1"/>
  <c r="G139" i="1"/>
  <c r="N139" i="1"/>
  <c r="P139" i="1"/>
  <c r="E138" i="1"/>
  <c r="F138" i="1"/>
  <c r="G138" i="1"/>
  <c r="N138" i="1"/>
  <c r="P138" i="1"/>
  <c r="E137" i="1"/>
  <c r="F137" i="1"/>
  <c r="G137" i="1"/>
  <c r="N137" i="1"/>
  <c r="P137" i="1"/>
  <c r="E136" i="1"/>
  <c r="F136" i="1"/>
  <c r="G136" i="1"/>
  <c r="N136" i="1"/>
  <c r="P136" i="1"/>
  <c r="E135" i="1"/>
  <c r="F135" i="1"/>
  <c r="G135" i="1"/>
  <c r="N135" i="1"/>
  <c r="P135" i="1"/>
  <c r="E134" i="1"/>
  <c r="F134" i="1"/>
  <c r="G134" i="1"/>
  <c r="N134" i="1"/>
  <c r="P134" i="1"/>
  <c r="E133" i="1"/>
  <c r="F133" i="1"/>
  <c r="G133" i="1"/>
  <c r="N133" i="1"/>
  <c r="P133" i="1"/>
  <c r="E132" i="1"/>
  <c r="F132" i="1"/>
  <c r="G132" i="1"/>
  <c r="N132" i="1"/>
  <c r="P132" i="1"/>
  <c r="E131" i="1"/>
  <c r="F131" i="1"/>
  <c r="G131" i="1"/>
  <c r="N131" i="1"/>
  <c r="P131" i="1"/>
  <c r="E130" i="1"/>
  <c r="F130" i="1"/>
  <c r="G130" i="1"/>
  <c r="N130" i="1"/>
  <c r="P130" i="1"/>
  <c r="E129" i="1"/>
  <c r="F129" i="1"/>
  <c r="G129" i="1"/>
  <c r="N129" i="1"/>
  <c r="P129" i="1"/>
  <c r="E128" i="1"/>
  <c r="F128" i="1"/>
  <c r="G128" i="1"/>
  <c r="N128" i="1"/>
  <c r="P128" i="1"/>
  <c r="E145" i="6"/>
  <c r="F145" i="6"/>
  <c r="G145" i="6"/>
  <c r="N145" i="6"/>
  <c r="D11" i="6"/>
  <c r="O110" i="6" s="1"/>
  <c r="R110" i="6" s="1"/>
  <c r="D12" i="6"/>
  <c r="D13" i="6"/>
  <c r="P145" i="6"/>
  <c r="E144" i="6"/>
  <c r="F144" i="6"/>
  <c r="P144" i="6"/>
  <c r="E143" i="6"/>
  <c r="F143" i="6"/>
  <c r="P143" i="6"/>
  <c r="E142" i="6"/>
  <c r="F142" i="6"/>
  <c r="P142" i="6"/>
  <c r="E141" i="6"/>
  <c r="F141" i="6"/>
  <c r="G141" i="6"/>
  <c r="N141" i="6"/>
  <c r="P141" i="6"/>
  <c r="E140" i="6"/>
  <c r="F140" i="6"/>
  <c r="P140" i="6"/>
  <c r="E139" i="6"/>
  <c r="F139" i="6"/>
  <c r="P139" i="6"/>
  <c r="E138" i="6"/>
  <c r="F138" i="6"/>
  <c r="P138" i="6"/>
  <c r="E137" i="6"/>
  <c r="F137" i="6"/>
  <c r="G137" i="6"/>
  <c r="N137" i="6"/>
  <c r="P137" i="6"/>
  <c r="E136" i="6"/>
  <c r="F136" i="6"/>
  <c r="G136" i="6"/>
  <c r="N136" i="6"/>
  <c r="P136" i="6"/>
  <c r="E135" i="6"/>
  <c r="F135" i="6"/>
  <c r="P135" i="6"/>
  <c r="E134" i="6"/>
  <c r="F134" i="6"/>
  <c r="P134" i="6"/>
  <c r="E133" i="6"/>
  <c r="F133" i="6"/>
  <c r="G133" i="6"/>
  <c r="N133" i="6"/>
  <c r="P133" i="6"/>
  <c r="E132" i="6"/>
  <c r="F132" i="6"/>
  <c r="P132" i="6"/>
  <c r="E131" i="6"/>
  <c r="F131" i="6"/>
  <c r="P131" i="6"/>
  <c r="E130" i="6"/>
  <c r="F130" i="6"/>
  <c r="P130" i="6"/>
  <c r="E129" i="6"/>
  <c r="F129" i="6"/>
  <c r="G129" i="6"/>
  <c r="N129" i="6"/>
  <c r="P129" i="6"/>
  <c r="D11" i="7"/>
  <c r="D12" i="7"/>
  <c r="D16" i="7" s="1"/>
  <c r="D19" i="7" s="1"/>
  <c r="D13" i="7"/>
  <c r="P142" i="7"/>
  <c r="P139" i="7"/>
  <c r="P138" i="7"/>
  <c r="P136" i="7"/>
  <c r="N136" i="7"/>
  <c r="P133" i="7"/>
  <c r="P132" i="7"/>
  <c r="P131" i="7"/>
  <c r="P130" i="7"/>
  <c r="P129" i="7"/>
  <c r="N129" i="7"/>
  <c r="P128" i="7"/>
  <c r="P127" i="7"/>
  <c r="P126" i="7"/>
  <c r="P143" i="7"/>
  <c r="N143" i="7"/>
  <c r="P140" i="7"/>
  <c r="P134" i="7"/>
  <c r="P124" i="7"/>
  <c r="N124" i="7"/>
  <c r="P123" i="7"/>
  <c r="N123" i="7"/>
  <c r="E62" i="10"/>
  <c r="F62" i="10"/>
  <c r="G62" i="10"/>
  <c r="N62" i="10"/>
  <c r="D11" i="10"/>
  <c r="D12" i="10"/>
  <c r="D13" i="10"/>
  <c r="P62" i="10"/>
  <c r="E63" i="10"/>
  <c r="F63" i="10"/>
  <c r="P63" i="10"/>
  <c r="E73" i="10"/>
  <c r="F73" i="10"/>
  <c r="P73" i="10"/>
  <c r="E79" i="10"/>
  <c r="F79" i="10"/>
  <c r="P79" i="10"/>
  <c r="E82" i="10"/>
  <c r="F82" i="10"/>
  <c r="P82" i="10"/>
  <c r="E65" i="10"/>
  <c r="F65" i="10"/>
  <c r="P65" i="10"/>
  <c r="E66" i="10"/>
  <c r="F66" i="10"/>
  <c r="P66" i="10"/>
  <c r="E67" i="10"/>
  <c r="F67" i="10"/>
  <c r="P67" i="10"/>
  <c r="E68" i="10"/>
  <c r="F68" i="10"/>
  <c r="P68" i="10"/>
  <c r="E69" i="10"/>
  <c r="F69" i="10"/>
  <c r="P69" i="10"/>
  <c r="E70" i="10"/>
  <c r="F70" i="10"/>
  <c r="P70" i="10"/>
  <c r="E71" i="10"/>
  <c r="F71" i="10"/>
  <c r="P71" i="10"/>
  <c r="E72" i="10"/>
  <c r="F72" i="10"/>
  <c r="P72" i="10"/>
  <c r="E75" i="10"/>
  <c r="F75" i="10"/>
  <c r="P75" i="10"/>
  <c r="E77" i="10"/>
  <c r="F77" i="10"/>
  <c r="P77" i="10"/>
  <c r="E78" i="10"/>
  <c r="F78" i="10"/>
  <c r="P78" i="10"/>
  <c r="E81" i="10"/>
  <c r="F81" i="10"/>
  <c r="P81" i="10"/>
  <c r="H16" i="9"/>
  <c r="H15" i="9"/>
  <c r="A9" i="9"/>
  <c r="C9" i="9" s="1"/>
  <c r="M13" i="9" s="1"/>
  <c r="D21" i="9"/>
  <c r="D22" i="9"/>
  <c r="D23" i="9"/>
  <c r="I23" i="9"/>
  <c r="D24" i="9"/>
  <c r="D25" i="9"/>
  <c r="D26" i="9"/>
  <c r="H26" i="9"/>
  <c r="D27" i="9"/>
  <c r="I27" i="9"/>
  <c r="D28" i="9"/>
  <c r="D29" i="9"/>
  <c r="D30" i="9"/>
  <c r="D31" i="9"/>
  <c r="I31" i="9"/>
  <c r="D32" i="9"/>
  <c r="K32" i="9"/>
  <c r="H32" i="9"/>
  <c r="D33" i="9"/>
  <c r="D34" i="9"/>
  <c r="H34" i="9"/>
  <c r="D35" i="9"/>
  <c r="I35" i="9"/>
  <c r="D36" i="9"/>
  <c r="D37" i="9"/>
  <c r="K37" i="9"/>
  <c r="D38" i="9"/>
  <c r="D39" i="9"/>
  <c r="I39" i="9"/>
  <c r="D40" i="9"/>
  <c r="D41" i="9"/>
  <c r="D42" i="9"/>
  <c r="D43" i="9"/>
  <c r="I43" i="9"/>
  <c r="D44" i="9"/>
  <c r="D45" i="9"/>
  <c r="I45" i="9"/>
  <c r="H45" i="9"/>
  <c r="D46" i="9"/>
  <c r="D47" i="9"/>
  <c r="I47" i="9"/>
  <c r="D48" i="9"/>
  <c r="D49" i="9"/>
  <c r="D50" i="9"/>
  <c r="D51" i="9"/>
  <c r="I51" i="9"/>
  <c r="D52" i="9"/>
  <c r="D53" i="9"/>
  <c r="D54" i="9"/>
  <c r="D55" i="9"/>
  <c r="I55" i="9"/>
  <c r="D56" i="9"/>
  <c r="D57" i="9"/>
  <c r="F57" i="9"/>
  <c r="D58" i="9"/>
  <c r="H58" i="9"/>
  <c r="D59" i="9"/>
  <c r="I59" i="9"/>
  <c r="D60" i="9"/>
  <c r="D61" i="9"/>
  <c r="D62" i="9"/>
  <c r="D63" i="9"/>
  <c r="I63" i="9"/>
  <c r="D64" i="9"/>
  <c r="K64" i="9"/>
  <c r="H64" i="9"/>
  <c r="D65" i="9"/>
  <c r="D66" i="9"/>
  <c r="H66" i="9"/>
  <c r="J16" i="9"/>
  <c r="J15" i="9"/>
  <c r="J24" i="9"/>
  <c r="J32" i="9"/>
  <c r="J33" i="9"/>
  <c r="J34" i="9"/>
  <c r="J37" i="9"/>
  <c r="J42" i="9"/>
  <c r="J53" i="9"/>
  <c r="J56" i="9"/>
  <c r="J61" i="9"/>
  <c r="J66" i="9"/>
  <c r="I16" i="9"/>
  <c r="I15" i="9"/>
  <c r="I29" i="9"/>
  <c r="I34" i="9"/>
  <c r="I42" i="9"/>
  <c r="I50" i="9"/>
  <c r="I58" i="9"/>
  <c r="I62" i="9"/>
  <c r="I66" i="9"/>
  <c r="F16" i="9"/>
  <c r="F15" i="9"/>
  <c r="F25" i="9"/>
  <c r="F38" i="9"/>
  <c r="F45" i="9"/>
  <c r="F50" i="9"/>
  <c r="F58" i="9"/>
  <c r="F66" i="9"/>
  <c r="G16" i="9"/>
  <c r="G15" i="9"/>
  <c r="E21" i="9"/>
  <c r="G21" i="9"/>
  <c r="E22" i="9"/>
  <c r="G22" i="9"/>
  <c r="E23" i="9"/>
  <c r="L23" i="9"/>
  <c r="E24" i="9"/>
  <c r="G24" i="9"/>
  <c r="E25" i="9"/>
  <c r="G25" i="9"/>
  <c r="E26" i="9"/>
  <c r="G26" i="9"/>
  <c r="E27" i="9"/>
  <c r="L27" i="9"/>
  <c r="E28" i="9"/>
  <c r="G28" i="9"/>
  <c r="E29" i="9"/>
  <c r="G29" i="9"/>
  <c r="E30" i="9"/>
  <c r="G30" i="9"/>
  <c r="E31" i="9"/>
  <c r="L31" i="9"/>
  <c r="E32" i="9"/>
  <c r="G32" i="9"/>
  <c r="E33" i="9"/>
  <c r="G33" i="9"/>
  <c r="E34" i="9"/>
  <c r="L34" i="9"/>
  <c r="G34" i="9"/>
  <c r="E35" i="9"/>
  <c r="L35" i="9"/>
  <c r="E36" i="9"/>
  <c r="G36" i="9"/>
  <c r="E37" i="9"/>
  <c r="G37" i="9"/>
  <c r="E38" i="9"/>
  <c r="G38" i="9"/>
  <c r="E39" i="9"/>
  <c r="L39" i="9"/>
  <c r="E40" i="9"/>
  <c r="G40" i="9"/>
  <c r="E41" i="9"/>
  <c r="G41" i="9"/>
  <c r="E42" i="9"/>
  <c r="K42" i="9"/>
  <c r="G42" i="9"/>
  <c r="E43" i="9"/>
  <c r="L43" i="9"/>
  <c r="E44" i="9"/>
  <c r="G44" i="9"/>
  <c r="E45" i="9"/>
  <c r="G45" i="9"/>
  <c r="E46" i="9"/>
  <c r="G46" i="9"/>
  <c r="E47" i="9"/>
  <c r="L47" i="9"/>
  <c r="E48" i="9"/>
  <c r="G48" i="9"/>
  <c r="E49" i="9"/>
  <c r="G49" i="9"/>
  <c r="E50" i="9"/>
  <c r="K50" i="9"/>
  <c r="G50" i="9"/>
  <c r="E51" i="9"/>
  <c r="L51" i="9"/>
  <c r="E52" i="9"/>
  <c r="G52" i="9"/>
  <c r="E53" i="9"/>
  <c r="G53" i="9"/>
  <c r="E54" i="9"/>
  <c r="G54" i="9"/>
  <c r="E55" i="9"/>
  <c r="L55" i="9"/>
  <c r="E56" i="9"/>
  <c r="G56" i="9"/>
  <c r="E57" i="9"/>
  <c r="G57" i="9"/>
  <c r="E58" i="9"/>
  <c r="G58" i="9"/>
  <c r="E59" i="9"/>
  <c r="L59" i="9"/>
  <c r="E60" i="9"/>
  <c r="G60" i="9"/>
  <c r="E61" i="9"/>
  <c r="G61" i="9"/>
  <c r="E62" i="9"/>
  <c r="G62" i="9"/>
  <c r="E63" i="9"/>
  <c r="L63" i="9"/>
  <c r="E64" i="9"/>
  <c r="G64" i="9"/>
  <c r="E65" i="9"/>
  <c r="G65" i="9"/>
  <c r="E66" i="9"/>
  <c r="L66" i="9"/>
  <c r="G66" i="9"/>
  <c r="K16" i="9"/>
  <c r="K15" i="9"/>
  <c r="K26" i="9"/>
  <c r="K28" i="9"/>
  <c r="K34" i="9"/>
  <c r="K36" i="9"/>
  <c r="K44" i="9"/>
  <c r="K45" i="9"/>
  <c r="K48" i="9"/>
  <c r="K52" i="9"/>
  <c r="K57" i="9"/>
  <c r="K66" i="9"/>
  <c r="L16" i="9"/>
  <c r="L15" i="9"/>
  <c r="L12" i="9"/>
  <c r="L22" i="9"/>
  <c r="L38" i="9"/>
  <c r="L42" i="9"/>
  <c r="L45" i="9"/>
  <c r="L50" i="9"/>
  <c r="C16" i="9"/>
  <c r="C15" i="9"/>
  <c r="C12" i="9"/>
  <c r="N16" i="9"/>
  <c r="N15" i="9"/>
  <c r="O16" i="9"/>
  <c r="O15" i="9"/>
  <c r="G4" i="9"/>
  <c r="P16" i="9"/>
  <c r="P15" i="9"/>
  <c r="P12" i="9"/>
  <c r="G5" i="9"/>
  <c r="Q16" i="9"/>
  <c r="Q15" i="9"/>
  <c r="Q12" i="9"/>
  <c r="G6" i="9"/>
  <c r="G7" i="9"/>
  <c r="E16" i="9"/>
  <c r="E15" i="9"/>
  <c r="M16" i="9"/>
  <c r="M15" i="9"/>
  <c r="B10" i="9"/>
  <c r="D16" i="9"/>
  <c r="D15" i="9"/>
  <c r="D67" i="9"/>
  <c r="E67" i="9"/>
  <c r="G67" i="9"/>
  <c r="D68" i="9"/>
  <c r="H68" i="9"/>
  <c r="E68" i="9"/>
  <c r="G68" i="9"/>
  <c r="D69" i="9"/>
  <c r="I69" i="9"/>
  <c r="E69" i="9"/>
  <c r="L69" i="9"/>
  <c r="H69" i="9"/>
  <c r="D70" i="9"/>
  <c r="F70" i="9"/>
  <c r="E70" i="9"/>
  <c r="J70" i="9"/>
  <c r="D71" i="9"/>
  <c r="E71" i="9"/>
  <c r="L71" i="9"/>
  <c r="F71" i="9"/>
  <c r="G71" i="9"/>
  <c r="J71" i="9"/>
  <c r="K71" i="9"/>
  <c r="D72" i="9"/>
  <c r="E72" i="9"/>
  <c r="K72" i="9"/>
  <c r="G72" i="9"/>
  <c r="H72" i="9"/>
  <c r="L72" i="9"/>
  <c r="D73" i="9"/>
  <c r="I73" i="9"/>
  <c r="H73" i="9"/>
  <c r="E73" i="9"/>
  <c r="L73" i="9"/>
  <c r="D74" i="9"/>
  <c r="J74" i="9"/>
  <c r="E74" i="9"/>
  <c r="F74" i="9"/>
  <c r="I74" i="9"/>
  <c r="D75" i="9"/>
  <c r="F75" i="9"/>
  <c r="I75" i="9"/>
  <c r="E75" i="9"/>
  <c r="K75" i="9"/>
  <c r="G75" i="9"/>
  <c r="H75" i="9"/>
  <c r="J75" i="9"/>
  <c r="L75" i="9"/>
  <c r="D76" i="9"/>
  <c r="E76" i="9"/>
  <c r="G76" i="9"/>
  <c r="D77" i="9"/>
  <c r="I77" i="9"/>
  <c r="E77" i="9"/>
  <c r="L77" i="9"/>
  <c r="D78" i="9"/>
  <c r="E78" i="9"/>
  <c r="F78" i="9"/>
  <c r="D79" i="9"/>
  <c r="F79" i="9"/>
  <c r="I79" i="9"/>
  <c r="E79" i="9"/>
  <c r="G79" i="9"/>
  <c r="J79" i="9"/>
  <c r="D80" i="9"/>
  <c r="E80" i="9"/>
  <c r="G80" i="9"/>
  <c r="H80" i="9"/>
  <c r="L80" i="9"/>
  <c r="D81" i="9"/>
  <c r="E81" i="9"/>
  <c r="L81" i="9"/>
  <c r="H81" i="9"/>
  <c r="I81" i="9"/>
  <c r="D82" i="9"/>
  <c r="E82" i="9"/>
  <c r="F82" i="9"/>
  <c r="J82" i="9"/>
  <c r="D83" i="9"/>
  <c r="E83" i="9"/>
  <c r="L83" i="9"/>
  <c r="F83" i="9"/>
  <c r="G83" i="9"/>
  <c r="J83" i="9"/>
  <c r="K83" i="9"/>
  <c r="D84" i="9"/>
  <c r="H84" i="9"/>
  <c r="E84" i="9"/>
  <c r="K84" i="9"/>
  <c r="G84" i="9"/>
  <c r="D85" i="9"/>
  <c r="E85" i="9"/>
  <c r="D86" i="9"/>
  <c r="E86" i="9"/>
  <c r="J86" i="9"/>
  <c r="D87" i="9"/>
  <c r="I87" i="9"/>
  <c r="E87" i="9"/>
  <c r="F87" i="9"/>
  <c r="H87" i="9"/>
  <c r="J87" i="9"/>
  <c r="K87" i="9"/>
  <c r="D88" i="9"/>
  <c r="E88" i="9"/>
  <c r="K88" i="9"/>
  <c r="G88" i="9"/>
  <c r="D89" i="9"/>
  <c r="H89" i="9"/>
  <c r="E89" i="9"/>
  <c r="L89" i="9"/>
  <c r="I89" i="9"/>
  <c r="D90" i="9"/>
  <c r="E90" i="9"/>
  <c r="F90" i="9"/>
  <c r="H90" i="9"/>
  <c r="I90" i="9"/>
  <c r="J90" i="9"/>
  <c r="D91" i="9"/>
  <c r="J91" i="9"/>
  <c r="I91" i="9"/>
  <c r="E91" i="9"/>
  <c r="F91" i="9"/>
  <c r="G91" i="9"/>
  <c r="H91" i="9"/>
  <c r="D92" i="9"/>
  <c r="H92" i="9"/>
  <c r="E92" i="9"/>
  <c r="G92" i="9"/>
  <c r="K92" i="9"/>
  <c r="D93" i="9"/>
  <c r="I93" i="9"/>
  <c r="E93" i="9"/>
  <c r="L93" i="9"/>
  <c r="D94" i="9"/>
  <c r="E94" i="9"/>
  <c r="F94" i="9"/>
  <c r="H94" i="9"/>
  <c r="I94" i="9"/>
  <c r="J94" i="9"/>
  <c r="D95" i="9"/>
  <c r="J95" i="9"/>
  <c r="I95" i="9"/>
  <c r="E95" i="9"/>
  <c r="F95" i="9"/>
  <c r="G95" i="9"/>
  <c r="H95" i="9"/>
  <c r="L95" i="9"/>
  <c r="D96" i="9"/>
  <c r="L96" i="9"/>
  <c r="E96" i="9"/>
  <c r="G96" i="9"/>
  <c r="H96" i="9"/>
  <c r="K96" i="9"/>
  <c r="D97" i="9"/>
  <c r="L97" i="9"/>
  <c r="E97" i="9"/>
  <c r="D98" i="9"/>
  <c r="F98" i="9"/>
  <c r="E98" i="9"/>
  <c r="H98" i="9"/>
  <c r="J98" i="9"/>
  <c r="D99" i="9"/>
  <c r="I99" i="9"/>
  <c r="E99" i="9"/>
  <c r="F99" i="9"/>
  <c r="H99" i="9"/>
  <c r="J99" i="9"/>
  <c r="K99" i="9"/>
  <c r="D100" i="9"/>
  <c r="H100" i="9"/>
  <c r="E100" i="9"/>
  <c r="D101" i="9"/>
  <c r="F101" i="9"/>
  <c r="E101" i="9"/>
  <c r="L101" i="9"/>
  <c r="I101" i="9"/>
  <c r="D102" i="9"/>
  <c r="E102" i="9"/>
  <c r="I102" i="9"/>
  <c r="D103" i="9"/>
  <c r="J103" i="9"/>
  <c r="I103" i="9"/>
  <c r="E103" i="9"/>
  <c r="G103" i="9"/>
  <c r="H103" i="9"/>
  <c r="D104" i="9"/>
  <c r="H104" i="9"/>
  <c r="E104" i="9"/>
  <c r="I104" i="9"/>
  <c r="D105" i="9"/>
  <c r="E105" i="9"/>
  <c r="L105" i="9"/>
  <c r="I105" i="9"/>
  <c r="D106" i="9"/>
  <c r="J106" i="9"/>
  <c r="E106" i="9"/>
  <c r="L106" i="9"/>
  <c r="F106" i="9"/>
  <c r="I106" i="9"/>
  <c r="D107" i="9"/>
  <c r="I107" i="9"/>
  <c r="E107" i="9"/>
  <c r="G107" i="9"/>
  <c r="H107" i="9"/>
  <c r="J107" i="9"/>
  <c r="D108" i="9"/>
  <c r="I108" i="9"/>
  <c r="E108" i="9"/>
  <c r="K108" i="9"/>
  <c r="D109" i="9"/>
  <c r="E109" i="9"/>
  <c r="L109" i="9"/>
  <c r="F109" i="9"/>
  <c r="I109" i="9"/>
  <c r="D110" i="9"/>
  <c r="H110" i="9"/>
  <c r="E110" i="9"/>
  <c r="J110" i="9"/>
  <c r="D111" i="9"/>
  <c r="H111" i="9"/>
  <c r="E111" i="9"/>
  <c r="L111" i="9"/>
  <c r="G111" i="9"/>
  <c r="J111" i="9"/>
  <c r="D112" i="9"/>
  <c r="K112" i="9"/>
  <c r="E112" i="9"/>
  <c r="D113" i="9"/>
  <c r="H113" i="9"/>
  <c r="E113" i="9"/>
  <c r="L113" i="9"/>
  <c r="I113" i="9"/>
  <c r="D114" i="9"/>
  <c r="F114" i="9"/>
  <c r="E114" i="9"/>
  <c r="H114" i="9"/>
  <c r="I114" i="9"/>
  <c r="J114" i="9"/>
  <c r="D115" i="9"/>
  <c r="E115" i="9"/>
  <c r="D116" i="9"/>
  <c r="I116" i="9"/>
  <c r="E116" i="9"/>
  <c r="K116" i="9"/>
  <c r="H116" i="9"/>
  <c r="D117" i="9"/>
  <c r="E117" i="9"/>
  <c r="J117" i="9"/>
  <c r="D118" i="9"/>
  <c r="E118" i="9"/>
  <c r="D119" i="9"/>
  <c r="H119" i="9"/>
  <c r="L119" i="9"/>
  <c r="E119" i="9"/>
  <c r="G119" i="9"/>
  <c r="D120" i="9"/>
  <c r="E120" i="9"/>
  <c r="I120" i="9"/>
  <c r="D121" i="9"/>
  <c r="H121" i="9"/>
  <c r="E121" i="9"/>
  <c r="L121" i="9"/>
  <c r="I121" i="9"/>
  <c r="D122" i="9"/>
  <c r="F122" i="9"/>
  <c r="E122" i="9"/>
  <c r="I122" i="9"/>
  <c r="D123" i="9"/>
  <c r="E123" i="9"/>
  <c r="L123" i="9"/>
  <c r="G123" i="9"/>
  <c r="D124" i="9"/>
  <c r="I124" i="9"/>
  <c r="E124" i="9"/>
  <c r="K124" i="9"/>
  <c r="H124" i="9"/>
  <c r="D125" i="9"/>
  <c r="J125" i="9"/>
  <c r="H125" i="9"/>
  <c r="E125" i="9"/>
  <c r="I125" i="9"/>
  <c r="D126" i="9"/>
  <c r="E126" i="9"/>
  <c r="F126" i="9"/>
  <c r="H126" i="9"/>
  <c r="I126" i="9"/>
  <c r="J126" i="9"/>
  <c r="D127" i="9"/>
  <c r="L127" i="9"/>
  <c r="E127" i="9"/>
  <c r="G127" i="9"/>
  <c r="H127" i="9"/>
  <c r="J127" i="9"/>
  <c r="D128" i="9"/>
  <c r="I128" i="9"/>
  <c r="E128" i="9"/>
  <c r="K128" i="9"/>
  <c r="H128" i="9"/>
  <c r="D129" i="9"/>
  <c r="J129" i="9"/>
  <c r="H129" i="9"/>
  <c r="E129" i="9"/>
  <c r="I129" i="9"/>
  <c r="L129" i="9"/>
  <c r="D130" i="9"/>
  <c r="E130" i="9"/>
  <c r="F130" i="9"/>
  <c r="H130" i="9"/>
  <c r="I130" i="9"/>
  <c r="J130" i="9"/>
  <c r="D131" i="9"/>
  <c r="L131" i="9"/>
  <c r="E131" i="9"/>
  <c r="G131" i="9"/>
  <c r="H131" i="9"/>
  <c r="J131" i="9"/>
  <c r="D132" i="9"/>
  <c r="I132" i="9"/>
  <c r="E132" i="9"/>
  <c r="K132" i="9"/>
  <c r="H132" i="9"/>
  <c r="D133" i="9"/>
  <c r="J133" i="9"/>
  <c r="H133" i="9"/>
  <c r="E133" i="9"/>
  <c r="L133" i="9"/>
  <c r="I133" i="9"/>
  <c r="D134" i="9"/>
  <c r="E134" i="9"/>
  <c r="F134" i="9"/>
  <c r="H134" i="9"/>
  <c r="I134" i="9"/>
  <c r="J134" i="9"/>
  <c r="D135" i="9"/>
  <c r="L135" i="9"/>
  <c r="E135" i="9"/>
  <c r="G135" i="9"/>
  <c r="H135" i="9"/>
  <c r="J135" i="9"/>
  <c r="D136" i="9"/>
  <c r="I136" i="9"/>
  <c r="E136" i="9"/>
  <c r="K136" i="9"/>
  <c r="H136" i="9"/>
  <c r="D137" i="9"/>
  <c r="J137" i="9"/>
  <c r="H137" i="9"/>
  <c r="E137" i="9"/>
  <c r="I137" i="9"/>
  <c r="L137" i="9"/>
  <c r="D138" i="9"/>
  <c r="E138" i="9"/>
  <c r="F138" i="9"/>
  <c r="H138" i="9"/>
  <c r="I138" i="9"/>
  <c r="J138" i="9"/>
  <c r="D139" i="9"/>
  <c r="L139" i="9"/>
  <c r="E139" i="9"/>
  <c r="G139" i="9"/>
  <c r="H139" i="9"/>
  <c r="J139" i="9"/>
  <c r="D140" i="9"/>
  <c r="I140" i="9"/>
  <c r="E140" i="9"/>
  <c r="K140" i="9"/>
  <c r="H140" i="9"/>
  <c r="D141" i="9"/>
  <c r="J141" i="9"/>
  <c r="H141" i="9"/>
  <c r="E141" i="9"/>
  <c r="L141" i="9"/>
  <c r="I141" i="9"/>
  <c r="D142" i="9"/>
  <c r="E142" i="9"/>
  <c r="F142" i="9"/>
  <c r="H142" i="9"/>
  <c r="I142" i="9"/>
  <c r="J142" i="9"/>
  <c r="D143" i="9"/>
  <c r="L143" i="9"/>
  <c r="E143" i="9"/>
  <c r="G143" i="9"/>
  <c r="H143" i="9"/>
  <c r="I143" i="9"/>
  <c r="D144" i="9"/>
  <c r="J144" i="9"/>
  <c r="E144" i="9"/>
  <c r="I144" i="9"/>
  <c r="D145" i="9"/>
  <c r="J145" i="9"/>
  <c r="E145" i="9"/>
  <c r="L145" i="9"/>
  <c r="F145" i="9"/>
  <c r="H145" i="9"/>
  <c r="I145" i="9"/>
  <c r="D146" i="9"/>
  <c r="I146" i="9"/>
  <c r="E146" i="9"/>
  <c r="L146" i="9"/>
  <c r="G146" i="9"/>
  <c r="H146" i="9"/>
  <c r="D147" i="9"/>
  <c r="E147" i="9"/>
  <c r="G147" i="9"/>
  <c r="D148" i="9"/>
  <c r="J148" i="9"/>
  <c r="H148" i="9"/>
  <c r="E148" i="9"/>
  <c r="I148" i="9"/>
  <c r="D149" i="9"/>
  <c r="H149" i="9"/>
  <c r="E149" i="9"/>
  <c r="J149" i="9"/>
  <c r="D150" i="9"/>
  <c r="I150" i="9"/>
  <c r="E150" i="9"/>
  <c r="G150" i="9"/>
  <c r="H150" i="9"/>
  <c r="D151" i="9"/>
  <c r="H151" i="9"/>
  <c r="E151" i="9"/>
  <c r="G151" i="9"/>
  <c r="I151" i="9"/>
  <c r="D152" i="9"/>
  <c r="H152" i="9"/>
  <c r="E152" i="9"/>
  <c r="I152" i="9"/>
  <c r="J152" i="9"/>
  <c r="D153" i="9"/>
  <c r="E153" i="9"/>
  <c r="L153" i="9"/>
  <c r="J153" i="9"/>
  <c r="D154" i="9"/>
  <c r="H154" i="9"/>
  <c r="I154" i="9"/>
  <c r="E154" i="9"/>
  <c r="G154" i="9"/>
  <c r="D155" i="9"/>
  <c r="H155" i="9"/>
  <c r="E155" i="9"/>
  <c r="G155" i="9"/>
  <c r="I155" i="9"/>
  <c r="D156" i="9"/>
  <c r="H156" i="9"/>
  <c r="E156" i="9"/>
  <c r="I156" i="9"/>
  <c r="J156" i="9"/>
  <c r="D157" i="9"/>
  <c r="E157" i="9"/>
  <c r="L157" i="9"/>
  <c r="H157" i="9"/>
  <c r="D158" i="9"/>
  <c r="H158" i="9"/>
  <c r="I158" i="9"/>
  <c r="E158" i="9"/>
  <c r="G158" i="9"/>
  <c r="D159" i="9"/>
  <c r="H159" i="9"/>
  <c r="E159" i="9"/>
  <c r="G159" i="9"/>
  <c r="I159" i="9"/>
  <c r="D160" i="9"/>
  <c r="J160" i="9"/>
  <c r="H160" i="9"/>
  <c r="E160" i="9"/>
  <c r="I160" i="9"/>
  <c r="D161" i="9"/>
  <c r="I161" i="9"/>
  <c r="E161" i="9"/>
  <c r="L161" i="9"/>
  <c r="H161" i="9"/>
  <c r="J161" i="9"/>
  <c r="D162" i="9"/>
  <c r="I162" i="9"/>
  <c r="E162" i="9"/>
  <c r="G162" i="9"/>
  <c r="H162" i="9"/>
  <c r="D163" i="9"/>
  <c r="E163" i="9"/>
  <c r="G163" i="9"/>
  <c r="D164" i="9"/>
  <c r="J164" i="9"/>
  <c r="H164" i="9"/>
  <c r="E164" i="9"/>
  <c r="I164" i="9"/>
  <c r="D165" i="9"/>
  <c r="E165" i="9"/>
  <c r="H165" i="9"/>
  <c r="J165" i="9"/>
  <c r="D166" i="9"/>
  <c r="I166" i="9"/>
  <c r="E166" i="9"/>
  <c r="G166" i="9"/>
  <c r="H166" i="9"/>
  <c r="D167" i="9"/>
  <c r="H167" i="9"/>
  <c r="E167" i="9"/>
  <c r="G167" i="9"/>
  <c r="I167" i="9"/>
  <c r="D168" i="9"/>
  <c r="H168" i="9"/>
  <c r="E168" i="9"/>
  <c r="I168" i="9"/>
  <c r="J168" i="9"/>
  <c r="D169" i="9"/>
  <c r="E169" i="9"/>
  <c r="L169" i="9"/>
  <c r="D170" i="9"/>
  <c r="H170" i="9"/>
  <c r="I170" i="9"/>
  <c r="E170" i="9"/>
  <c r="G170" i="9"/>
  <c r="D171" i="9"/>
  <c r="H171" i="9"/>
  <c r="E171" i="9"/>
  <c r="G171" i="9"/>
  <c r="I171" i="9"/>
  <c r="D172" i="9"/>
  <c r="H172" i="9"/>
  <c r="E172" i="9"/>
  <c r="I172" i="9"/>
  <c r="J172" i="9"/>
  <c r="D173" i="9"/>
  <c r="E173" i="9"/>
  <c r="D174" i="9"/>
  <c r="H174" i="9"/>
  <c r="I174" i="9"/>
  <c r="E174" i="9"/>
  <c r="G174" i="9"/>
  <c r="D175" i="9"/>
  <c r="E175" i="9"/>
  <c r="G175" i="9"/>
  <c r="D176" i="9"/>
  <c r="J176" i="9"/>
  <c r="H176" i="9"/>
  <c r="E176" i="9"/>
  <c r="I176" i="9"/>
  <c r="D177" i="9"/>
  <c r="I177" i="9"/>
  <c r="E177" i="9"/>
  <c r="L177" i="9"/>
  <c r="H177" i="9"/>
  <c r="J177" i="9"/>
  <c r="D178" i="9"/>
  <c r="I178" i="9"/>
  <c r="E178" i="9"/>
  <c r="G178" i="9"/>
  <c r="H178" i="9"/>
  <c r="D179" i="9"/>
  <c r="E179" i="9"/>
  <c r="G179" i="9"/>
  <c r="D180" i="9"/>
  <c r="J180" i="9"/>
  <c r="H180" i="9"/>
  <c r="E180" i="9"/>
  <c r="I180" i="9"/>
  <c r="D181" i="9"/>
  <c r="E181" i="9"/>
  <c r="D182" i="9"/>
  <c r="I182" i="9"/>
  <c r="E182" i="9"/>
  <c r="G182" i="9"/>
  <c r="H182" i="9"/>
  <c r="D183" i="9"/>
  <c r="E183" i="9"/>
  <c r="G183" i="9"/>
  <c r="D184" i="9"/>
  <c r="F184" i="9"/>
  <c r="E184" i="9"/>
  <c r="H184" i="9"/>
  <c r="I184" i="9"/>
  <c r="J184" i="9"/>
  <c r="D185" i="9"/>
  <c r="E185" i="9"/>
  <c r="L185" i="9"/>
  <c r="F185" i="9"/>
  <c r="H185" i="9"/>
  <c r="I185" i="9"/>
  <c r="J185" i="9"/>
  <c r="D186" i="9"/>
  <c r="E186" i="9"/>
  <c r="G186" i="9"/>
  <c r="D187" i="9"/>
  <c r="I187" i="9"/>
  <c r="H187" i="9"/>
  <c r="E187" i="9"/>
  <c r="G187" i="9"/>
  <c r="D188" i="9"/>
  <c r="E188" i="9"/>
  <c r="I188" i="9"/>
  <c r="D189" i="9"/>
  <c r="E189" i="9"/>
  <c r="D190" i="9"/>
  <c r="H190" i="9"/>
  <c r="I190" i="9"/>
  <c r="E190" i="9"/>
  <c r="G190" i="9"/>
  <c r="D191" i="9"/>
  <c r="H191" i="9"/>
  <c r="E191" i="9"/>
  <c r="G191" i="9"/>
  <c r="I191" i="9"/>
  <c r="D192" i="9"/>
  <c r="F192" i="9"/>
  <c r="E192" i="9"/>
  <c r="H192" i="9"/>
  <c r="I192" i="9"/>
  <c r="J192" i="9"/>
  <c r="D193" i="9"/>
  <c r="H193" i="9"/>
  <c r="E193" i="9"/>
  <c r="L193" i="9"/>
  <c r="F193" i="9"/>
  <c r="I193" i="9"/>
  <c r="J193" i="9"/>
  <c r="D194" i="9"/>
  <c r="E194" i="9"/>
  <c r="G194" i="9"/>
  <c r="D195" i="9"/>
  <c r="H195" i="9"/>
  <c r="E195" i="9"/>
  <c r="G195" i="9"/>
  <c r="I195" i="9"/>
  <c r="D196" i="9"/>
  <c r="E196" i="9"/>
  <c r="D197" i="9"/>
  <c r="E197" i="9"/>
  <c r="D198" i="9"/>
  <c r="H198" i="9"/>
  <c r="I198" i="9"/>
  <c r="E198" i="9"/>
  <c r="G198" i="9"/>
  <c r="D199" i="9"/>
  <c r="E199" i="9"/>
  <c r="G199" i="9"/>
  <c r="D200" i="9"/>
  <c r="I200" i="9"/>
  <c r="F200" i="9"/>
  <c r="E200" i="9"/>
  <c r="H200" i="9"/>
  <c r="J200" i="9"/>
  <c r="D201" i="9"/>
  <c r="H201" i="9"/>
  <c r="E201" i="9"/>
  <c r="L201" i="9"/>
  <c r="F201" i="9"/>
  <c r="I201" i="9"/>
  <c r="D202" i="9"/>
  <c r="I202" i="9"/>
  <c r="E202" i="9"/>
  <c r="G202" i="9"/>
  <c r="H202" i="9"/>
  <c r="D203" i="9"/>
  <c r="H203" i="9"/>
  <c r="E203" i="9"/>
  <c r="G203" i="9"/>
  <c r="I203" i="9"/>
  <c r="D204" i="9"/>
  <c r="E204" i="9"/>
  <c r="I204" i="9"/>
  <c r="D205" i="9"/>
  <c r="I205" i="9"/>
  <c r="E205" i="9"/>
  <c r="L205" i="9"/>
  <c r="H205" i="9"/>
  <c r="J205" i="9"/>
  <c r="D206" i="9"/>
  <c r="I206" i="9"/>
  <c r="E206" i="9"/>
  <c r="G206" i="9"/>
  <c r="H206" i="9"/>
  <c r="D207" i="9"/>
  <c r="I207" i="9"/>
  <c r="E207" i="9"/>
  <c r="G207" i="9"/>
  <c r="D208" i="9"/>
  <c r="J208" i="9"/>
  <c r="E208" i="9"/>
  <c r="I208" i="9"/>
  <c r="D209" i="9"/>
  <c r="E209" i="9"/>
  <c r="D210" i="9"/>
  <c r="H210" i="9"/>
  <c r="E210" i="9"/>
  <c r="G210" i="9"/>
  <c r="D211" i="9"/>
  <c r="I211" i="9"/>
  <c r="E211" i="9"/>
  <c r="G211" i="9"/>
  <c r="D212" i="9"/>
  <c r="E212" i="9"/>
  <c r="D213" i="9"/>
  <c r="F213" i="9"/>
  <c r="E213" i="9"/>
  <c r="D214" i="9"/>
  <c r="H214" i="9"/>
  <c r="E214" i="9"/>
  <c r="G214" i="9"/>
  <c r="D215" i="9"/>
  <c r="I215" i="9"/>
  <c r="E215" i="9"/>
  <c r="G215" i="9"/>
  <c r="D216" i="9"/>
  <c r="J216" i="9"/>
  <c r="E216" i="9"/>
  <c r="I216" i="9"/>
  <c r="D217" i="9"/>
  <c r="E217" i="9"/>
  <c r="I217" i="9"/>
  <c r="D218" i="9"/>
  <c r="H218" i="9"/>
  <c r="E218" i="9"/>
  <c r="G218" i="9"/>
  <c r="D219" i="9"/>
  <c r="I219" i="9"/>
  <c r="E219" i="9"/>
  <c r="G219" i="9"/>
  <c r="D220" i="9"/>
  <c r="E220" i="9"/>
  <c r="D221" i="9"/>
  <c r="E221" i="9"/>
  <c r="D222" i="9"/>
  <c r="H222" i="9"/>
  <c r="E222" i="9"/>
  <c r="G222" i="9"/>
  <c r="D223" i="9"/>
  <c r="I223" i="9"/>
  <c r="E223" i="9"/>
  <c r="G223" i="9"/>
  <c r="D224" i="9"/>
  <c r="J224" i="9"/>
  <c r="E224" i="9"/>
  <c r="I224" i="9"/>
  <c r="D225" i="9"/>
  <c r="E225" i="9"/>
  <c r="I225" i="9"/>
  <c r="D226" i="9"/>
  <c r="H226" i="9"/>
  <c r="E226" i="9"/>
  <c r="G226" i="9"/>
  <c r="D227" i="9"/>
  <c r="I227" i="9"/>
  <c r="E227" i="9"/>
  <c r="G227" i="9"/>
  <c r="D228" i="9"/>
  <c r="E228" i="9"/>
  <c r="D229" i="9"/>
  <c r="E229" i="9"/>
  <c r="D230" i="9"/>
  <c r="H230" i="9"/>
  <c r="E230" i="9"/>
  <c r="G230" i="9"/>
  <c r="K230" i="9"/>
  <c r="D231" i="9"/>
  <c r="E231" i="9"/>
  <c r="I231" i="9"/>
  <c r="D232" i="9"/>
  <c r="I232" i="9"/>
  <c r="E232" i="9"/>
  <c r="D233" i="9"/>
  <c r="I233" i="9"/>
  <c r="E233" i="9"/>
  <c r="K233" i="9"/>
  <c r="F233" i="9"/>
  <c r="H233" i="9"/>
  <c r="J233" i="9"/>
  <c r="D234" i="9"/>
  <c r="E234" i="9"/>
  <c r="K234" i="9"/>
  <c r="F234" i="9"/>
  <c r="H234" i="9"/>
  <c r="D235" i="9"/>
  <c r="I235" i="9"/>
  <c r="E235" i="9"/>
  <c r="G235" i="9"/>
  <c r="L235" i="9"/>
  <c r="D236" i="9"/>
  <c r="I236" i="9"/>
  <c r="F236" i="9"/>
  <c r="E236" i="9"/>
  <c r="H236" i="9"/>
  <c r="J236" i="9"/>
  <c r="D237" i="9"/>
  <c r="H237" i="9"/>
  <c r="E237" i="9"/>
  <c r="L237" i="9"/>
  <c r="F237" i="9"/>
  <c r="I237" i="9"/>
  <c r="D238" i="9"/>
  <c r="E238" i="9"/>
  <c r="K238" i="9"/>
  <c r="F238" i="9"/>
  <c r="H238" i="9"/>
  <c r="L238" i="9"/>
  <c r="D239" i="9"/>
  <c r="L239" i="9"/>
  <c r="E239" i="9"/>
  <c r="G239" i="9"/>
  <c r="H239" i="9"/>
  <c r="I239" i="9"/>
  <c r="D240" i="9"/>
  <c r="F240" i="9"/>
  <c r="E240" i="9"/>
  <c r="H240" i="9"/>
  <c r="I240" i="9"/>
  <c r="J240" i="9"/>
  <c r="D241" i="9"/>
  <c r="H241" i="9"/>
  <c r="E241" i="9"/>
  <c r="L241" i="9"/>
  <c r="F241" i="9"/>
  <c r="I241" i="9"/>
  <c r="J241" i="9"/>
  <c r="D242" i="9"/>
  <c r="E242" i="9"/>
  <c r="G242" i="9"/>
  <c r="D243" i="9"/>
  <c r="H243" i="9"/>
  <c r="L243" i="9"/>
  <c r="E243" i="9"/>
  <c r="G243" i="9"/>
  <c r="I243" i="9"/>
  <c r="D244" i="9"/>
  <c r="F244" i="9"/>
  <c r="E244" i="9"/>
  <c r="H244" i="9"/>
  <c r="I244" i="9"/>
  <c r="J244" i="9"/>
  <c r="D245" i="9"/>
  <c r="E245" i="9"/>
  <c r="L245" i="9"/>
  <c r="F245" i="9"/>
  <c r="H245" i="9"/>
  <c r="I245" i="9"/>
  <c r="J245" i="9"/>
  <c r="D246" i="9"/>
  <c r="E246" i="9"/>
  <c r="F246" i="9"/>
  <c r="G246" i="9"/>
  <c r="L246" i="9"/>
  <c r="D247" i="9"/>
  <c r="H247" i="9"/>
  <c r="L247" i="9"/>
  <c r="E247" i="9"/>
  <c r="G247" i="9"/>
  <c r="I247" i="9"/>
  <c r="D248" i="9"/>
  <c r="I248" i="9"/>
  <c r="F248" i="9"/>
  <c r="E248" i="9"/>
  <c r="H248" i="9"/>
  <c r="J248" i="9"/>
  <c r="D249" i="9"/>
  <c r="J249" i="9"/>
  <c r="E249" i="9"/>
  <c r="L249" i="9"/>
  <c r="F249" i="9"/>
  <c r="H249" i="9"/>
  <c r="I249" i="9"/>
  <c r="D250" i="9"/>
  <c r="L250" i="9"/>
  <c r="E250" i="9"/>
  <c r="G250" i="9"/>
  <c r="H250" i="9"/>
  <c r="D251" i="9"/>
  <c r="L251" i="9"/>
  <c r="E251" i="9"/>
  <c r="G251" i="9"/>
  <c r="H251" i="9"/>
  <c r="I251" i="9"/>
  <c r="D252" i="9"/>
  <c r="I252" i="9"/>
  <c r="F252" i="9"/>
  <c r="E252" i="9"/>
  <c r="H252" i="9"/>
  <c r="J252" i="9"/>
  <c r="D253" i="9"/>
  <c r="H253" i="9"/>
  <c r="E253" i="9"/>
  <c r="L253" i="9"/>
  <c r="F253" i="9"/>
  <c r="I253" i="9"/>
  <c r="D254" i="9"/>
  <c r="H254" i="9"/>
  <c r="E254" i="9"/>
  <c r="K254" i="9"/>
  <c r="J254" i="9"/>
  <c r="D255" i="9"/>
  <c r="H255" i="9"/>
  <c r="E255" i="9"/>
  <c r="K255" i="9"/>
  <c r="D256" i="9"/>
  <c r="E256" i="9"/>
  <c r="L256" i="9"/>
  <c r="F256" i="9"/>
  <c r="H256" i="9"/>
  <c r="I256" i="9"/>
  <c r="J256" i="9"/>
  <c r="D257" i="9"/>
  <c r="L257" i="9"/>
  <c r="E257" i="9"/>
  <c r="G257" i="9"/>
  <c r="I257" i="9"/>
  <c r="K257" i="9"/>
  <c r="D258" i="9"/>
  <c r="I258" i="9"/>
  <c r="E258" i="9"/>
  <c r="F258" i="9"/>
  <c r="G258" i="9"/>
  <c r="H258" i="9"/>
  <c r="J258" i="9"/>
  <c r="K258" i="9"/>
  <c r="D259" i="9"/>
  <c r="H259" i="9"/>
  <c r="E259" i="9"/>
  <c r="I259" i="9"/>
  <c r="K259" i="9"/>
  <c r="D260" i="9"/>
  <c r="E260" i="9"/>
  <c r="F260" i="9"/>
  <c r="I260" i="9"/>
  <c r="D261" i="9"/>
  <c r="I261" i="9"/>
  <c r="E261" i="9"/>
  <c r="F261" i="9"/>
  <c r="H261" i="9"/>
  <c r="J261" i="9"/>
  <c r="D262" i="9"/>
  <c r="E262" i="9"/>
  <c r="G262" i="9"/>
  <c r="D263" i="9"/>
  <c r="E263" i="9"/>
  <c r="K263" i="9"/>
  <c r="D264" i="9"/>
  <c r="E264" i="9"/>
  <c r="L264" i="9"/>
  <c r="F264" i="9"/>
  <c r="H264" i="9"/>
  <c r="I264" i="9"/>
  <c r="J264" i="9"/>
  <c r="D265" i="9"/>
  <c r="I265" i="9"/>
  <c r="E265" i="9"/>
  <c r="G265" i="9"/>
  <c r="K265" i="9"/>
  <c r="D266" i="9"/>
  <c r="J266" i="9"/>
  <c r="I266" i="9"/>
  <c r="E266" i="9"/>
  <c r="G266" i="9"/>
  <c r="F266" i="9"/>
  <c r="H266" i="9"/>
  <c r="K266" i="9"/>
  <c r="D267" i="9"/>
  <c r="H267" i="9"/>
  <c r="E267" i="9"/>
  <c r="K267" i="9"/>
  <c r="I267" i="9"/>
  <c r="D268" i="9"/>
  <c r="F268" i="9"/>
  <c r="E268" i="9"/>
  <c r="L268" i="9"/>
  <c r="D269" i="9"/>
  <c r="H269" i="9"/>
  <c r="E269" i="9"/>
  <c r="L269" i="9"/>
  <c r="F269" i="9"/>
  <c r="I269" i="9"/>
  <c r="J269" i="9"/>
  <c r="D270" i="9"/>
  <c r="H270" i="9"/>
  <c r="E270" i="9"/>
  <c r="G270" i="9"/>
  <c r="D271" i="9"/>
  <c r="H271" i="9"/>
  <c r="E271" i="9"/>
  <c r="K271" i="9"/>
  <c r="D272" i="9"/>
  <c r="E272" i="9"/>
  <c r="L272" i="9"/>
  <c r="F272" i="9"/>
  <c r="H272" i="9"/>
  <c r="I272" i="9"/>
  <c r="J272" i="9"/>
  <c r="D273" i="9"/>
  <c r="E273" i="9"/>
  <c r="L273" i="9"/>
  <c r="D274" i="9"/>
  <c r="H274" i="9"/>
  <c r="I274" i="9"/>
  <c r="E274" i="9"/>
  <c r="G274" i="9"/>
  <c r="J274" i="9"/>
  <c r="D275" i="9"/>
  <c r="H275" i="9"/>
  <c r="E275" i="9"/>
  <c r="K275" i="9"/>
  <c r="I275" i="9"/>
  <c r="D276" i="9"/>
  <c r="F276" i="9"/>
  <c r="E276" i="9"/>
  <c r="I276" i="9"/>
  <c r="L276" i="9"/>
  <c r="D277" i="9"/>
  <c r="E277" i="9"/>
  <c r="L277" i="9"/>
  <c r="F277" i="9"/>
  <c r="H277" i="9"/>
  <c r="I277" i="9"/>
  <c r="J277" i="9"/>
  <c r="D278" i="9"/>
  <c r="E278" i="9"/>
  <c r="G278" i="9"/>
  <c r="H278" i="9"/>
  <c r="D279" i="9"/>
  <c r="E279" i="9"/>
  <c r="K279" i="9"/>
  <c r="D280" i="9"/>
  <c r="E280" i="9"/>
  <c r="L280" i="9"/>
  <c r="F280" i="9"/>
  <c r="H280" i="9"/>
  <c r="I280" i="9"/>
  <c r="J280" i="9"/>
  <c r="D281" i="9"/>
  <c r="L281" i="9"/>
  <c r="E281" i="9"/>
  <c r="J281" i="9"/>
  <c r="D282" i="9"/>
  <c r="I282" i="9"/>
  <c r="E282" i="9"/>
  <c r="G282" i="9"/>
  <c r="H282" i="9"/>
  <c r="J282" i="9"/>
  <c r="D283" i="9"/>
  <c r="K283" i="9"/>
  <c r="H283" i="9"/>
  <c r="E283" i="9"/>
  <c r="I283" i="9"/>
  <c r="D284" i="9"/>
  <c r="F284" i="9"/>
  <c r="E284" i="9"/>
  <c r="D285" i="9"/>
  <c r="J285" i="9"/>
  <c r="E285" i="9"/>
  <c r="L285" i="9"/>
  <c r="F285" i="9"/>
  <c r="H285" i="9"/>
  <c r="I285" i="9"/>
  <c r="D286" i="9"/>
  <c r="E286" i="9"/>
  <c r="G286" i="9"/>
  <c r="H286" i="9"/>
  <c r="D287" i="9"/>
  <c r="E287" i="9"/>
  <c r="K287" i="9"/>
  <c r="D288" i="9"/>
  <c r="I288" i="9"/>
  <c r="E288" i="9"/>
  <c r="L288" i="9"/>
  <c r="H288" i="9"/>
  <c r="J288" i="9"/>
  <c r="D289" i="9"/>
  <c r="E289" i="9"/>
  <c r="L289" i="9"/>
  <c r="H289" i="9"/>
  <c r="J289" i="9"/>
  <c r="D290" i="9"/>
  <c r="I290" i="9"/>
  <c r="E290" i="9"/>
  <c r="G290" i="9"/>
  <c r="H290" i="9"/>
  <c r="J290" i="9"/>
  <c r="D291" i="9"/>
  <c r="H291" i="9"/>
  <c r="E291" i="9"/>
  <c r="I291" i="9"/>
  <c r="K291" i="9"/>
  <c r="D292" i="9"/>
  <c r="E292" i="9"/>
  <c r="F292" i="9"/>
  <c r="I292" i="9"/>
  <c r="L292" i="9"/>
  <c r="D293" i="9"/>
  <c r="H293" i="9"/>
  <c r="E293" i="9"/>
  <c r="L293" i="9"/>
  <c r="F293" i="9"/>
  <c r="I293" i="9"/>
  <c r="D294" i="9"/>
  <c r="I294" i="9"/>
  <c r="E294" i="9"/>
  <c r="G294" i="9"/>
  <c r="H294" i="9"/>
  <c r="D295" i="9"/>
  <c r="H295" i="9"/>
  <c r="E295" i="9"/>
  <c r="I295" i="9"/>
  <c r="D296" i="9"/>
  <c r="I296" i="9"/>
  <c r="E296" i="9"/>
  <c r="H296" i="9"/>
  <c r="J296" i="9"/>
  <c r="D297" i="9"/>
  <c r="J297" i="9"/>
  <c r="E297" i="9"/>
  <c r="L297" i="9"/>
  <c r="F297" i="9"/>
  <c r="H297" i="9"/>
  <c r="I297" i="9"/>
  <c r="D298" i="9"/>
  <c r="I298" i="9"/>
  <c r="E298" i="9"/>
  <c r="G298" i="9"/>
  <c r="H298" i="9"/>
  <c r="D299" i="9"/>
  <c r="H299" i="9"/>
  <c r="E299" i="9"/>
  <c r="I299" i="9"/>
  <c r="D300" i="9"/>
  <c r="E300" i="9"/>
  <c r="F300" i="9"/>
  <c r="H300" i="9"/>
  <c r="I300" i="9"/>
  <c r="J300" i="9"/>
  <c r="D301" i="9"/>
  <c r="E301" i="9"/>
  <c r="L301" i="9"/>
  <c r="F301" i="9"/>
  <c r="H301" i="9"/>
  <c r="I301" i="9"/>
  <c r="J301" i="9"/>
  <c r="D302" i="9"/>
  <c r="I302" i="9"/>
  <c r="E302" i="9"/>
  <c r="G302" i="9"/>
  <c r="D303" i="9"/>
  <c r="H303" i="9"/>
  <c r="E303" i="9"/>
  <c r="I303" i="9"/>
  <c r="D304" i="9"/>
  <c r="E304" i="9"/>
  <c r="F304" i="9"/>
  <c r="H304" i="9"/>
  <c r="I304" i="9"/>
  <c r="J304" i="9"/>
  <c r="D305" i="9"/>
  <c r="H305" i="9"/>
  <c r="E305" i="9"/>
  <c r="L305" i="9"/>
  <c r="F305" i="9"/>
  <c r="I305" i="9"/>
  <c r="J305" i="9"/>
  <c r="D306" i="9"/>
  <c r="I306" i="9"/>
  <c r="E306" i="9"/>
  <c r="G306" i="9"/>
  <c r="H306" i="9"/>
  <c r="D307" i="9"/>
  <c r="H307" i="9"/>
  <c r="E307" i="9"/>
  <c r="I307" i="9"/>
  <c r="D308" i="9"/>
  <c r="F308" i="9"/>
  <c r="E308" i="9"/>
  <c r="H308" i="9"/>
  <c r="J308" i="9"/>
  <c r="D309" i="9"/>
  <c r="H309" i="9"/>
  <c r="E309" i="9"/>
  <c r="L309" i="9"/>
  <c r="F309" i="9"/>
  <c r="I309" i="9"/>
  <c r="D310" i="9"/>
  <c r="I310" i="9"/>
  <c r="E310" i="9"/>
  <c r="G310" i="9"/>
  <c r="D311" i="9"/>
  <c r="H311" i="9"/>
  <c r="E311" i="9"/>
  <c r="I311" i="9"/>
  <c r="D312" i="9"/>
  <c r="I312" i="9"/>
  <c r="E312" i="9"/>
  <c r="H312" i="9"/>
  <c r="J312" i="9"/>
  <c r="D313" i="9"/>
  <c r="J313" i="9"/>
  <c r="E313" i="9"/>
  <c r="L313" i="9"/>
  <c r="F313" i="9"/>
  <c r="H313" i="9"/>
  <c r="I313" i="9"/>
  <c r="D314" i="9"/>
  <c r="I314" i="9"/>
  <c r="E314" i="9"/>
  <c r="G314" i="9"/>
  <c r="D315" i="9"/>
  <c r="H315" i="9"/>
  <c r="E315" i="9"/>
  <c r="I315" i="9"/>
  <c r="D316" i="9"/>
  <c r="E316" i="9"/>
  <c r="F316" i="9"/>
  <c r="H316" i="9"/>
  <c r="I316" i="9"/>
  <c r="J316" i="9"/>
  <c r="D317" i="9"/>
  <c r="E317" i="9"/>
  <c r="L317" i="9"/>
  <c r="F317" i="9"/>
  <c r="H317" i="9"/>
  <c r="I317" i="9"/>
  <c r="J317" i="9"/>
  <c r="D318" i="9"/>
  <c r="I318" i="9"/>
  <c r="E318" i="9"/>
  <c r="G318" i="9"/>
  <c r="H318" i="9"/>
  <c r="D319" i="9"/>
  <c r="H319" i="9"/>
  <c r="E319" i="9"/>
  <c r="I319" i="9"/>
  <c r="D320" i="9"/>
  <c r="E320" i="9"/>
  <c r="F320" i="9"/>
  <c r="H320" i="9"/>
  <c r="I320" i="9"/>
  <c r="J320" i="9"/>
  <c r="D321" i="9"/>
  <c r="H321" i="9"/>
  <c r="E321" i="9"/>
  <c r="L321" i="9"/>
  <c r="F321" i="9"/>
  <c r="I321" i="9"/>
  <c r="J321" i="9"/>
  <c r="D322" i="9"/>
  <c r="E322" i="9"/>
  <c r="G322" i="9"/>
  <c r="D323" i="9"/>
  <c r="H323" i="9"/>
  <c r="E323" i="9"/>
  <c r="I323" i="9"/>
  <c r="D324" i="9"/>
  <c r="F324" i="9"/>
  <c r="E324" i="9"/>
  <c r="H324" i="9"/>
  <c r="J324" i="9"/>
  <c r="D325" i="9"/>
  <c r="F325" i="9"/>
  <c r="E325" i="9"/>
  <c r="D326" i="9"/>
  <c r="H326" i="9"/>
  <c r="I326" i="9"/>
  <c r="E326" i="9"/>
  <c r="G326" i="9"/>
  <c r="D327" i="9"/>
  <c r="H327" i="9"/>
  <c r="E327" i="9"/>
  <c r="I327" i="9"/>
  <c r="D328" i="9"/>
  <c r="E328" i="9"/>
  <c r="H328" i="9"/>
  <c r="D329" i="9"/>
  <c r="J329" i="9"/>
  <c r="E329" i="9"/>
  <c r="L329" i="9"/>
  <c r="F329" i="9"/>
  <c r="H329" i="9"/>
  <c r="I329" i="9"/>
  <c r="D330" i="9"/>
  <c r="E330" i="9"/>
  <c r="G330" i="9"/>
  <c r="D331" i="9"/>
  <c r="H331" i="9"/>
  <c r="E331" i="9"/>
  <c r="I331" i="9"/>
  <c r="D332" i="9"/>
  <c r="E332" i="9"/>
  <c r="F332" i="9"/>
  <c r="H332" i="9"/>
  <c r="I332" i="9"/>
  <c r="J332" i="9"/>
  <c r="D333" i="9"/>
  <c r="E333" i="9"/>
  <c r="L333" i="9"/>
  <c r="F333" i="9"/>
  <c r="H333" i="9"/>
  <c r="I333" i="9"/>
  <c r="J333" i="9"/>
  <c r="D334" i="9"/>
  <c r="I334" i="9"/>
  <c r="E334" i="9"/>
  <c r="G334" i="9"/>
  <c r="H334" i="9"/>
  <c r="D335" i="9"/>
  <c r="I335" i="9"/>
  <c r="H335" i="9"/>
  <c r="E335" i="9"/>
  <c r="D336" i="9"/>
  <c r="E336" i="9"/>
  <c r="F336" i="9"/>
  <c r="H336" i="9"/>
  <c r="I336" i="9"/>
  <c r="J336" i="9"/>
  <c r="D337" i="9"/>
  <c r="H337" i="9"/>
  <c r="E337" i="9"/>
  <c r="L337" i="9"/>
  <c r="F337" i="9"/>
  <c r="I337" i="9"/>
  <c r="J337" i="9"/>
  <c r="I2" i="10"/>
  <c r="I3" i="10"/>
  <c r="I4" i="10"/>
  <c r="I5" i="10"/>
  <c r="I6" i="10"/>
  <c r="I7" i="10"/>
  <c r="D9" i="10"/>
  <c r="E9" i="10"/>
  <c r="E21" i="10"/>
  <c r="F21" i="10"/>
  <c r="E22" i="10"/>
  <c r="F22" i="10"/>
  <c r="G22" i="10"/>
  <c r="J22" i="10"/>
  <c r="E23" i="10"/>
  <c r="F23" i="10"/>
  <c r="E24" i="10"/>
  <c r="F24" i="10"/>
  <c r="E25" i="10"/>
  <c r="F25" i="10"/>
  <c r="E26" i="10"/>
  <c r="F26" i="10"/>
  <c r="G26" i="10"/>
  <c r="J26" i="10"/>
  <c r="E27" i="10"/>
  <c r="F27" i="10"/>
  <c r="E28" i="10"/>
  <c r="F28" i="10"/>
  <c r="E29" i="10"/>
  <c r="F29" i="10"/>
  <c r="E30" i="10"/>
  <c r="F30" i="10"/>
  <c r="G30" i="10"/>
  <c r="J30" i="10"/>
  <c r="E31" i="10"/>
  <c r="F31" i="10"/>
  <c r="E32" i="10"/>
  <c r="F32" i="10"/>
  <c r="E33" i="10"/>
  <c r="F33" i="10"/>
  <c r="E34" i="10"/>
  <c r="F34" i="10"/>
  <c r="G34" i="10"/>
  <c r="E35" i="10"/>
  <c r="F35" i="10"/>
  <c r="E36" i="10"/>
  <c r="F36" i="10"/>
  <c r="E37" i="10"/>
  <c r="F37" i="10"/>
  <c r="E38" i="10"/>
  <c r="F38" i="10"/>
  <c r="G38" i="10"/>
  <c r="K38" i="10"/>
  <c r="E39" i="10"/>
  <c r="F39" i="10"/>
  <c r="E40" i="10"/>
  <c r="F40" i="10"/>
  <c r="E41" i="10"/>
  <c r="F41" i="10"/>
  <c r="E42" i="10"/>
  <c r="F42" i="10"/>
  <c r="G42" i="10"/>
  <c r="K42" i="10"/>
  <c r="E43" i="10"/>
  <c r="F43" i="10"/>
  <c r="E44" i="10"/>
  <c r="F44" i="10"/>
  <c r="E45" i="10"/>
  <c r="F45" i="10"/>
  <c r="E46" i="10"/>
  <c r="F46" i="10"/>
  <c r="G46" i="10"/>
  <c r="K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G53" i="10"/>
  <c r="J53" i="10"/>
  <c r="E54" i="10"/>
  <c r="F54" i="10"/>
  <c r="E55" i="10"/>
  <c r="F55" i="10"/>
  <c r="G55" i="10"/>
  <c r="K55" i="10"/>
  <c r="E56" i="10"/>
  <c r="F56" i="10"/>
  <c r="E57" i="10"/>
  <c r="F57" i="10"/>
  <c r="E58" i="10"/>
  <c r="F58" i="10"/>
  <c r="E59" i="10"/>
  <c r="F59" i="10"/>
  <c r="G59" i="10"/>
  <c r="K59" i="10"/>
  <c r="E60" i="10"/>
  <c r="F60" i="10"/>
  <c r="E61" i="10"/>
  <c r="F61" i="10"/>
  <c r="E64" i="10"/>
  <c r="F64" i="10"/>
  <c r="E74" i="10"/>
  <c r="F74" i="10"/>
  <c r="G74" i="10"/>
  <c r="E76" i="10"/>
  <c r="F76" i="10"/>
  <c r="E80" i="10"/>
  <c r="F80" i="10"/>
  <c r="E83" i="10"/>
  <c r="F83" i="10"/>
  <c r="F16" i="10"/>
  <c r="F17" i="10" s="1"/>
  <c r="C17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G51" i="10"/>
  <c r="J51" i="10"/>
  <c r="P51" i="10"/>
  <c r="P52" i="10"/>
  <c r="P53" i="10"/>
  <c r="P54" i="10"/>
  <c r="P55" i="10"/>
  <c r="P56" i="10"/>
  <c r="P57" i="10"/>
  <c r="P58" i="10"/>
  <c r="P59" i="10"/>
  <c r="P60" i="10"/>
  <c r="P61" i="10"/>
  <c r="P64" i="10"/>
  <c r="L74" i="10"/>
  <c r="P74" i="10"/>
  <c r="P76" i="10"/>
  <c r="P80" i="10"/>
  <c r="P83" i="10"/>
  <c r="I2" i="8"/>
  <c r="I3" i="8"/>
  <c r="I4" i="8"/>
  <c r="I5" i="8"/>
  <c r="I6" i="8"/>
  <c r="I7" i="8"/>
  <c r="E21" i="8"/>
  <c r="F21" i="8"/>
  <c r="E24" i="8"/>
  <c r="F24" i="8"/>
  <c r="G24" i="8"/>
  <c r="I24" i="8"/>
  <c r="E25" i="8"/>
  <c r="F25" i="8"/>
  <c r="E26" i="8"/>
  <c r="F26" i="8"/>
  <c r="E27" i="8"/>
  <c r="F27" i="8"/>
  <c r="E28" i="8"/>
  <c r="F28" i="8"/>
  <c r="G28" i="8"/>
  <c r="I28" i="8"/>
  <c r="E30" i="8"/>
  <c r="F30" i="8"/>
  <c r="E31" i="8"/>
  <c r="F31" i="8"/>
  <c r="G31" i="8"/>
  <c r="I31" i="8"/>
  <c r="E32" i="8"/>
  <c r="F32" i="8"/>
  <c r="E33" i="8"/>
  <c r="F33" i="8"/>
  <c r="G33" i="8"/>
  <c r="I33" i="8"/>
  <c r="E34" i="8"/>
  <c r="F34" i="8"/>
  <c r="E35" i="8"/>
  <c r="F35" i="8"/>
  <c r="E36" i="8"/>
  <c r="F36" i="8"/>
  <c r="E37" i="8"/>
  <c r="F37" i="8"/>
  <c r="G37" i="8"/>
  <c r="I37" i="8"/>
  <c r="E38" i="8"/>
  <c r="F38" i="8"/>
  <c r="E39" i="8"/>
  <c r="F39" i="8"/>
  <c r="E40" i="8"/>
  <c r="F40" i="8"/>
  <c r="E41" i="8"/>
  <c r="F41" i="8"/>
  <c r="G41" i="8"/>
  <c r="J41" i="8"/>
  <c r="E42" i="8"/>
  <c r="F42" i="8"/>
  <c r="E43" i="8"/>
  <c r="F43" i="8"/>
  <c r="E44" i="8"/>
  <c r="F44" i="8"/>
  <c r="E45" i="8"/>
  <c r="F45" i="8"/>
  <c r="G45" i="8"/>
  <c r="J45" i="8"/>
  <c r="E46" i="8"/>
  <c r="F46" i="8"/>
  <c r="E47" i="8"/>
  <c r="F47" i="8"/>
  <c r="E48" i="8"/>
  <c r="F48" i="8"/>
  <c r="E49" i="8"/>
  <c r="F49" i="8"/>
  <c r="G49" i="8"/>
  <c r="I49" i="8"/>
  <c r="E50" i="8"/>
  <c r="F50" i="8"/>
  <c r="E51" i="8"/>
  <c r="F51" i="8"/>
  <c r="E52" i="8"/>
  <c r="F52" i="8"/>
  <c r="E53" i="8"/>
  <c r="F53" i="8"/>
  <c r="G53" i="8"/>
  <c r="I53" i="8"/>
  <c r="E54" i="8"/>
  <c r="F54" i="8"/>
  <c r="E55" i="8"/>
  <c r="F55" i="8"/>
  <c r="E56" i="8"/>
  <c r="F56" i="8"/>
  <c r="E57" i="8"/>
  <c r="F57" i="8"/>
  <c r="G57" i="8"/>
  <c r="I57" i="8"/>
  <c r="E58" i="8"/>
  <c r="F58" i="8"/>
  <c r="E59" i="8"/>
  <c r="F59" i="8"/>
  <c r="E60" i="8"/>
  <c r="F60" i="8"/>
  <c r="E61" i="8"/>
  <c r="F61" i="8"/>
  <c r="G61" i="8"/>
  <c r="I61" i="8"/>
  <c r="E62" i="8"/>
  <c r="F62" i="8"/>
  <c r="E63" i="8"/>
  <c r="F63" i="8"/>
  <c r="G63" i="8"/>
  <c r="I63" i="8"/>
  <c r="E64" i="8"/>
  <c r="F64" i="8"/>
  <c r="E65" i="8"/>
  <c r="F65" i="8"/>
  <c r="G65" i="8"/>
  <c r="I65" i="8"/>
  <c r="E66" i="8"/>
  <c r="F66" i="8"/>
  <c r="E67" i="8"/>
  <c r="F67" i="8"/>
  <c r="G67" i="8"/>
  <c r="E68" i="8"/>
  <c r="F68" i="8"/>
  <c r="E69" i="8"/>
  <c r="F69" i="8"/>
  <c r="G69" i="8"/>
  <c r="I69" i="8"/>
  <c r="E70" i="8"/>
  <c r="F70" i="8"/>
  <c r="E71" i="8"/>
  <c r="F71" i="8"/>
  <c r="E72" i="8"/>
  <c r="F72" i="8"/>
  <c r="E73" i="8"/>
  <c r="F73" i="8"/>
  <c r="G73" i="8"/>
  <c r="I73" i="8"/>
  <c r="E74" i="8"/>
  <c r="F74" i="8"/>
  <c r="E75" i="8"/>
  <c r="F75" i="8"/>
  <c r="E76" i="8"/>
  <c r="F76" i="8"/>
  <c r="E77" i="8"/>
  <c r="F77" i="8"/>
  <c r="G77" i="8"/>
  <c r="I77" i="8"/>
  <c r="E78" i="8"/>
  <c r="F78" i="8"/>
  <c r="E79" i="8"/>
  <c r="F79" i="8"/>
  <c r="E80" i="8"/>
  <c r="F80" i="8"/>
  <c r="E81" i="8"/>
  <c r="F81" i="8"/>
  <c r="G81" i="8"/>
  <c r="I81" i="8"/>
  <c r="E82" i="8"/>
  <c r="F82" i="8"/>
  <c r="E83" i="8"/>
  <c r="F83" i="8"/>
  <c r="G83" i="8"/>
  <c r="I83" i="8"/>
  <c r="E84" i="8"/>
  <c r="F84" i="8"/>
  <c r="E92" i="8"/>
  <c r="F92" i="8"/>
  <c r="G92" i="8"/>
  <c r="I92" i="8"/>
  <c r="E96" i="8"/>
  <c r="F96" i="8"/>
  <c r="E98" i="8"/>
  <c r="F98" i="8"/>
  <c r="G98" i="8"/>
  <c r="K98" i="8"/>
  <c r="E100" i="8"/>
  <c r="F100" i="8"/>
  <c r="E102" i="8"/>
  <c r="F102" i="8"/>
  <c r="E103" i="8"/>
  <c r="F103" i="8"/>
  <c r="O115" i="8"/>
  <c r="R115" i="8" s="1"/>
  <c r="E29" i="8"/>
  <c r="F29" i="8"/>
  <c r="F16" i="8"/>
  <c r="F17" i="8" s="1"/>
  <c r="C17" i="8"/>
  <c r="P21" i="8"/>
  <c r="P22" i="8"/>
  <c r="I23" i="8"/>
  <c r="P23" i="8"/>
  <c r="P24" i="8"/>
  <c r="P25" i="8"/>
  <c r="P26" i="8"/>
  <c r="P27" i="8"/>
  <c r="P28" i="8"/>
  <c r="P29" i="8"/>
  <c r="Q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92" i="8"/>
  <c r="P86" i="8"/>
  <c r="J85" i="8"/>
  <c r="P85" i="8"/>
  <c r="J87" i="8"/>
  <c r="P87" i="8"/>
  <c r="J88" i="8"/>
  <c r="P88" i="8"/>
  <c r="J89" i="8"/>
  <c r="P89" i="8"/>
  <c r="J90" i="8"/>
  <c r="P90" i="8"/>
  <c r="J91" i="8"/>
  <c r="P91" i="8"/>
  <c r="P93" i="8"/>
  <c r="P94" i="8"/>
  <c r="P95" i="8"/>
  <c r="P96" i="8"/>
  <c r="K97" i="8"/>
  <c r="P97" i="8"/>
  <c r="P98" i="8"/>
  <c r="K99" i="8"/>
  <c r="P99" i="8"/>
  <c r="P100" i="8"/>
  <c r="J101" i="8"/>
  <c r="P101" i="8"/>
  <c r="P102" i="8"/>
  <c r="P103" i="8"/>
  <c r="J104" i="8"/>
  <c r="P104" i="8"/>
  <c r="J105" i="8"/>
  <c r="P105" i="8"/>
  <c r="K106" i="8"/>
  <c r="P106" i="8"/>
  <c r="K107" i="8"/>
  <c r="P107" i="8"/>
  <c r="P108" i="8"/>
  <c r="K109" i="8"/>
  <c r="P109" i="8"/>
  <c r="P110" i="8"/>
  <c r="P111" i="8"/>
  <c r="J112" i="8"/>
  <c r="P112" i="8"/>
  <c r="J113" i="8"/>
  <c r="P113" i="8"/>
  <c r="J114" i="8"/>
  <c r="P114" i="8"/>
  <c r="J115" i="8"/>
  <c r="P115" i="8"/>
  <c r="K116" i="8"/>
  <c r="P116" i="8"/>
  <c r="K117" i="8"/>
  <c r="P117" i="8"/>
  <c r="P119" i="8"/>
  <c r="P120" i="8"/>
  <c r="K121" i="8"/>
  <c r="P121" i="8"/>
  <c r="K122" i="8"/>
  <c r="P122" i="8"/>
  <c r="P123" i="8"/>
  <c r="L126" i="8"/>
  <c r="P126" i="8"/>
  <c r="L136" i="8"/>
  <c r="P136" i="8"/>
  <c r="L138" i="8"/>
  <c r="P138" i="8"/>
  <c r="L142" i="8"/>
  <c r="I2" i="7"/>
  <c r="I4" i="7"/>
  <c r="I3" i="7"/>
  <c r="I5" i="7"/>
  <c r="I6" i="7"/>
  <c r="I7" i="7"/>
  <c r="D9" i="7"/>
  <c r="E9" i="7"/>
  <c r="E105" i="7"/>
  <c r="F105" i="7"/>
  <c r="G105" i="7"/>
  <c r="J105" i="7"/>
  <c r="E106" i="7"/>
  <c r="F106" i="7"/>
  <c r="E107" i="7"/>
  <c r="F107" i="7"/>
  <c r="G107" i="7"/>
  <c r="K107" i="7"/>
  <c r="E108" i="7"/>
  <c r="F108" i="7"/>
  <c r="E109" i="7"/>
  <c r="F109" i="7"/>
  <c r="G109" i="7"/>
  <c r="K109" i="7"/>
  <c r="E110" i="7"/>
  <c r="F110" i="7"/>
  <c r="O110" i="7"/>
  <c r="E111" i="7"/>
  <c r="F111" i="7"/>
  <c r="G111" i="7"/>
  <c r="K111" i="7"/>
  <c r="E112" i="7"/>
  <c r="F112" i="7"/>
  <c r="G112" i="7"/>
  <c r="E113" i="7"/>
  <c r="F113" i="7"/>
  <c r="G113" i="7"/>
  <c r="J113" i="7"/>
  <c r="E114" i="7"/>
  <c r="F114" i="7"/>
  <c r="G114" i="7"/>
  <c r="J114" i="7"/>
  <c r="E115" i="7"/>
  <c r="F115" i="7"/>
  <c r="G115" i="7"/>
  <c r="J115" i="7"/>
  <c r="E116" i="7"/>
  <c r="F116" i="7"/>
  <c r="G116" i="7"/>
  <c r="K116" i="7"/>
  <c r="E117" i="7"/>
  <c r="F117" i="7"/>
  <c r="G117" i="7"/>
  <c r="K117" i="7"/>
  <c r="E118" i="7"/>
  <c r="F118" i="7"/>
  <c r="G118" i="7"/>
  <c r="E119" i="7"/>
  <c r="F119" i="7"/>
  <c r="G119" i="7"/>
  <c r="K119" i="7"/>
  <c r="E120" i="7"/>
  <c r="F120" i="7"/>
  <c r="E121" i="7"/>
  <c r="F121" i="7"/>
  <c r="G121" i="7"/>
  <c r="K121" i="7"/>
  <c r="E122" i="7"/>
  <c r="F122" i="7"/>
  <c r="G122" i="7"/>
  <c r="E125" i="7"/>
  <c r="F125" i="7"/>
  <c r="O125" i="7"/>
  <c r="R125" i="7"/>
  <c r="G125" i="7"/>
  <c r="L125" i="7"/>
  <c r="E135" i="7"/>
  <c r="F135" i="7"/>
  <c r="G135" i="7"/>
  <c r="E137" i="7"/>
  <c r="F137" i="7"/>
  <c r="G137" i="7"/>
  <c r="L137" i="7"/>
  <c r="E141" i="7"/>
  <c r="F141" i="7"/>
  <c r="G141" i="7"/>
  <c r="L141" i="7"/>
  <c r="E144" i="7"/>
  <c r="F144" i="7"/>
  <c r="E21" i="7"/>
  <c r="F21" i="7"/>
  <c r="G21" i="7"/>
  <c r="E24" i="7"/>
  <c r="F24" i="7"/>
  <c r="E25" i="7"/>
  <c r="F25" i="7"/>
  <c r="G25" i="7"/>
  <c r="I25" i="7"/>
  <c r="E26" i="7"/>
  <c r="F26" i="7"/>
  <c r="E27" i="7"/>
  <c r="F27" i="7"/>
  <c r="G27" i="7"/>
  <c r="E28" i="7"/>
  <c r="F28" i="7"/>
  <c r="E29" i="7"/>
  <c r="F29" i="7"/>
  <c r="Q29" i="7"/>
  <c r="E30" i="7"/>
  <c r="F30" i="7"/>
  <c r="G30" i="7"/>
  <c r="E31" i="7"/>
  <c r="F31" i="7"/>
  <c r="G31" i="7"/>
  <c r="I31" i="7"/>
  <c r="E32" i="7"/>
  <c r="F32" i="7"/>
  <c r="E33" i="7"/>
  <c r="F33" i="7"/>
  <c r="G33" i="7"/>
  <c r="I33" i="7"/>
  <c r="E34" i="7"/>
  <c r="F34" i="7"/>
  <c r="G34" i="7"/>
  <c r="I34" i="7"/>
  <c r="E35" i="7"/>
  <c r="F35" i="7"/>
  <c r="G35" i="7"/>
  <c r="I35" i="7"/>
  <c r="E36" i="7"/>
  <c r="F36" i="7"/>
  <c r="E37" i="7"/>
  <c r="F37" i="7"/>
  <c r="G37" i="7"/>
  <c r="I37" i="7"/>
  <c r="E38" i="7"/>
  <c r="F38" i="7"/>
  <c r="E39" i="7"/>
  <c r="F39" i="7"/>
  <c r="G39" i="7"/>
  <c r="I39" i="7"/>
  <c r="E40" i="7"/>
  <c r="F40" i="7"/>
  <c r="E41" i="7"/>
  <c r="F41" i="7"/>
  <c r="G41" i="7"/>
  <c r="J41" i="7"/>
  <c r="E42" i="7"/>
  <c r="F42" i="7"/>
  <c r="E43" i="7"/>
  <c r="F43" i="7"/>
  <c r="G43" i="7"/>
  <c r="J43" i="7"/>
  <c r="E44" i="7"/>
  <c r="F44" i="7"/>
  <c r="E45" i="7"/>
  <c r="F45" i="7"/>
  <c r="G45" i="7"/>
  <c r="J45" i="7"/>
  <c r="E46" i="7"/>
  <c r="F46" i="7"/>
  <c r="E47" i="7"/>
  <c r="F47" i="7"/>
  <c r="G47" i="7"/>
  <c r="I47" i="7"/>
  <c r="E48" i="7"/>
  <c r="F48" i="7"/>
  <c r="E49" i="7"/>
  <c r="F49" i="7"/>
  <c r="G49" i="7"/>
  <c r="I49" i="7"/>
  <c r="E50" i="7"/>
  <c r="F50" i="7"/>
  <c r="E51" i="7"/>
  <c r="F51" i="7"/>
  <c r="G51" i="7"/>
  <c r="I51" i="7"/>
  <c r="E52" i="7"/>
  <c r="F52" i="7"/>
  <c r="E53" i="7"/>
  <c r="F53" i="7"/>
  <c r="G53" i="7"/>
  <c r="I53" i="7"/>
  <c r="E54" i="7"/>
  <c r="F54" i="7"/>
  <c r="E55" i="7"/>
  <c r="F55" i="7"/>
  <c r="G55" i="7"/>
  <c r="I55" i="7"/>
  <c r="E56" i="7"/>
  <c r="F56" i="7"/>
  <c r="E57" i="7"/>
  <c r="F57" i="7"/>
  <c r="G57" i="7"/>
  <c r="I57" i="7"/>
  <c r="E58" i="7"/>
  <c r="F58" i="7"/>
  <c r="E59" i="7"/>
  <c r="F59" i="7"/>
  <c r="G59" i="7"/>
  <c r="I59" i="7"/>
  <c r="E60" i="7"/>
  <c r="F60" i="7"/>
  <c r="E61" i="7"/>
  <c r="F61" i="7"/>
  <c r="G61" i="7"/>
  <c r="I61" i="7"/>
  <c r="E62" i="7"/>
  <c r="F62" i="7"/>
  <c r="E63" i="7"/>
  <c r="F63" i="7"/>
  <c r="G63" i="7"/>
  <c r="I63" i="7"/>
  <c r="E64" i="7"/>
  <c r="F64" i="7"/>
  <c r="E65" i="7"/>
  <c r="F65" i="7"/>
  <c r="G65" i="7"/>
  <c r="I65" i="7"/>
  <c r="E66" i="7"/>
  <c r="F66" i="7"/>
  <c r="E67" i="7"/>
  <c r="F67" i="7"/>
  <c r="G67" i="7"/>
  <c r="I67" i="7"/>
  <c r="E68" i="7"/>
  <c r="F68" i="7"/>
  <c r="G68" i="7"/>
  <c r="I68" i="7"/>
  <c r="E69" i="7"/>
  <c r="F69" i="7"/>
  <c r="G69" i="7"/>
  <c r="I69" i="7"/>
  <c r="E70" i="7"/>
  <c r="F70" i="7"/>
  <c r="E71" i="7"/>
  <c r="F71" i="7"/>
  <c r="G71" i="7"/>
  <c r="I71" i="7"/>
  <c r="E72" i="7"/>
  <c r="F72" i="7"/>
  <c r="G72" i="7"/>
  <c r="I72" i="7"/>
  <c r="E73" i="7"/>
  <c r="F73" i="7"/>
  <c r="G73" i="7"/>
  <c r="I73" i="7"/>
  <c r="E74" i="7"/>
  <c r="F74" i="7"/>
  <c r="E75" i="7"/>
  <c r="F75" i="7"/>
  <c r="G75" i="7"/>
  <c r="I75" i="7"/>
  <c r="E76" i="7"/>
  <c r="F76" i="7"/>
  <c r="G76" i="7"/>
  <c r="I76" i="7"/>
  <c r="E77" i="7"/>
  <c r="F77" i="7"/>
  <c r="G77" i="7"/>
  <c r="I77" i="7"/>
  <c r="E78" i="7"/>
  <c r="F78" i="7"/>
  <c r="E79" i="7"/>
  <c r="F79" i="7"/>
  <c r="G79" i="7"/>
  <c r="I79" i="7"/>
  <c r="E80" i="7"/>
  <c r="F80" i="7"/>
  <c r="G80" i="7"/>
  <c r="I80" i="7"/>
  <c r="O80" i="7"/>
  <c r="R80" i="7"/>
  <c r="E81" i="7"/>
  <c r="F81" i="7"/>
  <c r="G81" i="7"/>
  <c r="I81" i="7"/>
  <c r="E82" i="7"/>
  <c r="F82" i="7"/>
  <c r="E83" i="7"/>
  <c r="F83" i="7"/>
  <c r="G83" i="7"/>
  <c r="I83" i="7"/>
  <c r="E84" i="7"/>
  <c r="F84" i="7"/>
  <c r="G84" i="7"/>
  <c r="E85" i="7"/>
  <c r="F85" i="7"/>
  <c r="E86" i="7"/>
  <c r="F86" i="7"/>
  <c r="E87" i="7"/>
  <c r="F87" i="7"/>
  <c r="G87" i="7"/>
  <c r="J87" i="7"/>
  <c r="E88" i="7"/>
  <c r="F88" i="7"/>
  <c r="G88" i="7"/>
  <c r="J88" i="7"/>
  <c r="E89" i="7"/>
  <c r="F89" i="7"/>
  <c r="E90" i="7"/>
  <c r="F90" i="7"/>
  <c r="O90" i="7"/>
  <c r="E91" i="7"/>
  <c r="F91" i="7"/>
  <c r="G91" i="7"/>
  <c r="J91" i="7"/>
  <c r="E92" i="7"/>
  <c r="F92" i="7"/>
  <c r="G92" i="7"/>
  <c r="J92" i="7"/>
  <c r="E93" i="7"/>
  <c r="F93" i="7"/>
  <c r="E94" i="7"/>
  <c r="F94" i="7"/>
  <c r="E95" i="7"/>
  <c r="F95" i="7"/>
  <c r="G95" i="7"/>
  <c r="E96" i="7"/>
  <c r="F96" i="7"/>
  <c r="G96" i="7"/>
  <c r="K96" i="7"/>
  <c r="O96" i="7"/>
  <c r="R96" i="7"/>
  <c r="E97" i="7"/>
  <c r="F97" i="7"/>
  <c r="E98" i="7"/>
  <c r="F98" i="7"/>
  <c r="E99" i="7"/>
  <c r="F99" i="7"/>
  <c r="G99" i="7"/>
  <c r="K99" i="7"/>
  <c r="E100" i="7"/>
  <c r="F100" i="7"/>
  <c r="G100" i="7"/>
  <c r="E101" i="7"/>
  <c r="F101" i="7"/>
  <c r="E102" i="7"/>
  <c r="F102" i="7"/>
  <c r="E103" i="7"/>
  <c r="F103" i="7"/>
  <c r="G103" i="7"/>
  <c r="K103" i="7"/>
  <c r="E104" i="7"/>
  <c r="F104" i="7"/>
  <c r="G104" i="7"/>
  <c r="J104" i="7"/>
  <c r="W14" i="7"/>
  <c r="E22" i="7"/>
  <c r="F22" i="7"/>
  <c r="E23" i="7"/>
  <c r="F23" i="7"/>
  <c r="F16" i="7"/>
  <c r="F17" i="7" s="1"/>
  <c r="C17" i="7"/>
  <c r="W18" i="7"/>
  <c r="H21" i="7"/>
  <c r="P21" i="7"/>
  <c r="W21" i="7"/>
  <c r="P22" i="7"/>
  <c r="P23" i="7"/>
  <c r="P24" i="7"/>
  <c r="W24" i="7"/>
  <c r="P25" i="7"/>
  <c r="W25" i="7"/>
  <c r="P26" i="7"/>
  <c r="I27" i="7"/>
  <c r="P27" i="7"/>
  <c r="P28" i="7"/>
  <c r="P29" i="7"/>
  <c r="I30" i="7"/>
  <c r="P30" i="7"/>
  <c r="W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J100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J112" i="7"/>
  <c r="P112" i="7"/>
  <c r="P113" i="7"/>
  <c r="P114" i="7"/>
  <c r="P115" i="7"/>
  <c r="O116" i="7"/>
  <c r="P116" i="7"/>
  <c r="P117" i="7"/>
  <c r="K118" i="7"/>
  <c r="O118" i="7"/>
  <c r="R118" i="7"/>
  <c r="P118" i="7"/>
  <c r="O119" i="7"/>
  <c r="R119" i="7"/>
  <c r="P119" i="7"/>
  <c r="P120" i="7"/>
  <c r="P121" i="7"/>
  <c r="K122" i="7"/>
  <c r="P122" i="7"/>
  <c r="P125" i="7"/>
  <c r="L135" i="7"/>
  <c r="O135" i="7"/>
  <c r="P135" i="7"/>
  <c r="R135" i="7"/>
  <c r="P137" i="7"/>
  <c r="P141" i="7"/>
  <c r="P144" i="7"/>
  <c r="D9" i="6"/>
  <c r="E9" i="6"/>
  <c r="E105" i="6"/>
  <c r="F105" i="6"/>
  <c r="G105" i="6"/>
  <c r="M105" i="6"/>
  <c r="E106" i="6"/>
  <c r="F106" i="6"/>
  <c r="E107" i="6"/>
  <c r="F107" i="6"/>
  <c r="G107" i="6"/>
  <c r="E108" i="6"/>
  <c r="F108" i="6"/>
  <c r="G108" i="6"/>
  <c r="I108" i="6"/>
  <c r="E109" i="6"/>
  <c r="F109" i="6"/>
  <c r="G109" i="6"/>
  <c r="I109" i="6"/>
  <c r="E110" i="6"/>
  <c r="F110" i="6"/>
  <c r="E111" i="6"/>
  <c r="F111" i="6"/>
  <c r="G111" i="6"/>
  <c r="E112" i="6"/>
  <c r="F112" i="6"/>
  <c r="G112" i="6"/>
  <c r="I112" i="6"/>
  <c r="E113" i="6"/>
  <c r="F113" i="6"/>
  <c r="E114" i="6"/>
  <c r="F114" i="6"/>
  <c r="G114" i="6"/>
  <c r="I114" i="6"/>
  <c r="E115" i="6"/>
  <c r="F115" i="6"/>
  <c r="G115" i="6"/>
  <c r="I115" i="6"/>
  <c r="E116" i="6"/>
  <c r="F116" i="6"/>
  <c r="G116" i="6"/>
  <c r="K116" i="6"/>
  <c r="E117" i="6"/>
  <c r="F117" i="6"/>
  <c r="E118" i="6"/>
  <c r="F118" i="6"/>
  <c r="E119" i="6"/>
  <c r="F119" i="6"/>
  <c r="G119" i="6"/>
  <c r="E120" i="6"/>
  <c r="F120" i="6"/>
  <c r="E121" i="6"/>
  <c r="F121" i="6"/>
  <c r="E122" i="6"/>
  <c r="F122" i="6"/>
  <c r="G122" i="6"/>
  <c r="E123" i="6"/>
  <c r="F123" i="6"/>
  <c r="G123" i="6"/>
  <c r="I123" i="6"/>
  <c r="E124" i="6"/>
  <c r="F124" i="6"/>
  <c r="E125" i="6"/>
  <c r="F125" i="6"/>
  <c r="E126" i="6"/>
  <c r="F126" i="6"/>
  <c r="E127" i="6"/>
  <c r="F127" i="6"/>
  <c r="G127" i="6"/>
  <c r="I127" i="6"/>
  <c r="E128" i="6"/>
  <c r="F128" i="6"/>
  <c r="E96" i="6"/>
  <c r="F96" i="6"/>
  <c r="E97" i="6"/>
  <c r="F97" i="6"/>
  <c r="E98" i="6"/>
  <c r="F98" i="6"/>
  <c r="G98" i="6"/>
  <c r="K98" i="6"/>
  <c r="E99" i="6"/>
  <c r="F99" i="6"/>
  <c r="E100" i="6"/>
  <c r="F100" i="6"/>
  <c r="E101" i="6"/>
  <c r="F101" i="6"/>
  <c r="E102" i="6"/>
  <c r="F102" i="6"/>
  <c r="G102" i="6"/>
  <c r="I102" i="6"/>
  <c r="E103" i="6"/>
  <c r="F103" i="6"/>
  <c r="G103" i="6"/>
  <c r="K103" i="6"/>
  <c r="E104" i="6"/>
  <c r="F104" i="6"/>
  <c r="E21" i="6"/>
  <c r="F21" i="6"/>
  <c r="E22" i="6"/>
  <c r="F22" i="6"/>
  <c r="G22" i="6"/>
  <c r="I22" i="6"/>
  <c r="E23" i="6"/>
  <c r="F23" i="6"/>
  <c r="G23" i="6"/>
  <c r="I23" i="6"/>
  <c r="E24" i="6"/>
  <c r="F24" i="6"/>
  <c r="E25" i="6"/>
  <c r="F25" i="6"/>
  <c r="G25" i="6"/>
  <c r="E26" i="6"/>
  <c r="F26" i="6"/>
  <c r="E27" i="6"/>
  <c r="F27" i="6"/>
  <c r="E28" i="6"/>
  <c r="F28" i="6"/>
  <c r="E29" i="6"/>
  <c r="F29" i="6"/>
  <c r="Q29" i="6"/>
  <c r="E30" i="6"/>
  <c r="F30" i="6"/>
  <c r="E31" i="6"/>
  <c r="F31" i="6"/>
  <c r="G31" i="6"/>
  <c r="E32" i="6"/>
  <c r="F32" i="6"/>
  <c r="E33" i="6"/>
  <c r="F33" i="6"/>
  <c r="E34" i="6"/>
  <c r="F34" i="6"/>
  <c r="E35" i="6"/>
  <c r="F35" i="6"/>
  <c r="E36" i="6"/>
  <c r="F36" i="6"/>
  <c r="E37" i="6"/>
  <c r="F37" i="6"/>
  <c r="G37" i="6"/>
  <c r="J37" i="6"/>
  <c r="E38" i="6"/>
  <c r="F38" i="6"/>
  <c r="E39" i="6"/>
  <c r="F39" i="6"/>
  <c r="E40" i="6"/>
  <c r="F40" i="6"/>
  <c r="E41" i="6"/>
  <c r="F41" i="6"/>
  <c r="E42" i="6"/>
  <c r="F42" i="6"/>
  <c r="E43" i="6"/>
  <c r="F43" i="6"/>
  <c r="E44" i="6"/>
  <c r="F44" i="6"/>
  <c r="E45" i="6"/>
  <c r="F45" i="6"/>
  <c r="G45" i="6"/>
  <c r="E46" i="6"/>
  <c r="F46" i="6"/>
  <c r="E47" i="6"/>
  <c r="F47" i="6"/>
  <c r="E48" i="6"/>
  <c r="F48" i="6"/>
  <c r="E49" i="6"/>
  <c r="F49" i="6"/>
  <c r="E50" i="6"/>
  <c r="F50" i="6"/>
  <c r="E51" i="6"/>
  <c r="F51" i="6"/>
  <c r="E52" i="6"/>
  <c r="F52" i="6"/>
  <c r="E53" i="6"/>
  <c r="F53" i="6"/>
  <c r="G53" i="6"/>
  <c r="L53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1" i="6"/>
  <c r="F61" i="6"/>
  <c r="G61" i="6"/>
  <c r="E62" i="6"/>
  <c r="F62" i="6"/>
  <c r="E63" i="6"/>
  <c r="F63" i="6"/>
  <c r="E64" i="6"/>
  <c r="F64" i="6"/>
  <c r="E65" i="6"/>
  <c r="F65" i="6"/>
  <c r="E66" i="6"/>
  <c r="F66" i="6"/>
  <c r="E67" i="6"/>
  <c r="F67" i="6"/>
  <c r="E68" i="6"/>
  <c r="F68" i="6"/>
  <c r="E69" i="6"/>
  <c r="F69" i="6"/>
  <c r="G69" i="6"/>
  <c r="M69" i="6"/>
  <c r="E70" i="6"/>
  <c r="F70" i="6"/>
  <c r="E71" i="6"/>
  <c r="F71" i="6"/>
  <c r="E72" i="6"/>
  <c r="F72" i="6"/>
  <c r="E73" i="6"/>
  <c r="F73" i="6"/>
  <c r="E74" i="6"/>
  <c r="F74" i="6"/>
  <c r="E75" i="6"/>
  <c r="F75" i="6"/>
  <c r="E76" i="6"/>
  <c r="F76" i="6"/>
  <c r="E77" i="6"/>
  <c r="F77" i="6"/>
  <c r="G77" i="6"/>
  <c r="E78" i="6"/>
  <c r="F78" i="6"/>
  <c r="G78" i="6"/>
  <c r="E79" i="6"/>
  <c r="F79" i="6"/>
  <c r="E80" i="6"/>
  <c r="F80" i="6"/>
  <c r="E81" i="6"/>
  <c r="F81" i="6"/>
  <c r="E82" i="6"/>
  <c r="F82" i="6"/>
  <c r="G82" i="6"/>
  <c r="E83" i="6"/>
  <c r="F83" i="6"/>
  <c r="E84" i="6"/>
  <c r="F84" i="6"/>
  <c r="E85" i="6"/>
  <c r="F85" i="6"/>
  <c r="G85" i="6"/>
  <c r="J85" i="6"/>
  <c r="E86" i="6"/>
  <c r="F86" i="6"/>
  <c r="E87" i="6"/>
  <c r="F87" i="6"/>
  <c r="E88" i="6"/>
  <c r="F88" i="6"/>
  <c r="E89" i="6"/>
  <c r="F89" i="6"/>
  <c r="E90" i="6"/>
  <c r="F90" i="6"/>
  <c r="E91" i="6"/>
  <c r="F91" i="6"/>
  <c r="E92" i="6"/>
  <c r="F92" i="6"/>
  <c r="E93" i="6"/>
  <c r="F93" i="6"/>
  <c r="G93" i="6"/>
  <c r="E94" i="6"/>
  <c r="F94" i="6"/>
  <c r="G94" i="6"/>
  <c r="E95" i="6"/>
  <c r="F95" i="6"/>
  <c r="G95" i="6"/>
  <c r="F16" i="6"/>
  <c r="F17" i="6" s="1"/>
  <c r="C17" i="6"/>
  <c r="P21" i="6"/>
  <c r="P22" i="6"/>
  <c r="O23" i="6"/>
  <c r="P23" i="6"/>
  <c r="P24" i="6"/>
  <c r="P25" i="6"/>
  <c r="P26" i="6"/>
  <c r="G27" i="6"/>
  <c r="L27" i="6"/>
  <c r="P27" i="6"/>
  <c r="P28" i="6"/>
  <c r="O29" i="6"/>
  <c r="R29" i="6" s="1"/>
  <c r="P29" i="6"/>
  <c r="P30" i="6"/>
  <c r="M31" i="6"/>
  <c r="P31" i="6"/>
  <c r="P32" i="6"/>
  <c r="P33" i="6"/>
  <c r="P34" i="6"/>
  <c r="P35" i="6"/>
  <c r="P36" i="6"/>
  <c r="P37" i="6"/>
  <c r="P38" i="6"/>
  <c r="P39" i="6"/>
  <c r="P40" i="6"/>
  <c r="P41" i="6"/>
  <c r="P42" i="6"/>
  <c r="G43" i="6"/>
  <c r="M43" i="6"/>
  <c r="P43" i="6"/>
  <c r="P44" i="6"/>
  <c r="M45" i="6"/>
  <c r="P45" i="6"/>
  <c r="P46" i="6"/>
  <c r="P47" i="6"/>
  <c r="P48" i="6"/>
  <c r="P49" i="6"/>
  <c r="P50" i="6"/>
  <c r="G51" i="6"/>
  <c r="M51" i="6"/>
  <c r="P51" i="6"/>
  <c r="P52" i="6"/>
  <c r="P53" i="6"/>
  <c r="P54" i="6"/>
  <c r="P55" i="6"/>
  <c r="P56" i="6"/>
  <c r="P57" i="6"/>
  <c r="P58" i="6"/>
  <c r="G59" i="6"/>
  <c r="L59" i="6"/>
  <c r="P59" i="6"/>
  <c r="P60" i="6"/>
  <c r="L61" i="6"/>
  <c r="P61" i="6"/>
  <c r="P62" i="6"/>
  <c r="P63" i="6"/>
  <c r="P64" i="6"/>
  <c r="P65" i="6"/>
  <c r="P66" i="6"/>
  <c r="G67" i="6"/>
  <c r="M67" i="6"/>
  <c r="P67" i="6"/>
  <c r="P68" i="6"/>
  <c r="P69" i="6"/>
  <c r="P70" i="6"/>
  <c r="P71" i="6"/>
  <c r="P72" i="6"/>
  <c r="P73" i="6"/>
  <c r="P74" i="6"/>
  <c r="G75" i="6"/>
  <c r="M75" i="6"/>
  <c r="P75" i="6"/>
  <c r="P76" i="6"/>
  <c r="M77" i="6"/>
  <c r="P77" i="6"/>
  <c r="P78" i="6"/>
  <c r="P79" i="6"/>
  <c r="P80" i="6"/>
  <c r="P81" i="6"/>
  <c r="P82" i="6"/>
  <c r="G83" i="6"/>
  <c r="L83" i="6"/>
  <c r="P83" i="6"/>
  <c r="P84" i="6"/>
  <c r="P85" i="6"/>
  <c r="P86" i="6"/>
  <c r="P87" i="6"/>
  <c r="P88" i="6"/>
  <c r="P89" i="6"/>
  <c r="P90" i="6"/>
  <c r="G91" i="6"/>
  <c r="M91" i="6"/>
  <c r="P91" i="6"/>
  <c r="P92" i="6"/>
  <c r="M93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I107" i="6"/>
  <c r="P107" i="6"/>
  <c r="P108" i="6"/>
  <c r="P109" i="6"/>
  <c r="P110" i="6"/>
  <c r="I111" i="6"/>
  <c r="P111" i="6"/>
  <c r="P112" i="6"/>
  <c r="P113" i="6"/>
  <c r="P114" i="6"/>
  <c r="P115" i="6"/>
  <c r="P116" i="6"/>
  <c r="P117" i="6"/>
  <c r="P118" i="6"/>
  <c r="I119" i="6"/>
  <c r="P119" i="6"/>
  <c r="P120" i="6"/>
  <c r="P121" i="6"/>
  <c r="P122" i="6"/>
  <c r="P123" i="6"/>
  <c r="P124" i="6"/>
  <c r="P125" i="6"/>
  <c r="P126" i="6"/>
  <c r="P127" i="6"/>
  <c r="P128" i="6"/>
  <c r="D9" i="1"/>
  <c r="E9" i="1"/>
  <c r="E105" i="1"/>
  <c r="F105" i="1"/>
  <c r="E106" i="1"/>
  <c r="F106" i="1"/>
  <c r="G106" i="1"/>
  <c r="I106" i="1"/>
  <c r="E107" i="1"/>
  <c r="F107" i="1"/>
  <c r="G107" i="1"/>
  <c r="I107" i="1"/>
  <c r="E108" i="1"/>
  <c r="F108" i="1"/>
  <c r="E109" i="1"/>
  <c r="F109" i="1"/>
  <c r="E110" i="1"/>
  <c r="F110" i="1"/>
  <c r="G110" i="1"/>
  <c r="I110" i="1"/>
  <c r="E111" i="1"/>
  <c r="F111" i="1"/>
  <c r="E112" i="1"/>
  <c r="F112" i="1"/>
  <c r="E113" i="1"/>
  <c r="F113" i="1"/>
  <c r="E114" i="1"/>
  <c r="F114" i="1"/>
  <c r="G114" i="1"/>
  <c r="I114" i="1"/>
  <c r="E115" i="1"/>
  <c r="F115" i="1"/>
  <c r="G115" i="1"/>
  <c r="I115" i="1"/>
  <c r="E116" i="1"/>
  <c r="F116" i="1"/>
  <c r="E117" i="1"/>
  <c r="F117" i="1"/>
  <c r="E118" i="1"/>
  <c r="F118" i="1"/>
  <c r="G118" i="1"/>
  <c r="I118" i="1"/>
  <c r="E119" i="1"/>
  <c r="F119" i="1"/>
  <c r="E120" i="1"/>
  <c r="F120" i="1"/>
  <c r="E121" i="1"/>
  <c r="F121" i="1"/>
  <c r="G121" i="1"/>
  <c r="I121" i="1"/>
  <c r="E122" i="1"/>
  <c r="F122" i="1"/>
  <c r="E123" i="1"/>
  <c r="F123" i="1"/>
  <c r="G123" i="1"/>
  <c r="E124" i="1"/>
  <c r="F124" i="1"/>
  <c r="E125" i="1"/>
  <c r="F125" i="1"/>
  <c r="E126" i="1"/>
  <c r="F126" i="1"/>
  <c r="G126" i="1"/>
  <c r="I126" i="1"/>
  <c r="E127" i="1"/>
  <c r="F127" i="1"/>
  <c r="G127" i="1"/>
  <c r="E21" i="1"/>
  <c r="F21" i="1"/>
  <c r="E24" i="1"/>
  <c r="F24" i="1"/>
  <c r="E25" i="1"/>
  <c r="F25" i="1"/>
  <c r="E26" i="1"/>
  <c r="F26" i="1"/>
  <c r="E27" i="1"/>
  <c r="F27" i="1"/>
  <c r="G27" i="1"/>
  <c r="E28" i="1"/>
  <c r="F28" i="1"/>
  <c r="G28" i="1"/>
  <c r="L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G35" i="1"/>
  <c r="J35" i="1"/>
  <c r="E36" i="1"/>
  <c r="F36" i="1"/>
  <c r="E37" i="1"/>
  <c r="F37" i="1"/>
  <c r="E38" i="1"/>
  <c r="F38" i="1"/>
  <c r="E39" i="1"/>
  <c r="F39" i="1"/>
  <c r="E40" i="1"/>
  <c r="F40" i="1"/>
  <c r="G40" i="1"/>
  <c r="J40" i="1"/>
  <c r="E41" i="1"/>
  <c r="F41" i="1"/>
  <c r="E42" i="1"/>
  <c r="F42" i="1"/>
  <c r="E43" i="1"/>
  <c r="F43" i="1"/>
  <c r="G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G51" i="1"/>
  <c r="M51" i="1"/>
  <c r="E52" i="1"/>
  <c r="F52" i="1"/>
  <c r="E53" i="1"/>
  <c r="F53" i="1"/>
  <c r="E54" i="1"/>
  <c r="F54" i="1"/>
  <c r="E55" i="1"/>
  <c r="F55" i="1"/>
  <c r="E56" i="1"/>
  <c r="F56" i="1"/>
  <c r="G56" i="1"/>
  <c r="E57" i="1"/>
  <c r="F57" i="1"/>
  <c r="E58" i="1"/>
  <c r="F58" i="1"/>
  <c r="E59" i="1"/>
  <c r="F59" i="1"/>
  <c r="G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G67" i="1"/>
  <c r="M67" i="1"/>
  <c r="E68" i="1"/>
  <c r="F68" i="1"/>
  <c r="E69" i="1"/>
  <c r="F69" i="1"/>
  <c r="E70" i="1"/>
  <c r="F70" i="1"/>
  <c r="E71" i="1"/>
  <c r="F71" i="1"/>
  <c r="E72" i="1"/>
  <c r="F72" i="1"/>
  <c r="G72" i="1"/>
  <c r="E73" i="1"/>
  <c r="F73" i="1"/>
  <c r="E74" i="1"/>
  <c r="F74" i="1"/>
  <c r="G74" i="1"/>
  <c r="M74" i="1"/>
  <c r="E75" i="1"/>
  <c r="F75" i="1"/>
  <c r="G75" i="1"/>
  <c r="E76" i="1"/>
  <c r="F76" i="1"/>
  <c r="G76" i="1"/>
  <c r="E77" i="1"/>
  <c r="F77" i="1"/>
  <c r="E78" i="1"/>
  <c r="F78" i="1"/>
  <c r="E79" i="1"/>
  <c r="F79" i="1"/>
  <c r="E80" i="1"/>
  <c r="F80" i="1"/>
  <c r="E81" i="1"/>
  <c r="F81" i="1"/>
  <c r="E82" i="1"/>
  <c r="F82" i="1"/>
  <c r="G82" i="1"/>
  <c r="L82" i="1"/>
  <c r="E83" i="1"/>
  <c r="F83" i="1"/>
  <c r="G83" i="1"/>
  <c r="E84" i="1"/>
  <c r="F84" i="1"/>
  <c r="E85" i="1"/>
  <c r="F85" i="1"/>
  <c r="E86" i="1"/>
  <c r="F86" i="1"/>
  <c r="E87" i="1"/>
  <c r="F87" i="1"/>
  <c r="E88" i="1"/>
  <c r="F88" i="1"/>
  <c r="G88" i="1"/>
  <c r="E89" i="1"/>
  <c r="F89" i="1"/>
  <c r="E90" i="1"/>
  <c r="F90" i="1"/>
  <c r="E91" i="1"/>
  <c r="F91" i="1"/>
  <c r="G91" i="1"/>
  <c r="E92" i="1"/>
  <c r="F92" i="1"/>
  <c r="G92" i="1"/>
  <c r="M92" i="1"/>
  <c r="E93" i="1"/>
  <c r="F93" i="1"/>
  <c r="E94" i="1"/>
  <c r="F94" i="1"/>
  <c r="G94" i="1"/>
  <c r="E95" i="1"/>
  <c r="F95" i="1"/>
  <c r="E96" i="1"/>
  <c r="F96" i="1"/>
  <c r="G96" i="1"/>
  <c r="I96" i="1"/>
  <c r="E97" i="1"/>
  <c r="F97" i="1"/>
  <c r="E98" i="1"/>
  <c r="F98" i="1"/>
  <c r="E99" i="1"/>
  <c r="F99" i="1"/>
  <c r="G99" i="1"/>
  <c r="M99" i="1"/>
  <c r="E100" i="1"/>
  <c r="F100" i="1"/>
  <c r="E101" i="1"/>
  <c r="F101" i="1"/>
  <c r="E102" i="1"/>
  <c r="F102" i="1"/>
  <c r="G102" i="1"/>
  <c r="I102" i="1"/>
  <c r="E103" i="1"/>
  <c r="F103" i="1"/>
  <c r="E104" i="1"/>
  <c r="F104" i="1"/>
  <c r="G104" i="1"/>
  <c r="E22" i="1"/>
  <c r="F22" i="1"/>
  <c r="E23" i="1"/>
  <c r="F23" i="1"/>
  <c r="G23" i="1"/>
  <c r="I23" i="1"/>
  <c r="O23" i="1"/>
  <c r="F16" i="1"/>
  <c r="F17" i="1" s="1"/>
  <c r="C17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M43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L59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M75" i="1"/>
  <c r="P75" i="1"/>
  <c r="P76" i="1"/>
  <c r="P77" i="1"/>
  <c r="P78" i="1"/>
  <c r="P79" i="1"/>
  <c r="P80" i="1"/>
  <c r="P81" i="1"/>
  <c r="P82" i="1"/>
  <c r="L83" i="1"/>
  <c r="P83" i="1"/>
  <c r="P84" i="1"/>
  <c r="P85" i="1"/>
  <c r="P86" i="1"/>
  <c r="P87" i="1"/>
  <c r="P88" i="1"/>
  <c r="P89" i="1"/>
  <c r="P90" i="1"/>
  <c r="M91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I123" i="1"/>
  <c r="P123" i="1"/>
  <c r="P124" i="1"/>
  <c r="P125" i="1"/>
  <c r="P126" i="1"/>
  <c r="I127" i="1"/>
  <c r="P127" i="1"/>
  <c r="G101" i="1"/>
  <c r="M101" i="1"/>
  <c r="G93" i="1"/>
  <c r="M93" i="1"/>
  <c r="G85" i="1"/>
  <c r="J85" i="1"/>
  <c r="G81" i="1"/>
  <c r="L81" i="1"/>
  <c r="G77" i="1"/>
  <c r="M77" i="1"/>
  <c r="G69" i="1"/>
  <c r="M69" i="1"/>
  <c r="G65" i="1"/>
  <c r="G61" i="1"/>
  <c r="L61" i="1"/>
  <c r="G57" i="1"/>
  <c r="L57" i="1"/>
  <c r="G53" i="1"/>
  <c r="L53" i="1"/>
  <c r="G49" i="1"/>
  <c r="J49" i="1"/>
  <c r="G45" i="1"/>
  <c r="M45" i="1"/>
  <c r="G41" i="1"/>
  <c r="I41" i="1"/>
  <c r="G37" i="1"/>
  <c r="J37" i="1"/>
  <c r="G105" i="1"/>
  <c r="G88" i="6"/>
  <c r="M88" i="6"/>
  <c r="G80" i="6"/>
  <c r="M80" i="6"/>
  <c r="G72" i="6"/>
  <c r="J72" i="6"/>
  <c r="G64" i="6"/>
  <c r="L64" i="6"/>
  <c r="G56" i="6"/>
  <c r="L56" i="6"/>
  <c r="G48" i="6"/>
  <c r="J48" i="6"/>
  <c r="G40" i="6"/>
  <c r="J40" i="6"/>
  <c r="G32" i="6"/>
  <c r="J32" i="6"/>
  <c r="G24" i="6"/>
  <c r="M24" i="6"/>
  <c r="G96" i="6"/>
  <c r="I96" i="6"/>
  <c r="G22" i="1"/>
  <c r="I22" i="1"/>
  <c r="O22" i="1"/>
  <c r="G98" i="1"/>
  <c r="K98" i="1"/>
  <c r="G86" i="1"/>
  <c r="M86" i="1"/>
  <c r="G66" i="1"/>
  <c r="M66" i="1"/>
  <c r="G58" i="1"/>
  <c r="L58" i="1"/>
  <c r="G54" i="1"/>
  <c r="L54" i="1"/>
  <c r="G50" i="1"/>
  <c r="M50" i="1"/>
  <c r="G46" i="1"/>
  <c r="M46" i="1"/>
  <c r="G42" i="1"/>
  <c r="M42" i="1"/>
  <c r="G38" i="1"/>
  <c r="J38" i="1"/>
  <c r="G34" i="1"/>
  <c r="J34" i="1"/>
  <c r="G30" i="1"/>
  <c r="M30" i="1"/>
  <c r="G112" i="1"/>
  <c r="I112" i="1"/>
  <c r="G86" i="6"/>
  <c r="M86" i="6"/>
  <c r="J78" i="6"/>
  <c r="G54" i="6"/>
  <c r="L54" i="6"/>
  <c r="G46" i="6"/>
  <c r="M46" i="6"/>
  <c r="G30" i="6"/>
  <c r="M30" i="6"/>
  <c r="O22" i="6"/>
  <c r="G97" i="6"/>
  <c r="M97" i="6"/>
  <c r="G113" i="1"/>
  <c r="I113" i="1"/>
  <c r="G92" i="6"/>
  <c r="M92" i="6"/>
  <c r="G84" i="6"/>
  <c r="J84" i="6"/>
  <c r="G76" i="6"/>
  <c r="J76" i="6"/>
  <c r="G68" i="6"/>
  <c r="M68" i="6"/>
  <c r="G60" i="6"/>
  <c r="L60" i="6"/>
  <c r="G52" i="6"/>
  <c r="J52" i="6"/>
  <c r="G44" i="6"/>
  <c r="I44" i="6"/>
  <c r="G36" i="6"/>
  <c r="J36" i="6"/>
  <c r="M25" i="6"/>
  <c r="G104" i="6"/>
  <c r="M104" i="6"/>
  <c r="G24" i="1"/>
  <c r="M24" i="1"/>
  <c r="G125" i="1"/>
  <c r="I125" i="1"/>
  <c r="G120" i="1"/>
  <c r="G109" i="1"/>
  <c r="I109" i="1"/>
  <c r="G90" i="6"/>
  <c r="M90" i="6"/>
  <c r="L82" i="6"/>
  <c r="G74" i="6"/>
  <c r="M74" i="6"/>
  <c r="G66" i="6"/>
  <c r="M66" i="6"/>
  <c r="G58" i="6"/>
  <c r="L58" i="6"/>
  <c r="G50" i="6"/>
  <c r="M50" i="6"/>
  <c r="G34" i="6"/>
  <c r="J34" i="6"/>
  <c r="G26" i="6"/>
  <c r="L26" i="6"/>
  <c r="G100" i="6"/>
  <c r="I100" i="6"/>
  <c r="O98" i="7"/>
  <c r="G98" i="7"/>
  <c r="K98" i="7"/>
  <c r="O82" i="7"/>
  <c r="R82" i="7"/>
  <c r="G82" i="7"/>
  <c r="I82" i="7"/>
  <c r="O66" i="7"/>
  <c r="G66" i="7"/>
  <c r="I66" i="7"/>
  <c r="G52" i="7"/>
  <c r="I52" i="7"/>
  <c r="O52" i="7"/>
  <c r="R52" i="7"/>
  <c r="O50" i="7"/>
  <c r="G50" i="7"/>
  <c r="I50" i="7"/>
  <c r="G36" i="7"/>
  <c r="I36" i="7"/>
  <c r="O36" i="7"/>
  <c r="R36" i="7"/>
  <c r="G110" i="7"/>
  <c r="J110" i="7"/>
  <c r="G100" i="8"/>
  <c r="J100" i="8"/>
  <c r="G72" i="8"/>
  <c r="I72" i="8"/>
  <c r="G70" i="8"/>
  <c r="I70" i="8"/>
  <c r="G56" i="8"/>
  <c r="I56" i="8"/>
  <c r="G54" i="8"/>
  <c r="G40" i="8"/>
  <c r="I40" i="8"/>
  <c r="G38" i="8"/>
  <c r="I38" i="8"/>
  <c r="G21" i="8"/>
  <c r="H21" i="8"/>
  <c r="G64" i="10"/>
  <c r="L64" i="10"/>
  <c r="G54" i="10"/>
  <c r="J54" i="10"/>
  <c r="G49" i="10"/>
  <c r="J49" i="10"/>
  <c r="G39" i="10"/>
  <c r="G36" i="10"/>
  <c r="K36" i="10"/>
  <c r="G33" i="10"/>
  <c r="J33" i="10"/>
  <c r="G23" i="10"/>
  <c r="J23" i="10"/>
  <c r="M104" i="1"/>
  <c r="G100" i="1"/>
  <c r="I100" i="1"/>
  <c r="M88" i="1"/>
  <c r="G84" i="1"/>
  <c r="J84" i="1"/>
  <c r="G80" i="1"/>
  <c r="M80" i="1"/>
  <c r="J76" i="1"/>
  <c r="J72" i="1"/>
  <c r="G68" i="1"/>
  <c r="M68" i="1"/>
  <c r="G64" i="1"/>
  <c r="L64" i="1"/>
  <c r="G60" i="1"/>
  <c r="L60" i="1"/>
  <c r="L56" i="1"/>
  <c r="G52" i="1"/>
  <c r="J52" i="1"/>
  <c r="G44" i="1"/>
  <c r="I44" i="1"/>
  <c r="G36" i="1"/>
  <c r="J36" i="1"/>
  <c r="G32" i="1"/>
  <c r="J32" i="1"/>
  <c r="L27" i="1"/>
  <c r="G21" i="1"/>
  <c r="H21" i="1"/>
  <c r="G33" i="6"/>
  <c r="G21" i="6"/>
  <c r="H21" i="6"/>
  <c r="G124" i="6"/>
  <c r="I124" i="6"/>
  <c r="O122" i="7"/>
  <c r="R122" i="7"/>
  <c r="O112" i="7"/>
  <c r="R112" i="7"/>
  <c r="O92" i="7"/>
  <c r="R92" i="7"/>
  <c r="O76" i="7"/>
  <c r="R76" i="7"/>
  <c r="O102" i="7"/>
  <c r="G102" i="7"/>
  <c r="K102" i="7"/>
  <c r="G89" i="7"/>
  <c r="J89" i="7"/>
  <c r="O89" i="7"/>
  <c r="O86" i="7"/>
  <c r="G86" i="7"/>
  <c r="J86" i="7"/>
  <c r="O70" i="7"/>
  <c r="G70" i="7"/>
  <c r="R70" i="7"/>
  <c r="I70" i="7"/>
  <c r="G64" i="7"/>
  <c r="I64" i="7"/>
  <c r="O64" i="7"/>
  <c r="R64" i="7"/>
  <c r="G48" i="7"/>
  <c r="I48" i="7"/>
  <c r="O48" i="7"/>
  <c r="R48" i="7"/>
  <c r="O46" i="7"/>
  <c r="G46" i="7"/>
  <c r="R46" i="7"/>
  <c r="I46" i="7"/>
  <c r="G32" i="7"/>
  <c r="I32" i="7"/>
  <c r="O32" i="7"/>
  <c r="R32" i="7"/>
  <c r="G108" i="7"/>
  <c r="K108" i="7"/>
  <c r="O108" i="7"/>
  <c r="G84" i="8"/>
  <c r="I84" i="8"/>
  <c r="G82" i="8"/>
  <c r="I82" i="8"/>
  <c r="G68" i="8"/>
  <c r="I68" i="8"/>
  <c r="G66" i="8"/>
  <c r="I66" i="8"/>
  <c r="G52" i="8"/>
  <c r="I52" i="8"/>
  <c r="G50" i="8"/>
  <c r="I50" i="8"/>
  <c r="G36" i="8"/>
  <c r="I36" i="8"/>
  <c r="G34" i="8"/>
  <c r="I34" i="8"/>
  <c r="G60" i="10"/>
  <c r="K60" i="10"/>
  <c r="G52" i="10"/>
  <c r="G43" i="10"/>
  <c r="J43" i="10"/>
  <c r="G40" i="10"/>
  <c r="J40" i="10"/>
  <c r="G37" i="10"/>
  <c r="K37" i="10"/>
  <c r="G27" i="10"/>
  <c r="J27" i="10"/>
  <c r="G24" i="10"/>
  <c r="J24" i="10"/>
  <c r="G21" i="10"/>
  <c r="H21" i="10"/>
  <c r="G93" i="7"/>
  <c r="K93" i="7"/>
  <c r="O93" i="7"/>
  <c r="R93" i="7"/>
  <c r="G60" i="7"/>
  <c r="I60" i="7"/>
  <c r="O60" i="7"/>
  <c r="O58" i="7"/>
  <c r="G58" i="7"/>
  <c r="I58" i="7"/>
  <c r="G44" i="7"/>
  <c r="J44" i="7"/>
  <c r="O44" i="7"/>
  <c r="O42" i="7"/>
  <c r="G42" i="7"/>
  <c r="R42" i="7"/>
  <c r="J42" i="7"/>
  <c r="G28" i="7"/>
  <c r="I28" i="7"/>
  <c r="O28" i="7"/>
  <c r="O106" i="7"/>
  <c r="G106" i="7"/>
  <c r="R106" i="7"/>
  <c r="G103" i="8"/>
  <c r="K103" i="8"/>
  <c r="G96" i="8"/>
  <c r="K96" i="8"/>
  <c r="G80" i="8"/>
  <c r="I80" i="8"/>
  <c r="G78" i="8"/>
  <c r="I78" i="8"/>
  <c r="G64" i="8"/>
  <c r="I64" i="8"/>
  <c r="G62" i="8"/>
  <c r="I62" i="8"/>
  <c r="G48" i="8"/>
  <c r="I48" i="8"/>
  <c r="G46" i="8"/>
  <c r="I46" i="8"/>
  <c r="G32" i="8"/>
  <c r="I32" i="8"/>
  <c r="G30" i="8"/>
  <c r="I30" i="8"/>
  <c r="G83" i="10"/>
  <c r="L83" i="10"/>
  <c r="G58" i="10"/>
  <c r="K58" i="10"/>
  <c r="G50" i="10"/>
  <c r="G47" i="10"/>
  <c r="K47" i="10"/>
  <c r="G44" i="10"/>
  <c r="J44" i="10"/>
  <c r="G41" i="10"/>
  <c r="K41" i="10"/>
  <c r="G31" i="10"/>
  <c r="G28" i="10"/>
  <c r="J28" i="10"/>
  <c r="G25" i="10"/>
  <c r="J25" i="10"/>
  <c r="G128" i="6"/>
  <c r="K128" i="6"/>
  <c r="G120" i="6"/>
  <c r="O100" i="7"/>
  <c r="R100" i="7"/>
  <c r="O84" i="7"/>
  <c r="O68" i="7"/>
  <c r="R68" i="7"/>
  <c r="O23" i="7"/>
  <c r="G23" i="7"/>
  <c r="I23" i="7"/>
  <c r="G97" i="7"/>
  <c r="K97" i="7"/>
  <c r="O97" i="7"/>
  <c r="R97" i="7"/>
  <c r="O94" i="7"/>
  <c r="R94" i="7"/>
  <c r="G94" i="7"/>
  <c r="O78" i="7"/>
  <c r="G78" i="7"/>
  <c r="I78" i="7"/>
  <c r="G56" i="7"/>
  <c r="R56" i="7"/>
  <c r="I56" i="7"/>
  <c r="O56" i="7"/>
  <c r="G40" i="7"/>
  <c r="I40" i="7"/>
  <c r="O40" i="7"/>
  <c r="O38" i="7"/>
  <c r="G38" i="7"/>
  <c r="I38" i="7"/>
  <c r="G24" i="7"/>
  <c r="I24" i="7"/>
  <c r="O24" i="7"/>
  <c r="G76" i="8"/>
  <c r="I76" i="8"/>
  <c r="G74" i="8"/>
  <c r="I74" i="8"/>
  <c r="G60" i="8"/>
  <c r="I60" i="8"/>
  <c r="G58" i="8"/>
  <c r="I58" i="8"/>
  <c r="G44" i="8"/>
  <c r="J44" i="8"/>
  <c r="G42" i="8"/>
  <c r="J42" i="8"/>
  <c r="G27" i="8"/>
  <c r="I27" i="8"/>
  <c r="G25" i="8"/>
  <c r="I25" i="8"/>
  <c r="G76" i="10"/>
  <c r="L76" i="10"/>
  <c r="G56" i="10"/>
  <c r="K56" i="10"/>
  <c r="G48" i="10"/>
  <c r="K48" i="10"/>
  <c r="G45" i="10"/>
  <c r="K45" i="10"/>
  <c r="G35" i="10"/>
  <c r="K35" i="10"/>
  <c r="G32" i="10"/>
  <c r="J32" i="10"/>
  <c r="G29" i="10"/>
  <c r="J29" i="10"/>
  <c r="O104" i="7"/>
  <c r="R104" i="7"/>
  <c r="O88" i="7"/>
  <c r="R88" i="7"/>
  <c r="O72" i="7"/>
  <c r="R72" i="7"/>
  <c r="L233" i="9"/>
  <c r="G232" i="9"/>
  <c r="K232" i="9"/>
  <c r="L232" i="9"/>
  <c r="F231" i="9"/>
  <c r="J231" i="9"/>
  <c r="H231" i="9"/>
  <c r="L225" i="9"/>
  <c r="G225" i="9"/>
  <c r="K225" i="9"/>
  <c r="F223" i="9"/>
  <c r="J223" i="9"/>
  <c r="H223" i="9"/>
  <c r="L223" i="9"/>
  <c r="K223" i="9"/>
  <c r="I218" i="9"/>
  <c r="L218" i="9"/>
  <c r="F218" i="9"/>
  <c r="K218" i="9"/>
  <c r="J218" i="9"/>
  <c r="G216" i="9"/>
  <c r="K216" i="9"/>
  <c r="L216" i="9"/>
  <c r="L209" i="9"/>
  <c r="G209" i="9"/>
  <c r="K209" i="9"/>
  <c r="F207" i="9"/>
  <c r="J207" i="9"/>
  <c r="H207" i="9"/>
  <c r="L207" i="9"/>
  <c r="K207" i="9"/>
  <c r="O137" i="7"/>
  <c r="R137" i="7"/>
  <c r="O121" i="7"/>
  <c r="R121" i="7"/>
  <c r="O117" i="7"/>
  <c r="R117" i="7"/>
  <c r="O113" i="7"/>
  <c r="R113" i="7"/>
  <c r="W29" i="7"/>
  <c r="W26" i="7"/>
  <c r="G22" i="7"/>
  <c r="I22" i="7"/>
  <c r="W20" i="7"/>
  <c r="W16" i="7"/>
  <c r="W15" i="7"/>
  <c r="O109" i="7"/>
  <c r="R109" i="7"/>
  <c r="O107" i="7"/>
  <c r="R107" i="7"/>
  <c r="O105" i="7"/>
  <c r="R105" i="7"/>
  <c r="O103" i="7"/>
  <c r="R103" i="7"/>
  <c r="O99" i="7"/>
  <c r="R99" i="7"/>
  <c r="O95" i="7"/>
  <c r="R95" i="7"/>
  <c r="O91" i="7"/>
  <c r="R91" i="7"/>
  <c r="O87" i="7"/>
  <c r="R87" i="7"/>
  <c r="O83" i="7"/>
  <c r="R83" i="7"/>
  <c r="O79" i="7"/>
  <c r="R79" i="7"/>
  <c r="O75" i="7"/>
  <c r="R75" i="7"/>
  <c r="O71" i="7"/>
  <c r="R71" i="7"/>
  <c r="O67" i="7"/>
  <c r="R67" i="7"/>
  <c r="O63" i="7"/>
  <c r="R63" i="7"/>
  <c r="O59" i="7"/>
  <c r="R59" i="7"/>
  <c r="O55" i="7"/>
  <c r="R55" i="7"/>
  <c r="O51" i="7"/>
  <c r="R51" i="7"/>
  <c r="O47" i="7"/>
  <c r="R47" i="7"/>
  <c r="O43" i="7"/>
  <c r="R43" i="7"/>
  <c r="O39" i="7"/>
  <c r="R39" i="7"/>
  <c r="O35" i="7"/>
  <c r="R35" i="7"/>
  <c r="O31" i="7"/>
  <c r="R31" i="7"/>
  <c r="O27" i="7"/>
  <c r="R27" i="7"/>
  <c r="O21" i="7"/>
  <c r="R21" i="7"/>
  <c r="W12" i="7"/>
  <c r="W5" i="7"/>
  <c r="D16" i="8"/>
  <c r="D19" i="8" s="1"/>
  <c r="L334" i="9"/>
  <c r="L330" i="9"/>
  <c r="L326" i="9"/>
  <c r="L322" i="9"/>
  <c r="L318" i="9"/>
  <c r="L314" i="9"/>
  <c r="L310" i="9"/>
  <c r="L306" i="9"/>
  <c r="L302" i="9"/>
  <c r="L298" i="9"/>
  <c r="L294" i="9"/>
  <c r="L290" i="9"/>
  <c r="L286" i="9"/>
  <c r="L282" i="9"/>
  <c r="L278" i="9"/>
  <c r="L274" i="9"/>
  <c r="L270" i="9"/>
  <c r="L266" i="9"/>
  <c r="L262" i="9"/>
  <c r="L258" i="9"/>
  <c r="L254" i="9"/>
  <c r="K253" i="9"/>
  <c r="G253" i="9"/>
  <c r="K249" i="9"/>
  <c r="G249" i="9"/>
  <c r="K245" i="9"/>
  <c r="G245" i="9"/>
  <c r="K241" i="9"/>
  <c r="G241" i="9"/>
  <c r="K237" i="9"/>
  <c r="G237" i="9"/>
  <c r="G336" i="9"/>
  <c r="K336" i="9"/>
  <c r="F335" i="9"/>
  <c r="J335" i="9"/>
  <c r="G332" i="9"/>
  <c r="K332" i="9"/>
  <c r="F331" i="9"/>
  <c r="J331" i="9"/>
  <c r="G328" i="9"/>
  <c r="K328" i="9"/>
  <c r="F327" i="9"/>
  <c r="J327" i="9"/>
  <c r="G324" i="9"/>
  <c r="K324" i="9"/>
  <c r="F323" i="9"/>
  <c r="J323" i="9"/>
  <c r="G320" i="9"/>
  <c r="K320" i="9"/>
  <c r="F319" i="9"/>
  <c r="J319" i="9"/>
  <c r="G316" i="9"/>
  <c r="K316" i="9"/>
  <c r="F315" i="9"/>
  <c r="J315" i="9"/>
  <c r="G312" i="9"/>
  <c r="K312" i="9"/>
  <c r="F311" i="9"/>
  <c r="J311" i="9"/>
  <c r="G308" i="9"/>
  <c r="K308" i="9"/>
  <c r="F307" i="9"/>
  <c r="J307" i="9"/>
  <c r="G304" i="9"/>
  <c r="K304" i="9"/>
  <c r="F303" i="9"/>
  <c r="J303" i="9"/>
  <c r="G300" i="9"/>
  <c r="K300" i="9"/>
  <c r="F299" i="9"/>
  <c r="J299" i="9"/>
  <c r="G296" i="9"/>
  <c r="K296" i="9"/>
  <c r="F295" i="9"/>
  <c r="J295" i="9"/>
  <c r="G292" i="9"/>
  <c r="K292" i="9"/>
  <c r="F291" i="9"/>
  <c r="J291" i="9"/>
  <c r="G288" i="9"/>
  <c r="K288" i="9"/>
  <c r="F287" i="9"/>
  <c r="J287" i="9"/>
  <c r="G284" i="9"/>
  <c r="K284" i="9"/>
  <c r="F283" i="9"/>
  <c r="J283" i="9"/>
  <c r="G280" i="9"/>
  <c r="K280" i="9"/>
  <c r="F279" i="9"/>
  <c r="J279" i="9"/>
  <c r="G276" i="9"/>
  <c r="K276" i="9"/>
  <c r="F275" i="9"/>
  <c r="J275" i="9"/>
  <c r="G272" i="9"/>
  <c r="K272" i="9"/>
  <c r="F271" i="9"/>
  <c r="J271" i="9"/>
  <c r="G268" i="9"/>
  <c r="K268" i="9"/>
  <c r="F267" i="9"/>
  <c r="J267" i="9"/>
  <c r="G264" i="9"/>
  <c r="K264" i="9"/>
  <c r="F263" i="9"/>
  <c r="J263" i="9"/>
  <c r="G260" i="9"/>
  <c r="K260" i="9"/>
  <c r="F259" i="9"/>
  <c r="J259" i="9"/>
  <c r="G256" i="9"/>
  <c r="K256" i="9"/>
  <c r="F255" i="9"/>
  <c r="J255" i="9"/>
  <c r="G252" i="9"/>
  <c r="K252" i="9"/>
  <c r="L252" i="9"/>
  <c r="I250" i="9"/>
  <c r="J250" i="9"/>
  <c r="G248" i="9"/>
  <c r="K248" i="9"/>
  <c r="L248" i="9"/>
  <c r="I246" i="9"/>
  <c r="J246" i="9"/>
  <c r="G244" i="9"/>
  <c r="K244" i="9"/>
  <c r="L244" i="9"/>
  <c r="I242" i="9"/>
  <c r="J242" i="9"/>
  <c r="G240" i="9"/>
  <c r="K240" i="9"/>
  <c r="L240" i="9"/>
  <c r="I238" i="9"/>
  <c r="J238" i="9"/>
  <c r="G236" i="9"/>
  <c r="K236" i="9"/>
  <c r="L236" i="9"/>
  <c r="F235" i="9"/>
  <c r="J235" i="9"/>
  <c r="H235" i="9"/>
  <c r="K235" i="9"/>
  <c r="I234" i="9"/>
  <c r="L234" i="9"/>
  <c r="J234" i="9"/>
  <c r="I230" i="9"/>
  <c r="L230" i="9"/>
  <c r="F230" i="9"/>
  <c r="J230" i="9"/>
  <c r="G228" i="9"/>
  <c r="K228" i="9"/>
  <c r="L221" i="9"/>
  <c r="G221" i="9"/>
  <c r="K221" i="9"/>
  <c r="F219" i="9"/>
  <c r="J219" i="9"/>
  <c r="H219" i="9"/>
  <c r="L219" i="9"/>
  <c r="K219" i="9"/>
  <c r="I214" i="9"/>
  <c r="L214" i="9"/>
  <c r="F214" i="9"/>
  <c r="K214" i="9"/>
  <c r="J214" i="9"/>
  <c r="G212" i="9"/>
  <c r="K212" i="9"/>
  <c r="L212" i="9"/>
  <c r="I226" i="9"/>
  <c r="L226" i="9"/>
  <c r="F226" i="9"/>
  <c r="K226" i="9"/>
  <c r="J226" i="9"/>
  <c r="G224" i="9"/>
  <c r="K224" i="9"/>
  <c r="L224" i="9"/>
  <c r="L217" i="9"/>
  <c r="G217" i="9"/>
  <c r="K217" i="9"/>
  <c r="F215" i="9"/>
  <c r="J215" i="9"/>
  <c r="H215" i="9"/>
  <c r="L215" i="9"/>
  <c r="K215" i="9"/>
  <c r="I210" i="9"/>
  <c r="L210" i="9"/>
  <c r="F210" i="9"/>
  <c r="K210" i="9"/>
  <c r="J210" i="9"/>
  <c r="G208" i="9"/>
  <c r="K208" i="9"/>
  <c r="L208" i="9"/>
  <c r="O81" i="7"/>
  <c r="R81" i="7"/>
  <c r="O77" i="7"/>
  <c r="R77" i="7"/>
  <c r="O73" i="7"/>
  <c r="R73" i="7"/>
  <c r="O69" i="7"/>
  <c r="R69" i="7"/>
  <c r="O65" i="7"/>
  <c r="R65" i="7"/>
  <c r="O61" i="7"/>
  <c r="R61" i="7"/>
  <c r="O57" i="7"/>
  <c r="R57" i="7"/>
  <c r="O53" i="7"/>
  <c r="R53" i="7"/>
  <c r="O49" i="7"/>
  <c r="R49" i="7"/>
  <c r="O45" i="7"/>
  <c r="R45" i="7"/>
  <c r="O41" i="7"/>
  <c r="R41" i="7"/>
  <c r="O37" i="7"/>
  <c r="R37" i="7"/>
  <c r="O33" i="7"/>
  <c r="R33" i="7"/>
  <c r="O29" i="7"/>
  <c r="R29" i="7"/>
  <c r="O25" i="7"/>
  <c r="R25" i="7"/>
  <c r="W11" i="7"/>
  <c r="W9" i="7"/>
  <c r="W7" i="7"/>
  <c r="W3" i="7"/>
  <c r="L336" i="9"/>
  <c r="K335" i="9"/>
  <c r="J334" i="9"/>
  <c r="L332" i="9"/>
  <c r="K331" i="9"/>
  <c r="J330" i="9"/>
  <c r="L328" i="9"/>
  <c r="K327" i="9"/>
  <c r="J326" i="9"/>
  <c r="L324" i="9"/>
  <c r="K323" i="9"/>
  <c r="J322" i="9"/>
  <c r="L320" i="9"/>
  <c r="K319" i="9"/>
  <c r="J318" i="9"/>
  <c r="L316" i="9"/>
  <c r="K315" i="9"/>
  <c r="J314" i="9"/>
  <c r="L312" i="9"/>
  <c r="K311" i="9"/>
  <c r="J310" i="9"/>
  <c r="L308" i="9"/>
  <c r="K307" i="9"/>
  <c r="J306" i="9"/>
  <c r="L304" i="9"/>
  <c r="K303" i="9"/>
  <c r="J302" i="9"/>
  <c r="L300" i="9"/>
  <c r="K299" i="9"/>
  <c r="J298" i="9"/>
  <c r="L296" i="9"/>
  <c r="K295" i="9"/>
  <c r="J294" i="9"/>
  <c r="F251" i="9"/>
  <c r="J251" i="9"/>
  <c r="K251" i="9"/>
  <c r="F247" i="9"/>
  <c r="J247" i="9"/>
  <c r="K247" i="9"/>
  <c r="F243" i="9"/>
  <c r="J243" i="9"/>
  <c r="K243" i="9"/>
  <c r="F239" i="9"/>
  <c r="J239" i="9"/>
  <c r="K239" i="9"/>
  <c r="L229" i="9"/>
  <c r="G229" i="9"/>
  <c r="K229" i="9"/>
  <c r="F227" i="9"/>
  <c r="J227" i="9"/>
  <c r="H227" i="9"/>
  <c r="L227" i="9"/>
  <c r="K227" i="9"/>
  <c r="I222" i="9"/>
  <c r="L222" i="9"/>
  <c r="F222" i="9"/>
  <c r="K222" i="9"/>
  <c r="J222" i="9"/>
  <c r="G220" i="9"/>
  <c r="K220" i="9"/>
  <c r="L220" i="9"/>
  <c r="L213" i="9"/>
  <c r="G213" i="9"/>
  <c r="K213" i="9"/>
  <c r="F211" i="9"/>
  <c r="J211" i="9"/>
  <c r="H211" i="9"/>
  <c r="L211" i="9"/>
  <c r="K211" i="9"/>
  <c r="O34" i="7"/>
  <c r="R34" i="7"/>
  <c r="O30" i="7"/>
  <c r="R30" i="7"/>
  <c r="W10" i="7"/>
  <c r="W8" i="7"/>
  <c r="K337" i="9"/>
  <c r="G337" i="9"/>
  <c r="L335" i="9"/>
  <c r="G335" i="9"/>
  <c r="K334" i="9"/>
  <c r="F334" i="9"/>
  <c r="K333" i="9"/>
  <c r="G333" i="9"/>
  <c r="L331" i="9"/>
  <c r="G331" i="9"/>
  <c r="K330" i="9"/>
  <c r="F330" i="9"/>
  <c r="K329" i="9"/>
  <c r="G329" i="9"/>
  <c r="L327" i="9"/>
  <c r="G327" i="9"/>
  <c r="K326" i="9"/>
  <c r="F326" i="9"/>
  <c r="K325" i="9"/>
  <c r="G325" i="9"/>
  <c r="L323" i="9"/>
  <c r="G323" i="9"/>
  <c r="K322" i="9"/>
  <c r="F322" i="9"/>
  <c r="K321" i="9"/>
  <c r="G321" i="9"/>
  <c r="L319" i="9"/>
  <c r="G319" i="9"/>
  <c r="K318" i="9"/>
  <c r="F318" i="9"/>
  <c r="K317" i="9"/>
  <c r="G317" i="9"/>
  <c r="L315" i="9"/>
  <c r="G315" i="9"/>
  <c r="K314" i="9"/>
  <c r="F314" i="9"/>
  <c r="K313" i="9"/>
  <c r="G313" i="9"/>
  <c r="L311" i="9"/>
  <c r="G311" i="9"/>
  <c r="K310" i="9"/>
  <c r="F310" i="9"/>
  <c r="K309" i="9"/>
  <c r="G309" i="9"/>
  <c r="L307" i="9"/>
  <c r="G307" i="9"/>
  <c r="K306" i="9"/>
  <c r="F306" i="9"/>
  <c r="K305" i="9"/>
  <c r="G305" i="9"/>
  <c r="L303" i="9"/>
  <c r="G303" i="9"/>
  <c r="K302" i="9"/>
  <c r="F302" i="9"/>
  <c r="K301" i="9"/>
  <c r="G301" i="9"/>
  <c r="L299" i="9"/>
  <c r="G299" i="9"/>
  <c r="K298" i="9"/>
  <c r="F298" i="9"/>
  <c r="K297" i="9"/>
  <c r="G297" i="9"/>
  <c r="L295" i="9"/>
  <c r="G295" i="9"/>
  <c r="K294" i="9"/>
  <c r="F294" i="9"/>
  <c r="K293" i="9"/>
  <c r="G293" i="9"/>
  <c r="L291" i="9"/>
  <c r="G291" i="9"/>
  <c r="K290" i="9"/>
  <c r="F290" i="9"/>
  <c r="K289" i="9"/>
  <c r="G289" i="9"/>
  <c r="L287" i="9"/>
  <c r="G287" i="9"/>
  <c r="K286" i="9"/>
  <c r="F286" i="9"/>
  <c r="K285" i="9"/>
  <c r="G285" i="9"/>
  <c r="L283" i="9"/>
  <c r="G283" i="9"/>
  <c r="K282" i="9"/>
  <c r="F282" i="9"/>
  <c r="K281" i="9"/>
  <c r="G281" i="9"/>
  <c r="L279" i="9"/>
  <c r="G279" i="9"/>
  <c r="K278" i="9"/>
  <c r="F278" i="9"/>
  <c r="K277" i="9"/>
  <c r="G277" i="9"/>
  <c r="L275" i="9"/>
  <c r="G275" i="9"/>
  <c r="K274" i="9"/>
  <c r="F274" i="9"/>
  <c r="K273" i="9"/>
  <c r="G273" i="9"/>
  <c r="L271" i="9"/>
  <c r="G271" i="9"/>
  <c r="K270" i="9"/>
  <c r="F270" i="9"/>
  <c r="K269" i="9"/>
  <c r="G269" i="9"/>
  <c r="L267" i="9"/>
  <c r="G267" i="9"/>
  <c r="L263" i="9"/>
  <c r="G263" i="9"/>
  <c r="L259" i="9"/>
  <c r="G259" i="9"/>
  <c r="L255" i="9"/>
  <c r="G255" i="9"/>
  <c r="F140" i="9"/>
  <c r="J140" i="9"/>
  <c r="F136" i="9"/>
  <c r="J136" i="9"/>
  <c r="F132" i="9"/>
  <c r="J132" i="9"/>
  <c r="F128" i="9"/>
  <c r="J128" i="9"/>
  <c r="F124" i="9"/>
  <c r="J124" i="9"/>
  <c r="F120" i="9"/>
  <c r="J120" i="9"/>
  <c r="F116" i="9"/>
  <c r="J116" i="9"/>
  <c r="F112" i="9"/>
  <c r="J112" i="9"/>
  <c r="J206" i="9"/>
  <c r="L204" i="9"/>
  <c r="K203" i="9"/>
  <c r="J202" i="9"/>
  <c r="L200" i="9"/>
  <c r="K199" i="9"/>
  <c r="J198" i="9"/>
  <c r="K195" i="9"/>
  <c r="L192" i="9"/>
  <c r="K191" i="9"/>
  <c r="J190" i="9"/>
  <c r="L188" i="9"/>
  <c r="K187" i="9"/>
  <c r="J186" i="9"/>
  <c r="L184" i="9"/>
  <c r="K183" i="9"/>
  <c r="J182" i="9"/>
  <c r="L180" i="9"/>
  <c r="F180" i="9"/>
  <c r="K179" i="9"/>
  <c r="J178" i="9"/>
  <c r="L176" i="9"/>
  <c r="F176" i="9"/>
  <c r="J174" i="9"/>
  <c r="L172" i="9"/>
  <c r="F172" i="9"/>
  <c r="K171" i="9"/>
  <c r="J170" i="9"/>
  <c r="L168" i="9"/>
  <c r="F168" i="9"/>
  <c r="K167" i="9"/>
  <c r="J166" i="9"/>
  <c r="L164" i="9"/>
  <c r="F164" i="9"/>
  <c r="K163" i="9"/>
  <c r="J162" i="9"/>
  <c r="L160" i="9"/>
  <c r="F160" i="9"/>
  <c r="K159" i="9"/>
  <c r="J158" i="9"/>
  <c r="L156" i="9"/>
  <c r="F156" i="9"/>
  <c r="K155" i="9"/>
  <c r="J154" i="9"/>
  <c r="L152" i="9"/>
  <c r="F152" i="9"/>
  <c r="K151" i="9"/>
  <c r="J150" i="9"/>
  <c r="L148" i="9"/>
  <c r="F148" i="9"/>
  <c r="K147" i="9"/>
  <c r="J146" i="9"/>
  <c r="L144" i="9"/>
  <c r="F144" i="9"/>
  <c r="K143" i="9"/>
  <c r="G141" i="9"/>
  <c r="K141" i="9"/>
  <c r="G140" i="9"/>
  <c r="L140" i="9"/>
  <c r="G137" i="9"/>
  <c r="K137" i="9"/>
  <c r="G136" i="9"/>
  <c r="L136" i="9"/>
  <c r="G133" i="9"/>
  <c r="K133" i="9"/>
  <c r="G132" i="9"/>
  <c r="L132" i="9"/>
  <c r="G129" i="9"/>
  <c r="K129" i="9"/>
  <c r="G128" i="9"/>
  <c r="L128" i="9"/>
  <c r="G124" i="9"/>
  <c r="L124" i="9"/>
  <c r="G121" i="9"/>
  <c r="K121" i="9"/>
  <c r="G120" i="9"/>
  <c r="L120" i="9"/>
  <c r="G117" i="9"/>
  <c r="K117" i="9"/>
  <c r="G116" i="9"/>
  <c r="L116" i="9"/>
  <c r="G113" i="9"/>
  <c r="K113" i="9"/>
  <c r="G112" i="9"/>
  <c r="L112" i="9"/>
  <c r="G109" i="9"/>
  <c r="K109" i="9"/>
  <c r="G104" i="9"/>
  <c r="L104" i="9"/>
  <c r="K206" i="9"/>
  <c r="F206" i="9"/>
  <c r="K205" i="9"/>
  <c r="G205" i="9"/>
  <c r="L203" i="9"/>
  <c r="K202" i="9"/>
  <c r="F202" i="9"/>
  <c r="K201" i="9"/>
  <c r="G201" i="9"/>
  <c r="K198" i="9"/>
  <c r="F198" i="9"/>
  <c r="K197" i="9"/>
  <c r="G197" i="9"/>
  <c r="L195" i="9"/>
  <c r="K194" i="9"/>
  <c r="K193" i="9"/>
  <c r="G193" i="9"/>
  <c r="L191" i="9"/>
  <c r="K190" i="9"/>
  <c r="F190" i="9"/>
  <c r="K189" i="9"/>
  <c r="G189" i="9"/>
  <c r="L187" i="9"/>
  <c r="K186" i="9"/>
  <c r="F186" i="9"/>
  <c r="K185" i="9"/>
  <c r="G185" i="9"/>
  <c r="L183" i="9"/>
  <c r="K182" i="9"/>
  <c r="F182" i="9"/>
  <c r="K181" i="9"/>
  <c r="G181" i="9"/>
  <c r="L179" i="9"/>
  <c r="K178" i="9"/>
  <c r="F178" i="9"/>
  <c r="K177" i="9"/>
  <c r="G177" i="9"/>
  <c r="L175" i="9"/>
  <c r="K174" i="9"/>
  <c r="F174" i="9"/>
  <c r="K173" i="9"/>
  <c r="G173" i="9"/>
  <c r="L171" i="9"/>
  <c r="K170" i="9"/>
  <c r="F170" i="9"/>
  <c r="K169" i="9"/>
  <c r="G169" i="9"/>
  <c r="L167" i="9"/>
  <c r="K166" i="9"/>
  <c r="F166" i="9"/>
  <c r="K165" i="9"/>
  <c r="G165" i="9"/>
  <c r="L163" i="9"/>
  <c r="K162" i="9"/>
  <c r="F162" i="9"/>
  <c r="K161" i="9"/>
  <c r="G161" i="9"/>
  <c r="L159" i="9"/>
  <c r="K158" i="9"/>
  <c r="F158" i="9"/>
  <c r="K157" i="9"/>
  <c r="G157" i="9"/>
  <c r="L155" i="9"/>
  <c r="K154" i="9"/>
  <c r="F154" i="9"/>
  <c r="K153" i="9"/>
  <c r="G153" i="9"/>
  <c r="L151" i="9"/>
  <c r="K150" i="9"/>
  <c r="F150" i="9"/>
  <c r="K149" i="9"/>
  <c r="G149" i="9"/>
  <c r="L147" i="9"/>
  <c r="K146" i="9"/>
  <c r="F146" i="9"/>
  <c r="K145" i="9"/>
  <c r="G145" i="9"/>
  <c r="H144" i="9"/>
  <c r="L142" i="9"/>
  <c r="G142" i="9"/>
  <c r="K142" i="9"/>
  <c r="L138" i="9"/>
  <c r="G138" i="9"/>
  <c r="K138" i="9"/>
  <c r="L134" i="9"/>
  <c r="G134" i="9"/>
  <c r="K134" i="9"/>
  <c r="L130" i="9"/>
  <c r="G130" i="9"/>
  <c r="K130" i="9"/>
  <c r="L126" i="9"/>
  <c r="G126" i="9"/>
  <c r="K126" i="9"/>
  <c r="L122" i="9"/>
  <c r="G122" i="9"/>
  <c r="K122" i="9"/>
  <c r="G118" i="9"/>
  <c r="L114" i="9"/>
  <c r="G114" i="9"/>
  <c r="K114" i="9"/>
  <c r="L110" i="9"/>
  <c r="G110" i="9"/>
  <c r="K110" i="9"/>
  <c r="F108" i="9"/>
  <c r="J108" i="9"/>
  <c r="H108" i="9"/>
  <c r="L206" i="9"/>
  <c r="L202" i="9"/>
  <c r="L198" i="9"/>
  <c r="L190" i="9"/>
  <c r="L186" i="9"/>
  <c r="L182" i="9"/>
  <c r="L178" i="9"/>
  <c r="L174" i="9"/>
  <c r="L170" i="9"/>
  <c r="L166" i="9"/>
  <c r="L162" i="9"/>
  <c r="L158" i="9"/>
  <c r="L154" i="9"/>
  <c r="L150" i="9"/>
  <c r="G204" i="9"/>
  <c r="K204" i="9"/>
  <c r="F203" i="9"/>
  <c r="J203" i="9"/>
  <c r="G200" i="9"/>
  <c r="K200" i="9"/>
  <c r="G196" i="9"/>
  <c r="F195" i="9"/>
  <c r="J195" i="9"/>
  <c r="G192" i="9"/>
  <c r="K192" i="9"/>
  <c r="F191" i="9"/>
  <c r="J191" i="9"/>
  <c r="G188" i="9"/>
  <c r="K188" i="9"/>
  <c r="F187" i="9"/>
  <c r="J187" i="9"/>
  <c r="G184" i="9"/>
  <c r="K184" i="9"/>
  <c r="F183" i="9"/>
  <c r="J183" i="9"/>
  <c r="G180" i="9"/>
  <c r="K180" i="9"/>
  <c r="F179" i="9"/>
  <c r="J179" i="9"/>
  <c r="G176" i="9"/>
  <c r="K176" i="9"/>
  <c r="G172" i="9"/>
  <c r="K172" i="9"/>
  <c r="F171" i="9"/>
  <c r="J171" i="9"/>
  <c r="G168" i="9"/>
  <c r="K168" i="9"/>
  <c r="F167" i="9"/>
  <c r="J167" i="9"/>
  <c r="G164" i="9"/>
  <c r="K164" i="9"/>
  <c r="F163" i="9"/>
  <c r="J163" i="9"/>
  <c r="G160" i="9"/>
  <c r="K160" i="9"/>
  <c r="F159" i="9"/>
  <c r="J159" i="9"/>
  <c r="G156" i="9"/>
  <c r="K156" i="9"/>
  <c r="F155" i="9"/>
  <c r="J155" i="9"/>
  <c r="G152" i="9"/>
  <c r="K152" i="9"/>
  <c r="F151" i="9"/>
  <c r="J151" i="9"/>
  <c r="G148" i="9"/>
  <c r="K148" i="9"/>
  <c r="F147" i="9"/>
  <c r="J147" i="9"/>
  <c r="G144" i="9"/>
  <c r="K144" i="9"/>
  <c r="F143" i="9"/>
  <c r="J143" i="9"/>
  <c r="I139" i="9"/>
  <c r="F139" i="9"/>
  <c r="K139" i="9"/>
  <c r="I135" i="9"/>
  <c r="F135" i="9"/>
  <c r="K135" i="9"/>
  <c r="I131" i="9"/>
  <c r="F131" i="9"/>
  <c r="K131" i="9"/>
  <c r="I127" i="9"/>
  <c r="F127" i="9"/>
  <c r="K127" i="9"/>
  <c r="I119" i="9"/>
  <c r="F119" i="9"/>
  <c r="K119" i="9"/>
  <c r="I111" i="9"/>
  <c r="F111" i="9"/>
  <c r="K111" i="9"/>
  <c r="G108" i="9"/>
  <c r="L108" i="9"/>
  <c r="K104" i="9"/>
  <c r="F97" i="9"/>
  <c r="J97" i="9"/>
  <c r="I96" i="9"/>
  <c r="F96" i="9"/>
  <c r="J96" i="9"/>
  <c r="G94" i="9"/>
  <c r="K94" i="9"/>
  <c r="L94" i="9"/>
  <c r="G93" i="9"/>
  <c r="K93" i="9"/>
  <c r="F81" i="9"/>
  <c r="J81" i="9"/>
  <c r="I80" i="9"/>
  <c r="F80" i="9"/>
  <c r="J80" i="9"/>
  <c r="G78" i="9"/>
  <c r="K78" i="9"/>
  <c r="L78" i="9"/>
  <c r="G77" i="9"/>
  <c r="K77" i="9"/>
  <c r="G130" i="6"/>
  <c r="N130" i="6"/>
  <c r="K107" i="9"/>
  <c r="F107" i="9"/>
  <c r="K106" i="9"/>
  <c r="G106" i="9"/>
  <c r="K103" i="9"/>
  <c r="F103" i="9"/>
  <c r="K102" i="9"/>
  <c r="G102" i="9"/>
  <c r="L92" i="9"/>
  <c r="L76" i="9"/>
  <c r="I100" i="9"/>
  <c r="F100" i="9"/>
  <c r="J100" i="9"/>
  <c r="G98" i="9"/>
  <c r="K98" i="9"/>
  <c r="L98" i="9"/>
  <c r="G97" i="9"/>
  <c r="K97" i="9"/>
  <c r="F85" i="9"/>
  <c r="J85" i="9"/>
  <c r="I84" i="9"/>
  <c r="F84" i="9"/>
  <c r="J84" i="9"/>
  <c r="G82" i="9"/>
  <c r="K82" i="9"/>
  <c r="L82" i="9"/>
  <c r="G81" i="9"/>
  <c r="K81" i="9"/>
  <c r="F69" i="9"/>
  <c r="J69" i="9"/>
  <c r="I68" i="9"/>
  <c r="F68" i="9"/>
  <c r="J68" i="9"/>
  <c r="M12" i="9"/>
  <c r="I12" i="9"/>
  <c r="I13" i="9"/>
  <c r="J12" i="9"/>
  <c r="H12" i="9"/>
  <c r="G78" i="10"/>
  <c r="N78" i="10"/>
  <c r="G75" i="10"/>
  <c r="G71" i="10"/>
  <c r="N71" i="10"/>
  <c r="G69" i="10"/>
  <c r="G67" i="10"/>
  <c r="N67" i="10"/>
  <c r="G65" i="10"/>
  <c r="G79" i="10"/>
  <c r="N79" i="10"/>
  <c r="G63" i="10"/>
  <c r="N63" i="10"/>
  <c r="G138" i="6"/>
  <c r="L107" i="9"/>
  <c r="L103" i="9"/>
  <c r="H93" i="9"/>
  <c r="H77" i="9"/>
  <c r="G105" i="9"/>
  <c r="K105" i="9"/>
  <c r="F104" i="9"/>
  <c r="J104" i="9"/>
  <c r="G101" i="9"/>
  <c r="K101" i="9"/>
  <c r="F89" i="9"/>
  <c r="J89" i="9"/>
  <c r="I88" i="9"/>
  <c r="F88" i="9"/>
  <c r="J88" i="9"/>
  <c r="G86" i="9"/>
  <c r="K86" i="9"/>
  <c r="L86" i="9"/>
  <c r="G85" i="9"/>
  <c r="K85" i="9"/>
  <c r="F73" i="9"/>
  <c r="J73" i="9"/>
  <c r="I72" i="9"/>
  <c r="F72" i="9"/>
  <c r="J72" i="9"/>
  <c r="G70" i="9"/>
  <c r="K70" i="9"/>
  <c r="L70" i="9"/>
  <c r="G69" i="9"/>
  <c r="K69" i="9"/>
  <c r="D12" i="9"/>
  <c r="N12" i="9"/>
  <c r="K12" i="9"/>
  <c r="F12" i="9"/>
  <c r="G134" i="6"/>
  <c r="N134" i="6"/>
  <c r="L84" i="9"/>
  <c r="L68" i="9"/>
  <c r="F93" i="9"/>
  <c r="J93" i="9"/>
  <c r="I92" i="9"/>
  <c r="F92" i="9"/>
  <c r="J92" i="9"/>
  <c r="G90" i="9"/>
  <c r="K90" i="9"/>
  <c r="L90" i="9"/>
  <c r="G89" i="9"/>
  <c r="K89" i="9"/>
  <c r="F77" i="9"/>
  <c r="J77" i="9"/>
  <c r="I76" i="9"/>
  <c r="F76" i="9"/>
  <c r="J76" i="9"/>
  <c r="G74" i="9"/>
  <c r="K74" i="9"/>
  <c r="L74" i="9"/>
  <c r="G73" i="9"/>
  <c r="K73" i="9"/>
  <c r="E12" i="9"/>
  <c r="O12" i="9"/>
  <c r="G12" i="9"/>
  <c r="G81" i="10"/>
  <c r="N81" i="10"/>
  <c r="G77" i="10"/>
  <c r="N77" i="10"/>
  <c r="G72" i="10"/>
  <c r="G70" i="10"/>
  <c r="N70" i="10"/>
  <c r="G68" i="10"/>
  <c r="N68" i="10"/>
  <c r="G66" i="10"/>
  <c r="N66" i="10"/>
  <c r="G82" i="10"/>
  <c r="N82" i="10"/>
  <c r="G73" i="10"/>
  <c r="N73" i="10"/>
  <c r="G139" i="6"/>
  <c r="N139" i="6"/>
  <c r="G143" i="8"/>
  <c r="M143" i="8"/>
  <c r="G141" i="8"/>
  <c r="M141" i="8"/>
  <c r="G132" i="8"/>
  <c r="M132" i="8"/>
  <c r="G127" i="8"/>
  <c r="G125" i="8"/>
  <c r="M125" i="8"/>
  <c r="L64" i="9"/>
  <c r="L60" i="9"/>
  <c r="L56" i="9"/>
  <c r="L52" i="9"/>
  <c r="L48" i="9"/>
  <c r="L44" i="9"/>
  <c r="L40" i="9"/>
  <c r="L36" i="9"/>
  <c r="L32" i="9"/>
  <c r="L28" i="9"/>
  <c r="L24" i="9"/>
  <c r="K63" i="9"/>
  <c r="K59" i="9"/>
  <c r="K55" i="9"/>
  <c r="K51" i="9"/>
  <c r="K47" i="9"/>
  <c r="K43" i="9"/>
  <c r="K39" i="9"/>
  <c r="K35" i="9"/>
  <c r="K31" i="9"/>
  <c r="K27" i="9"/>
  <c r="K23" i="9"/>
  <c r="F64" i="9"/>
  <c r="F60" i="9"/>
  <c r="F56" i="9"/>
  <c r="F52" i="9"/>
  <c r="F48" i="9"/>
  <c r="F44" i="9"/>
  <c r="F40" i="9"/>
  <c r="F36" i="9"/>
  <c r="F32" i="9"/>
  <c r="F28" i="9"/>
  <c r="F24" i="9"/>
  <c r="I64" i="9"/>
  <c r="I60" i="9"/>
  <c r="I56" i="9"/>
  <c r="I52" i="9"/>
  <c r="I48" i="9"/>
  <c r="I44" i="9"/>
  <c r="I40" i="9"/>
  <c r="I36" i="9"/>
  <c r="I32" i="9"/>
  <c r="I28" i="9"/>
  <c r="I24" i="9"/>
  <c r="J63" i="9"/>
  <c r="J59" i="9"/>
  <c r="J55" i="9"/>
  <c r="J51" i="9"/>
  <c r="J47" i="9"/>
  <c r="J43" i="9"/>
  <c r="J39" i="9"/>
  <c r="J35" i="9"/>
  <c r="J31" i="9"/>
  <c r="J27" i="9"/>
  <c r="J23" i="9"/>
  <c r="N140" i="7"/>
  <c r="N128" i="7"/>
  <c r="N132" i="7"/>
  <c r="N139" i="7"/>
  <c r="G131" i="6"/>
  <c r="G132" i="6"/>
  <c r="N132" i="6"/>
  <c r="G144" i="6"/>
  <c r="N144" i="6"/>
  <c r="G144" i="8"/>
  <c r="M144" i="8"/>
  <c r="G139" i="8"/>
  <c r="M139" i="8"/>
  <c r="G137" i="8"/>
  <c r="O137" i="8"/>
  <c r="R137" i="8" s="1"/>
  <c r="G128" i="8"/>
  <c r="M128" i="8"/>
  <c r="G154" i="8"/>
  <c r="G152" i="8"/>
  <c r="L152" i="8"/>
  <c r="G142" i="6"/>
  <c r="N142" i="6"/>
  <c r="G143" i="6"/>
  <c r="N143" i="6"/>
  <c r="G140" i="8"/>
  <c r="M140" i="8"/>
  <c r="G135" i="8"/>
  <c r="M135" i="8"/>
  <c r="G133" i="8"/>
  <c r="M133" i="8"/>
  <c r="G156" i="8"/>
  <c r="L156" i="8"/>
  <c r="G150" i="8"/>
  <c r="L150" i="8"/>
  <c r="G147" i="8"/>
  <c r="G63" i="9"/>
  <c r="G59" i="9"/>
  <c r="G55" i="9"/>
  <c r="G51" i="9"/>
  <c r="G47" i="9"/>
  <c r="G43" i="9"/>
  <c r="G39" i="9"/>
  <c r="G35" i="9"/>
  <c r="G31" i="9"/>
  <c r="G27" i="9"/>
  <c r="G23" i="9"/>
  <c r="H63" i="9"/>
  <c r="H59" i="9"/>
  <c r="H55" i="9"/>
  <c r="H51" i="9"/>
  <c r="H47" i="9"/>
  <c r="H43" i="9"/>
  <c r="H39" i="9"/>
  <c r="H35" i="9"/>
  <c r="H31" i="9"/>
  <c r="H27" i="9"/>
  <c r="H23" i="9"/>
  <c r="G135" i="6"/>
  <c r="N135" i="6"/>
  <c r="G140" i="6"/>
  <c r="N140" i="6"/>
  <c r="G148" i="8"/>
  <c r="L148" i="8"/>
  <c r="G131" i="8"/>
  <c r="M131" i="8"/>
  <c r="G129" i="8"/>
  <c r="M129" i="8"/>
  <c r="G151" i="8"/>
  <c r="L151" i="8"/>
  <c r="G145" i="8"/>
  <c r="L145" i="8"/>
  <c r="F63" i="9"/>
  <c r="F59" i="9"/>
  <c r="F55" i="9"/>
  <c r="F51" i="9"/>
  <c r="F47" i="9"/>
  <c r="F43" i="9"/>
  <c r="F39" i="9"/>
  <c r="F35" i="9"/>
  <c r="F31" i="9"/>
  <c r="F27" i="9"/>
  <c r="F23" i="9"/>
  <c r="M134" i="8"/>
  <c r="G99" i="11"/>
  <c r="I99" i="11" s="1"/>
  <c r="I64" i="11"/>
  <c r="K193" i="11"/>
  <c r="G171" i="11"/>
  <c r="K171" i="11" s="1"/>
  <c r="G54" i="11"/>
  <c r="K54" i="11" s="1"/>
  <c r="I40" i="11"/>
  <c r="G30" i="11"/>
  <c r="I30" i="11" s="1"/>
  <c r="G199" i="11"/>
  <c r="K199" i="11" s="1"/>
  <c r="G183" i="11"/>
  <c r="K183" i="11" s="1"/>
  <c r="G173" i="11"/>
  <c r="G167" i="11"/>
  <c r="K167" i="11" s="1"/>
  <c r="G38" i="11"/>
  <c r="I38" i="11" s="1"/>
  <c r="G179" i="11"/>
  <c r="G169" i="11"/>
  <c r="J169" i="11" s="1"/>
  <c r="G153" i="11"/>
  <c r="J153" i="11" s="1"/>
  <c r="G124" i="11"/>
  <c r="J124" i="11" s="1"/>
  <c r="G115" i="11"/>
  <c r="J115" i="11" s="1"/>
  <c r="G46" i="11"/>
  <c r="I46" i="11" s="1"/>
  <c r="I59" i="11"/>
  <c r="G62" i="11"/>
  <c r="I62" i="11" s="1"/>
  <c r="G175" i="11"/>
  <c r="K175" i="11" s="1"/>
  <c r="G165" i="11"/>
  <c r="J165" i="11" s="1"/>
  <c r="G149" i="11"/>
  <c r="K149" i="11" s="1"/>
  <c r="M105" i="1"/>
  <c r="I120" i="6"/>
  <c r="K106" i="7"/>
  <c r="R38" i="7"/>
  <c r="R78" i="7"/>
  <c r="R86" i="7"/>
  <c r="R102" i="7"/>
  <c r="R110" i="7"/>
  <c r="R50" i="7"/>
  <c r="R66" i="7"/>
  <c r="N131" i="6"/>
  <c r="J33" i="6"/>
  <c r="R28" i="7"/>
  <c r="R44" i="7"/>
  <c r="R60" i="7"/>
  <c r="R24" i="7"/>
  <c r="R40" i="7"/>
  <c r="R58" i="7"/>
  <c r="R108" i="7"/>
  <c r="R89" i="7"/>
  <c r="R98" i="7"/>
  <c r="J52" i="10"/>
  <c r="M137" i="8"/>
  <c r="N69" i="10"/>
  <c r="J65" i="1"/>
  <c r="G70" i="1"/>
  <c r="M70" i="1"/>
  <c r="G33" i="1"/>
  <c r="J33" i="1"/>
  <c r="G118" i="6"/>
  <c r="I118" i="6"/>
  <c r="L154" i="8"/>
  <c r="J31" i="10"/>
  <c r="G89" i="1"/>
  <c r="M89" i="1"/>
  <c r="L147" i="8"/>
  <c r="N75" i="10"/>
  <c r="G124" i="1"/>
  <c r="I124" i="1"/>
  <c r="G116" i="1"/>
  <c r="K116" i="1"/>
  <c r="G106" i="6"/>
  <c r="R90" i="7"/>
  <c r="G85" i="7"/>
  <c r="I85" i="7"/>
  <c r="O85" i="7"/>
  <c r="R85" i="7"/>
  <c r="O62" i="7"/>
  <c r="R62" i="7"/>
  <c r="G62" i="7"/>
  <c r="I62" i="7"/>
  <c r="I194" i="9"/>
  <c r="H194" i="9"/>
  <c r="L194" i="9"/>
  <c r="J194" i="9"/>
  <c r="F118" i="9"/>
  <c r="I118" i="9"/>
  <c r="J118" i="9"/>
  <c r="H118" i="9"/>
  <c r="L118" i="9"/>
  <c r="K118" i="9"/>
  <c r="H115" i="9"/>
  <c r="J115" i="9"/>
  <c r="K115" i="9"/>
  <c r="F194" i="9"/>
  <c r="D15" i="6"/>
  <c r="C19" i="6" s="1"/>
  <c r="G90" i="1"/>
  <c r="M90" i="1"/>
  <c r="I84" i="7"/>
  <c r="R84" i="7"/>
  <c r="K34" i="10"/>
  <c r="G231" i="9"/>
  <c r="L231" i="9"/>
  <c r="K231" i="9"/>
  <c r="F228" i="9"/>
  <c r="H228" i="9"/>
  <c r="I228" i="9"/>
  <c r="J228" i="9"/>
  <c r="L228" i="9"/>
  <c r="H199" i="9"/>
  <c r="I199" i="9"/>
  <c r="L199" i="9"/>
  <c r="F199" i="9"/>
  <c r="J199" i="9"/>
  <c r="F196" i="9"/>
  <c r="H196" i="9"/>
  <c r="I196" i="9"/>
  <c r="J196" i="9"/>
  <c r="L196" i="9"/>
  <c r="K196" i="9"/>
  <c r="H175" i="9"/>
  <c r="I175" i="9"/>
  <c r="K175" i="9"/>
  <c r="F175" i="9"/>
  <c r="J175" i="9"/>
  <c r="L125" i="9"/>
  <c r="G125" i="9"/>
  <c r="K125" i="9"/>
  <c r="H123" i="9"/>
  <c r="J123" i="9"/>
  <c r="I123" i="9"/>
  <c r="F123" i="9"/>
  <c r="K123" i="9"/>
  <c r="G93" i="8"/>
  <c r="K93" i="8"/>
  <c r="M127" i="8"/>
  <c r="N72" i="10"/>
  <c r="N65" i="10"/>
  <c r="K50" i="10"/>
  <c r="G97" i="1"/>
  <c r="M97" i="1"/>
  <c r="G125" i="6"/>
  <c r="I125" i="6"/>
  <c r="N138" i="6"/>
  <c r="F115" i="9"/>
  <c r="G48" i="1"/>
  <c r="J48" i="1"/>
  <c r="G101" i="6"/>
  <c r="M101" i="6"/>
  <c r="G26" i="7"/>
  <c r="I26" i="7"/>
  <c r="O26" i="7"/>
  <c r="R26" i="7"/>
  <c r="I115" i="9"/>
  <c r="G63" i="1"/>
  <c r="L63" i="1"/>
  <c r="G122" i="1"/>
  <c r="I122" i="1"/>
  <c r="O54" i="7"/>
  <c r="G54" i="7"/>
  <c r="I54" i="7"/>
  <c r="G90" i="7"/>
  <c r="J90" i="7"/>
  <c r="J39" i="10"/>
  <c r="I120" i="1"/>
  <c r="G62" i="1"/>
  <c r="L62" i="1"/>
  <c r="G55" i="1"/>
  <c r="L55" i="1"/>
  <c r="G25" i="1"/>
  <c r="M25" i="1"/>
  <c r="G87" i="6"/>
  <c r="M87" i="6"/>
  <c r="G81" i="6"/>
  <c r="L81" i="6"/>
  <c r="G71" i="6"/>
  <c r="M71" i="6"/>
  <c r="G65" i="6"/>
  <c r="J65" i="6"/>
  <c r="G55" i="6"/>
  <c r="L55" i="6"/>
  <c r="G49" i="6"/>
  <c r="J49" i="6"/>
  <c r="G39" i="6"/>
  <c r="J39" i="6"/>
  <c r="O74" i="7"/>
  <c r="G74" i="7"/>
  <c r="I74" i="7"/>
  <c r="G75" i="8"/>
  <c r="I75" i="8"/>
  <c r="I67" i="8"/>
  <c r="I54" i="8"/>
  <c r="G78" i="1"/>
  <c r="J78" i="1"/>
  <c r="G117" i="1"/>
  <c r="I117" i="1"/>
  <c r="G108" i="1"/>
  <c r="G70" i="6"/>
  <c r="M70" i="6"/>
  <c r="G38" i="6"/>
  <c r="J38" i="6"/>
  <c r="G47" i="1"/>
  <c r="M47" i="1"/>
  <c r="G121" i="6"/>
  <c r="I121" i="6"/>
  <c r="G117" i="6"/>
  <c r="I117" i="6"/>
  <c r="G110" i="6"/>
  <c r="I110" i="6"/>
  <c r="G120" i="7"/>
  <c r="K120" i="7"/>
  <c r="O120" i="7"/>
  <c r="F262" i="9"/>
  <c r="H262" i="9"/>
  <c r="J262" i="9"/>
  <c r="I262" i="9"/>
  <c r="L242" i="9"/>
  <c r="F242" i="9"/>
  <c r="H242" i="9"/>
  <c r="G103" i="1"/>
  <c r="K103" i="1"/>
  <c r="G39" i="1"/>
  <c r="J39" i="1"/>
  <c r="G119" i="1"/>
  <c r="I119" i="1"/>
  <c r="G111" i="1"/>
  <c r="I111" i="1"/>
  <c r="G42" i="6"/>
  <c r="M42" i="6"/>
  <c r="G113" i="6"/>
  <c r="I113" i="6"/>
  <c r="G101" i="7"/>
  <c r="J101" i="7"/>
  <c r="O101" i="7"/>
  <c r="G95" i="1"/>
  <c r="G31" i="1"/>
  <c r="M31" i="1"/>
  <c r="G26" i="1"/>
  <c r="L26" i="1"/>
  <c r="G89" i="6"/>
  <c r="M89" i="6"/>
  <c r="G79" i="6"/>
  <c r="M79" i="6"/>
  <c r="G73" i="6"/>
  <c r="J73" i="6"/>
  <c r="G63" i="6"/>
  <c r="L63" i="6"/>
  <c r="G57" i="6"/>
  <c r="L57" i="6"/>
  <c r="G47" i="6"/>
  <c r="M47" i="6"/>
  <c r="G41" i="6"/>
  <c r="I41" i="6"/>
  <c r="G99" i="6"/>
  <c r="M99" i="6"/>
  <c r="G144" i="7"/>
  <c r="L144" i="7"/>
  <c r="O144" i="7"/>
  <c r="G26" i="8"/>
  <c r="I26" i="8"/>
  <c r="O26" i="8"/>
  <c r="R26" i="8" s="1"/>
  <c r="G73" i="1"/>
  <c r="G87" i="1"/>
  <c r="M87" i="1"/>
  <c r="G62" i="6"/>
  <c r="L62" i="6"/>
  <c r="G28" i="6"/>
  <c r="L28" i="6"/>
  <c r="O114" i="7"/>
  <c r="R114" i="7"/>
  <c r="G79" i="1"/>
  <c r="M79" i="1"/>
  <c r="G35" i="6"/>
  <c r="J35" i="6"/>
  <c r="G126" i="6"/>
  <c r="I126" i="6"/>
  <c r="I122" i="6"/>
  <c r="G71" i="1"/>
  <c r="M71" i="1"/>
  <c r="G51" i="8"/>
  <c r="I51" i="8"/>
  <c r="G80" i="10"/>
  <c r="L80" i="10"/>
  <c r="G61" i="10"/>
  <c r="K61" i="10"/>
  <c r="I330" i="9"/>
  <c r="H330" i="9"/>
  <c r="F212" i="9"/>
  <c r="H212" i="9"/>
  <c r="I212" i="9"/>
  <c r="J212" i="9"/>
  <c r="F209" i="9"/>
  <c r="H209" i="9"/>
  <c r="J209" i="9"/>
  <c r="I209" i="9"/>
  <c r="L181" i="9"/>
  <c r="F181" i="9"/>
  <c r="I181" i="9"/>
  <c r="H181" i="9"/>
  <c r="J181" i="9"/>
  <c r="K120" i="9"/>
  <c r="H120" i="9"/>
  <c r="J67" i="9"/>
  <c r="F67" i="9"/>
  <c r="H67" i="9"/>
  <c r="K67" i="9"/>
  <c r="L67" i="9"/>
  <c r="I67" i="9"/>
  <c r="G111" i="8"/>
  <c r="K111" i="8"/>
  <c r="G47" i="8"/>
  <c r="I47" i="8"/>
  <c r="I328" i="9"/>
  <c r="F328" i="9"/>
  <c r="J328" i="9"/>
  <c r="H183" i="9"/>
  <c r="I183" i="9"/>
  <c r="H76" i="9"/>
  <c r="K76" i="9"/>
  <c r="G22" i="8"/>
  <c r="I22" i="8"/>
  <c r="O22" i="8"/>
  <c r="S22" i="8" s="1"/>
  <c r="T22" i="8" s="1"/>
  <c r="R116" i="7"/>
  <c r="G43" i="8"/>
  <c r="J43" i="8"/>
  <c r="H287" i="9"/>
  <c r="I287" i="9"/>
  <c r="F273" i="9"/>
  <c r="H273" i="9"/>
  <c r="I273" i="9"/>
  <c r="J273" i="9"/>
  <c r="H221" i="9"/>
  <c r="J221" i="9"/>
  <c r="F221" i="9"/>
  <c r="I221" i="9"/>
  <c r="F189" i="9"/>
  <c r="H189" i="9"/>
  <c r="I189" i="9"/>
  <c r="L189" i="9"/>
  <c r="J189" i="9"/>
  <c r="H88" i="9"/>
  <c r="L88" i="9"/>
  <c r="G123" i="8"/>
  <c r="K123" i="8"/>
  <c r="G254" i="9"/>
  <c r="I186" i="9"/>
  <c r="H186" i="9"/>
  <c r="J29" i="9"/>
  <c r="H29" i="9"/>
  <c r="L29" i="9"/>
  <c r="F29" i="9"/>
  <c r="F21" i="9"/>
  <c r="I21" i="9"/>
  <c r="J21" i="9"/>
  <c r="H21" i="9"/>
  <c r="W4" i="7"/>
  <c r="W2" i="7"/>
  <c r="W17" i="7"/>
  <c r="W27" i="7"/>
  <c r="W6" i="7"/>
  <c r="O22" i="7"/>
  <c r="W19" i="7"/>
  <c r="W28" i="7"/>
  <c r="O111" i="7"/>
  <c r="R111" i="7"/>
  <c r="O141" i="7"/>
  <c r="R141" i="7"/>
  <c r="G102" i="8"/>
  <c r="K102" i="8"/>
  <c r="G35" i="8"/>
  <c r="I35" i="8"/>
  <c r="I322" i="9"/>
  <c r="H322" i="9"/>
  <c r="I278" i="9"/>
  <c r="J278" i="9"/>
  <c r="H229" i="9"/>
  <c r="J229" i="9"/>
  <c r="F229" i="9"/>
  <c r="I229" i="9"/>
  <c r="F220" i="9"/>
  <c r="H220" i="9"/>
  <c r="I220" i="9"/>
  <c r="J220" i="9"/>
  <c r="F217" i="9"/>
  <c r="H217" i="9"/>
  <c r="J217" i="9"/>
  <c r="F197" i="9"/>
  <c r="I197" i="9"/>
  <c r="J197" i="9"/>
  <c r="L197" i="9"/>
  <c r="H197" i="9"/>
  <c r="H163" i="9"/>
  <c r="I163" i="9"/>
  <c r="J102" i="9"/>
  <c r="F102" i="9"/>
  <c r="H102" i="9"/>
  <c r="F65" i="9"/>
  <c r="H65" i="9"/>
  <c r="I65" i="9"/>
  <c r="J65" i="9"/>
  <c r="K65" i="9"/>
  <c r="L65" i="9"/>
  <c r="O115" i="7"/>
  <c r="R115" i="7"/>
  <c r="W13" i="7"/>
  <c r="G79" i="8"/>
  <c r="I79" i="8"/>
  <c r="G71" i="8"/>
  <c r="I71" i="8"/>
  <c r="G59" i="8"/>
  <c r="I59" i="8"/>
  <c r="G57" i="10"/>
  <c r="K57" i="10"/>
  <c r="K262" i="9"/>
  <c r="F173" i="9"/>
  <c r="I173" i="9"/>
  <c r="J173" i="9"/>
  <c r="L173" i="9"/>
  <c r="H173" i="9"/>
  <c r="F169" i="9"/>
  <c r="H169" i="9"/>
  <c r="I169" i="9"/>
  <c r="J169" i="9"/>
  <c r="L115" i="9"/>
  <c r="G115" i="9"/>
  <c r="J49" i="9"/>
  <c r="F49" i="9"/>
  <c r="H49" i="9"/>
  <c r="L49" i="9"/>
  <c r="K49" i="9"/>
  <c r="I49" i="9"/>
  <c r="I325" i="9"/>
  <c r="H292" i="9"/>
  <c r="J292" i="9"/>
  <c r="I289" i="9"/>
  <c r="F289" i="9"/>
  <c r="L284" i="9"/>
  <c r="H281" i="9"/>
  <c r="H260" i="9"/>
  <c r="J260" i="9"/>
  <c r="L260" i="9"/>
  <c r="H246" i="9"/>
  <c r="K246" i="9"/>
  <c r="F225" i="9"/>
  <c r="H225" i="9"/>
  <c r="J225" i="9"/>
  <c r="I213" i="9"/>
  <c r="F188" i="9"/>
  <c r="H188" i="9"/>
  <c r="J188" i="9"/>
  <c r="L165" i="9"/>
  <c r="F165" i="9"/>
  <c r="I165" i="9"/>
  <c r="F157" i="9"/>
  <c r="I157" i="9"/>
  <c r="J157" i="9"/>
  <c r="H147" i="9"/>
  <c r="I147" i="9"/>
  <c r="K56" i="9"/>
  <c r="H56" i="9"/>
  <c r="H48" i="9"/>
  <c r="J48" i="9"/>
  <c r="J41" i="9"/>
  <c r="I41" i="9"/>
  <c r="H41" i="9"/>
  <c r="F41" i="9"/>
  <c r="K41" i="9"/>
  <c r="F33" i="9"/>
  <c r="H33" i="9"/>
  <c r="I33" i="9"/>
  <c r="K33" i="9"/>
  <c r="L33" i="9"/>
  <c r="G39" i="8"/>
  <c r="I39" i="8"/>
  <c r="H314" i="9"/>
  <c r="H310" i="9"/>
  <c r="I284" i="9"/>
  <c r="H204" i="9"/>
  <c r="J204" i="9"/>
  <c r="F204" i="9"/>
  <c r="F153" i="9"/>
  <c r="H153" i="9"/>
  <c r="I153" i="9"/>
  <c r="H117" i="9"/>
  <c r="F117" i="9"/>
  <c r="I117" i="9"/>
  <c r="L117" i="9"/>
  <c r="F86" i="9"/>
  <c r="H86" i="9"/>
  <c r="I86" i="9"/>
  <c r="H82" i="9"/>
  <c r="I82" i="9"/>
  <c r="J78" i="9"/>
  <c r="H78" i="9"/>
  <c r="I78" i="9"/>
  <c r="K40" i="9"/>
  <c r="J40" i="9"/>
  <c r="H40" i="9"/>
  <c r="G55" i="8"/>
  <c r="I55" i="8"/>
  <c r="L325" i="9"/>
  <c r="H302" i="9"/>
  <c r="I286" i="9"/>
  <c r="J286" i="9"/>
  <c r="H276" i="9"/>
  <c r="J276" i="9"/>
  <c r="L149" i="9"/>
  <c r="F149" i="9"/>
  <c r="I149" i="9"/>
  <c r="H112" i="9"/>
  <c r="I112" i="9"/>
  <c r="F110" i="9"/>
  <c r="I110" i="9"/>
  <c r="H97" i="9"/>
  <c r="I97" i="9"/>
  <c r="L85" i="9"/>
  <c r="K68" i="9"/>
  <c r="K22" i="9"/>
  <c r="J62" i="9"/>
  <c r="H62" i="9"/>
  <c r="F62" i="9"/>
  <c r="K62" i="9"/>
  <c r="L62" i="9"/>
  <c r="H54" i="9"/>
  <c r="F54" i="9"/>
  <c r="I54" i="9"/>
  <c r="J54" i="9"/>
  <c r="H46" i="9"/>
  <c r="J46" i="9"/>
  <c r="I46" i="9"/>
  <c r="F46" i="9"/>
  <c r="H24" i="9"/>
  <c r="K24" i="9"/>
  <c r="H325" i="9"/>
  <c r="J325" i="9"/>
  <c r="F281" i="9"/>
  <c r="I281" i="9"/>
  <c r="J270" i="9"/>
  <c r="I270" i="9"/>
  <c r="J265" i="9"/>
  <c r="L265" i="9"/>
  <c r="F265" i="9"/>
  <c r="H265" i="9"/>
  <c r="G261" i="9"/>
  <c r="K261" i="9"/>
  <c r="L261" i="9"/>
  <c r="F257" i="9"/>
  <c r="H257" i="9"/>
  <c r="J257" i="9"/>
  <c r="H232" i="9"/>
  <c r="J232" i="9"/>
  <c r="F232" i="9"/>
  <c r="H213" i="9"/>
  <c r="J213" i="9"/>
  <c r="G100" i="9"/>
  <c r="K100" i="9"/>
  <c r="L100" i="9"/>
  <c r="H85" i="9"/>
  <c r="I85" i="9"/>
  <c r="H61" i="9"/>
  <c r="I61" i="9"/>
  <c r="F61" i="9"/>
  <c r="L61" i="9"/>
  <c r="F53" i="9"/>
  <c r="I53" i="9"/>
  <c r="H53" i="9"/>
  <c r="J284" i="9"/>
  <c r="H284" i="9"/>
  <c r="I279" i="9"/>
  <c r="H279" i="9"/>
  <c r="H268" i="9"/>
  <c r="I268" i="9"/>
  <c r="J268" i="9"/>
  <c r="I263" i="9"/>
  <c r="H263" i="9"/>
  <c r="F250" i="9"/>
  <c r="K250" i="9"/>
  <c r="H179" i="9"/>
  <c r="I179" i="9"/>
  <c r="H70" i="9"/>
  <c r="I70" i="9"/>
  <c r="F37" i="9"/>
  <c r="I37" i="9"/>
  <c r="H37" i="9"/>
  <c r="J30" i="9"/>
  <c r="H30" i="9"/>
  <c r="F30" i="9"/>
  <c r="I30" i="9"/>
  <c r="L30" i="9"/>
  <c r="K30" i="9"/>
  <c r="H22" i="9"/>
  <c r="I22" i="9"/>
  <c r="J22" i="9"/>
  <c r="F22" i="9"/>
  <c r="M133" i="7"/>
  <c r="N133" i="7"/>
  <c r="F312" i="9"/>
  <c r="F296" i="9"/>
  <c r="F288" i="9"/>
  <c r="I271" i="9"/>
  <c r="I255" i="9"/>
  <c r="F254" i="9"/>
  <c r="G238" i="9"/>
  <c r="G234" i="9"/>
  <c r="G233" i="9"/>
  <c r="H224" i="9"/>
  <c r="H216" i="9"/>
  <c r="H208" i="9"/>
  <c r="F205" i="9"/>
  <c r="F177" i="9"/>
  <c r="F161" i="9"/>
  <c r="F141" i="9"/>
  <c r="F137" i="9"/>
  <c r="F133" i="9"/>
  <c r="F129" i="9"/>
  <c r="F125" i="9"/>
  <c r="H122" i="9"/>
  <c r="F113" i="9"/>
  <c r="H106" i="9"/>
  <c r="H105" i="9"/>
  <c r="J105" i="9"/>
  <c r="I98" i="9"/>
  <c r="K80" i="9"/>
  <c r="K79" i="9"/>
  <c r="H74" i="9"/>
  <c r="L58" i="9"/>
  <c r="K54" i="9"/>
  <c r="K46" i="9"/>
  <c r="L46" i="9"/>
  <c r="K38" i="9"/>
  <c r="L26" i="9"/>
  <c r="F26" i="9"/>
  <c r="I26" i="9"/>
  <c r="J60" i="9"/>
  <c r="H60" i="9"/>
  <c r="K60" i="9"/>
  <c r="J28" i="9"/>
  <c r="H28" i="9"/>
  <c r="I254" i="9"/>
  <c r="F224" i="9"/>
  <c r="F216" i="9"/>
  <c r="F208" i="9"/>
  <c r="H101" i="9"/>
  <c r="J101" i="9"/>
  <c r="J52" i="9"/>
  <c r="H52" i="9"/>
  <c r="N138" i="7"/>
  <c r="M138" i="7"/>
  <c r="M131" i="7"/>
  <c r="N131" i="7"/>
  <c r="L91" i="9"/>
  <c r="J26" i="9"/>
  <c r="I57" i="9"/>
  <c r="J57" i="9"/>
  <c r="H57" i="9"/>
  <c r="H38" i="9"/>
  <c r="J38" i="9"/>
  <c r="I25" i="9"/>
  <c r="K25" i="9"/>
  <c r="H25" i="9"/>
  <c r="M130" i="7"/>
  <c r="N130" i="7"/>
  <c r="M126" i="7"/>
  <c r="N126" i="7"/>
  <c r="I324" i="9"/>
  <c r="J309" i="9"/>
  <c r="I308" i="9"/>
  <c r="J293" i="9"/>
  <c r="J253" i="9"/>
  <c r="K242" i="9"/>
  <c r="J237" i="9"/>
  <c r="J201" i="9"/>
  <c r="J121" i="9"/>
  <c r="L102" i="9"/>
  <c r="L99" i="9"/>
  <c r="G99" i="9"/>
  <c r="K91" i="9"/>
  <c r="H83" i="9"/>
  <c r="I83" i="9"/>
  <c r="L79" i="9"/>
  <c r="I71" i="9"/>
  <c r="H71" i="9"/>
  <c r="L54" i="9"/>
  <c r="K58" i="9"/>
  <c r="I38" i="9"/>
  <c r="J64" i="9"/>
  <c r="J45" i="9"/>
  <c r="J25" i="9"/>
  <c r="H50" i="9"/>
  <c r="J50" i="9"/>
  <c r="H44" i="9"/>
  <c r="J44" i="9"/>
  <c r="J122" i="9"/>
  <c r="F121" i="9"/>
  <c r="J119" i="9"/>
  <c r="J113" i="9"/>
  <c r="H109" i="9"/>
  <c r="J109" i="9"/>
  <c r="F105" i="9"/>
  <c r="K95" i="9"/>
  <c r="G87" i="9"/>
  <c r="L87" i="9"/>
  <c r="H79" i="9"/>
  <c r="F34" i="9"/>
  <c r="J58" i="9"/>
  <c r="H42" i="9"/>
  <c r="F42" i="9"/>
  <c r="H36" i="9"/>
  <c r="J36" i="9"/>
  <c r="F112" i="11"/>
  <c r="G112" i="11" s="1"/>
  <c r="I112" i="11" s="1"/>
  <c r="G242" i="11"/>
  <c r="K242" i="11" s="1"/>
  <c r="K61" i="9"/>
  <c r="L57" i="9"/>
  <c r="K53" i="9"/>
  <c r="L53" i="9"/>
  <c r="L41" i="9"/>
  <c r="L37" i="9"/>
  <c r="K29" i="9"/>
  <c r="L25" i="9"/>
  <c r="K21" i="9"/>
  <c r="L21" i="9"/>
  <c r="E86" i="12"/>
  <c r="E52" i="12"/>
  <c r="J73" i="1"/>
  <c r="R144" i="7"/>
  <c r="R120" i="7"/>
  <c r="R74" i="7"/>
  <c r="R54" i="7"/>
  <c r="I106" i="6"/>
  <c r="I108" i="1"/>
  <c r="R101" i="7"/>
  <c r="E14" i="7"/>
  <c r="F13" i="9"/>
  <c r="Q13" i="9"/>
  <c r="N13" i="9"/>
  <c r="O84" i="6"/>
  <c r="R84" i="6" s="1"/>
  <c r="O108" i="6"/>
  <c r="R108" i="6" s="1"/>
  <c r="O143" i="6"/>
  <c r="R143" i="6" s="1"/>
  <c r="C12" i="10"/>
  <c r="C11" i="10"/>
  <c r="C12" i="6"/>
  <c r="C11" i="7"/>
  <c r="C11" i="6"/>
  <c r="C11" i="8"/>
  <c r="C12" i="8"/>
  <c r="C11" i="1"/>
  <c r="C12" i="7"/>
  <c r="F18" i="9"/>
  <c r="C12" i="1"/>
  <c r="I18" i="9"/>
  <c r="O24" i="6" l="1"/>
  <c r="R24" i="6" s="1"/>
  <c r="W26" i="6"/>
  <c r="O72" i="6"/>
  <c r="R72" i="6" s="1"/>
  <c r="W11" i="6"/>
  <c r="O120" i="6"/>
  <c r="R120" i="6" s="1"/>
  <c r="O51" i="6"/>
  <c r="R51" i="6" s="1"/>
  <c r="W13" i="6"/>
  <c r="W22" i="6"/>
  <c r="O120" i="1"/>
  <c r="Q120" i="1" s="1"/>
  <c r="W28" i="6"/>
  <c r="W19" i="6"/>
  <c r="O62" i="6"/>
  <c r="R62" i="6" s="1"/>
  <c r="O55" i="6"/>
  <c r="R55" i="6" s="1"/>
  <c r="O75" i="6"/>
  <c r="R75" i="6" s="1"/>
  <c r="O85" i="6"/>
  <c r="R85" i="6" s="1"/>
  <c r="O115" i="6"/>
  <c r="R115" i="6" s="1"/>
  <c r="O135" i="6"/>
  <c r="R135" i="6" s="1"/>
  <c r="O79" i="6"/>
  <c r="R79" i="6" s="1"/>
  <c r="W5" i="6"/>
  <c r="O27" i="6"/>
  <c r="R27" i="6" s="1"/>
  <c r="O94" i="6"/>
  <c r="R94" i="6" s="1"/>
  <c r="O144" i="6"/>
  <c r="R144" i="6" s="1"/>
  <c r="W31" i="6"/>
  <c r="O60" i="6"/>
  <c r="R60" i="6" s="1"/>
  <c r="O34" i="6"/>
  <c r="R34" i="6" s="1"/>
  <c r="O138" i="6"/>
  <c r="R138" i="6" s="1"/>
  <c r="O114" i="6"/>
  <c r="R114" i="6" s="1"/>
  <c r="O64" i="6"/>
  <c r="R64" i="6" s="1"/>
  <c r="O65" i="6"/>
  <c r="R65" i="6" s="1"/>
  <c r="O50" i="6"/>
  <c r="R50" i="6" s="1"/>
  <c r="O99" i="6"/>
  <c r="R99" i="6" s="1"/>
  <c r="O52" i="6"/>
  <c r="R52" i="6" s="1"/>
  <c r="W15" i="6"/>
  <c r="O69" i="6"/>
  <c r="R69" i="6" s="1"/>
  <c r="O28" i="6"/>
  <c r="R28" i="6" s="1"/>
  <c r="O73" i="6"/>
  <c r="R73" i="6" s="1"/>
  <c r="O73" i="1"/>
  <c r="Q73" i="1" s="1"/>
  <c r="O29" i="1"/>
  <c r="Q29" i="1" s="1"/>
  <c r="O107" i="1"/>
  <c r="Q107" i="1" s="1"/>
  <c r="O68" i="1"/>
  <c r="Q68" i="1" s="1"/>
  <c r="O61" i="1"/>
  <c r="Q61" i="1" s="1"/>
  <c r="O123" i="1"/>
  <c r="Q123" i="1" s="1"/>
  <c r="O32" i="1"/>
  <c r="Q32" i="1" s="1"/>
  <c r="O83" i="1"/>
  <c r="Q83" i="1" s="1"/>
  <c r="O91" i="1"/>
  <c r="Q91" i="1" s="1"/>
  <c r="O67" i="1"/>
  <c r="Q67" i="1" s="1"/>
  <c r="O45" i="1"/>
  <c r="Q45" i="1" s="1"/>
  <c r="W17" i="6"/>
  <c r="O104" i="6"/>
  <c r="R104" i="6" s="1"/>
  <c r="O25" i="6"/>
  <c r="R25" i="6" s="1"/>
  <c r="O98" i="6"/>
  <c r="R98" i="6" s="1"/>
  <c r="O88" i="6"/>
  <c r="R88" i="6" s="1"/>
  <c r="W10" i="6"/>
  <c r="W30" i="6"/>
  <c r="O112" i="6"/>
  <c r="R112" i="6" s="1"/>
  <c r="W33" i="6"/>
  <c r="O54" i="6"/>
  <c r="R54" i="6" s="1"/>
  <c r="W12" i="6"/>
  <c r="O80" i="6"/>
  <c r="R80" i="6" s="1"/>
  <c r="W8" i="6"/>
  <c r="B15" i="9"/>
  <c r="O141" i="6"/>
  <c r="R141" i="6" s="1"/>
  <c r="O126" i="6"/>
  <c r="R126" i="6" s="1"/>
  <c r="O93" i="6"/>
  <c r="R93" i="6" s="1"/>
  <c r="O41" i="6"/>
  <c r="R41" i="6" s="1"/>
  <c r="O113" i="6"/>
  <c r="R113" i="6" s="1"/>
  <c r="O111" i="1"/>
  <c r="Q111" i="1" s="1"/>
  <c r="O47" i="1"/>
  <c r="Q47" i="1" s="1"/>
  <c r="O87" i="6"/>
  <c r="R87" i="6" s="1"/>
  <c r="O55" i="1"/>
  <c r="Q55" i="1" s="1"/>
  <c r="O116" i="1"/>
  <c r="Q116" i="1" s="1"/>
  <c r="O89" i="1"/>
  <c r="Q89" i="1" s="1"/>
  <c r="O33" i="1"/>
  <c r="Q33" i="1" s="1"/>
  <c r="O128" i="1"/>
  <c r="Q128" i="1" s="1"/>
  <c r="O90" i="6"/>
  <c r="R90" i="6" s="1"/>
  <c r="O61" i="6"/>
  <c r="R61" i="6" s="1"/>
  <c r="O78" i="6"/>
  <c r="R78" i="6" s="1"/>
  <c r="O101" i="1"/>
  <c r="Q101" i="1" s="1"/>
  <c r="O42" i="1"/>
  <c r="Q42" i="1" s="1"/>
  <c r="O88" i="1"/>
  <c r="Q88" i="1" s="1"/>
  <c r="O72" i="1"/>
  <c r="Q72" i="1" s="1"/>
  <c r="O79" i="1"/>
  <c r="Q79" i="1" s="1"/>
  <c r="O108" i="1"/>
  <c r="Q108" i="1" s="1"/>
  <c r="O41" i="1"/>
  <c r="Q41" i="1" s="1"/>
  <c r="O77" i="1"/>
  <c r="Q77" i="1" s="1"/>
  <c r="O96" i="1"/>
  <c r="Q96" i="1" s="1"/>
  <c r="O106" i="1"/>
  <c r="Q106" i="1" s="1"/>
  <c r="O75" i="1"/>
  <c r="Q75" i="1" s="1"/>
  <c r="O51" i="1"/>
  <c r="Q51" i="1" s="1"/>
  <c r="O64" i="1"/>
  <c r="Q64" i="1" s="1"/>
  <c r="O69" i="1"/>
  <c r="Q69" i="1" s="1"/>
  <c r="O58" i="6"/>
  <c r="R58" i="6" s="1"/>
  <c r="O59" i="6"/>
  <c r="R59" i="6" s="1"/>
  <c r="O97" i="6"/>
  <c r="R97" i="6" s="1"/>
  <c r="W14" i="6"/>
  <c r="O127" i="6"/>
  <c r="R127" i="6" s="1"/>
  <c r="W34" i="6"/>
  <c r="W4" i="6"/>
  <c r="W27" i="6"/>
  <c r="W9" i="6"/>
  <c r="W20" i="6"/>
  <c r="O53" i="6"/>
  <c r="R53" i="6" s="1"/>
  <c r="O145" i="6"/>
  <c r="R145" i="6" s="1"/>
  <c r="O37" i="6"/>
  <c r="R37" i="6" s="1"/>
  <c r="O131" i="6"/>
  <c r="R131" i="6" s="1"/>
  <c r="H13" i="9"/>
  <c r="O129" i="6"/>
  <c r="R129" i="6" s="1"/>
  <c r="O134" i="8"/>
  <c r="R134" i="8" s="1"/>
  <c r="O71" i="1"/>
  <c r="Q71" i="1" s="1"/>
  <c r="O31" i="6"/>
  <c r="R31" i="6" s="1"/>
  <c r="O63" i="6"/>
  <c r="R63" i="6" s="1"/>
  <c r="O103" i="1"/>
  <c r="Q103" i="1" s="1"/>
  <c r="O49" i="6"/>
  <c r="R49" i="6" s="1"/>
  <c r="O63" i="1"/>
  <c r="Q63" i="1" s="1"/>
  <c r="O101" i="6"/>
  <c r="R101" i="6" s="1"/>
  <c r="O143" i="1"/>
  <c r="Q143" i="1" s="1"/>
  <c r="O152" i="8"/>
  <c r="R152" i="8" s="1"/>
  <c r="O139" i="6"/>
  <c r="R139" i="6" s="1"/>
  <c r="W6" i="6"/>
  <c r="O133" i="1"/>
  <c r="Q133" i="1" s="1"/>
  <c r="O21" i="1"/>
  <c r="Q21" i="1" s="1"/>
  <c r="O35" i="1"/>
  <c r="Q35" i="1" s="1"/>
  <c r="O25" i="8"/>
  <c r="R25" i="8" s="1"/>
  <c r="O30" i="1"/>
  <c r="Q30" i="1" s="1"/>
  <c r="O86" i="1"/>
  <c r="Q86" i="1" s="1"/>
  <c r="O81" i="1"/>
  <c r="Q81" i="1" s="1"/>
  <c r="O126" i="1"/>
  <c r="Q126" i="1" s="1"/>
  <c r="O59" i="1"/>
  <c r="Q59" i="1" s="1"/>
  <c r="O112" i="1"/>
  <c r="Q112" i="1" s="1"/>
  <c r="O44" i="1"/>
  <c r="Q44" i="1" s="1"/>
  <c r="O100" i="1"/>
  <c r="Q100" i="1" s="1"/>
  <c r="O82" i="6"/>
  <c r="R82" i="6" s="1"/>
  <c r="O109" i="6"/>
  <c r="R109" i="6" s="1"/>
  <c r="O46" i="6"/>
  <c r="R46" i="6" s="1"/>
  <c r="O107" i="6"/>
  <c r="R107" i="6" s="1"/>
  <c r="O66" i="6"/>
  <c r="R66" i="6" s="1"/>
  <c r="W21" i="6"/>
  <c r="O140" i="6"/>
  <c r="R140" i="6" s="1"/>
  <c r="W24" i="6"/>
  <c r="W3" i="6"/>
  <c r="O74" i="6"/>
  <c r="R74" i="6" s="1"/>
  <c r="W29" i="6"/>
  <c r="O130" i="6"/>
  <c r="R130" i="6" s="1"/>
  <c r="W32" i="6"/>
  <c r="O137" i="6"/>
  <c r="R137" i="6" s="1"/>
  <c r="K13" i="9"/>
  <c r="O132" i="6"/>
  <c r="R132" i="6" s="1"/>
  <c r="O39" i="8"/>
  <c r="R39" i="8" s="1"/>
  <c r="O98" i="1"/>
  <c r="Q98" i="1" s="1"/>
  <c r="O35" i="6"/>
  <c r="R35" i="6" s="1"/>
  <c r="O89" i="6"/>
  <c r="R89" i="6" s="1"/>
  <c r="O31" i="1"/>
  <c r="Q31" i="1" s="1"/>
  <c r="O74" i="1"/>
  <c r="Q74" i="1" s="1"/>
  <c r="O117" i="6"/>
  <c r="R117" i="6" s="1"/>
  <c r="O71" i="6"/>
  <c r="R71" i="6" s="1"/>
  <c r="O125" i="6"/>
  <c r="R125" i="6" s="1"/>
  <c r="O139" i="1"/>
  <c r="Q139" i="1" s="1"/>
  <c r="O135" i="8"/>
  <c r="R135" i="8" s="1"/>
  <c r="O94" i="1"/>
  <c r="Q94" i="1" s="1"/>
  <c r="O57" i="1"/>
  <c r="Q57" i="1" s="1"/>
  <c r="W35" i="6"/>
  <c r="O49" i="1"/>
  <c r="Q49" i="1" s="1"/>
  <c r="O66" i="1"/>
  <c r="Q66" i="1" s="1"/>
  <c r="O115" i="1"/>
  <c r="Q115" i="1" s="1"/>
  <c r="O121" i="1"/>
  <c r="Q121" i="1" s="1"/>
  <c r="O26" i="1"/>
  <c r="Q26" i="1" s="1"/>
  <c r="O132" i="1"/>
  <c r="Q132" i="1" s="1"/>
  <c r="O38" i="1"/>
  <c r="Q38" i="1" s="1"/>
  <c r="O31" i="8"/>
  <c r="R31" i="8" s="1"/>
  <c r="O125" i="1"/>
  <c r="Q125" i="1" s="1"/>
  <c r="O54" i="1"/>
  <c r="Q54" i="1" s="1"/>
  <c r="O24" i="1"/>
  <c r="Q24" i="1" s="1"/>
  <c r="O56" i="1"/>
  <c r="Q56" i="1" s="1"/>
  <c r="O141" i="1"/>
  <c r="Q141" i="1" s="1"/>
  <c r="O36" i="1"/>
  <c r="Q36" i="1" s="1"/>
  <c r="O84" i="1"/>
  <c r="Q84" i="1" s="1"/>
  <c r="O36" i="6"/>
  <c r="R36" i="6" s="1"/>
  <c r="O128" i="6"/>
  <c r="R128" i="6" s="1"/>
  <c r="O45" i="6"/>
  <c r="R45" i="6" s="1"/>
  <c r="O96" i="6"/>
  <c r="R96" i="6" s="1"/>
  <c r="O76" i="6"/>
  <c r="R76" i="6" s="1"/>
  <c r="O91" i="6"/>
  <c r="R91" i="6" s="1"/>
  <c r="O44" i="6"/>
  <c r="R44" i="6" s="1"/>
  <c r="O33" i="6"/>
  <c r="R33" i="6" s="1"/>
  <c r="O102" i="6"/>
  <c r="R102" i="6" s="1"/>
  <c r="O43" i="6"/>
  <c r="R43" i="6" s="1"/>
  <c r="W23" i="6"/>
  <c r="O111" i="6"/>
  <c r="R111" i="6" s="1"/>
  <c r="W18" i="6"/>
  <c r="E13" i="9"/>
  <c r="G13" i="9"/>
  <c r="O136" i="6"/>
  <c r="R136" i="6" s="1"/>
  <c r="O76" i="1"/>
  <c r="Q76" i="1" s="1"/>
  <c r="D16" i="1"/>
  <c r="D19" i="1" s="1"/>
  <c r="O87" i="1"/>
  <c r="Q87" i="1" s="1"/>
  <c r="O47" i="6"/>
  <c r="R47" i="6" s="1"/>
  <c r="O119" i="1"/>
  <c r="Q119" i="1" s="1"/>
  <c r="O121" i="6"/>
  <c r="R121" i="6" s="1"/>
  <c r="O38" i="6"/>
  <c r="R38" i="6" s="1"/>
  <c r="O117" i="1"/>
  <c r="Q117" i="1" s="1"/>
  <c r="O62" i="1"/>
  <c r="Q62" i="1" s="1"/>
  <c r="O40" i="1"/>
  <c r="Q40" i="1" s="1"/>
  <c r="O93" i="8"/>
  <c r="R93" i="8" s="1"/>
  <c r="O90" i="1"/>
  <c r="Q90" i="1" s="1"/>
  <c r="O124" i="1"/>
  <c r="Q124" i="1" s="1"/>
  <c r="O118" i="6"/>
  <c r="R118" i="6" s="1"/>
  <c r="O70" i="1"/>
  <c r="Q70" i="1" s="1"/>
  <c r="O135" i="1"/>
  <c r="Q135" i="1" s="1"/>
  <c r="O129" i="1"/>
  <c r="Q129" i="1" s="1"/>
  <c r="O156" i="8"/>
  <c r="R156" i="8" s="1"/>
  <c r="O13" i="9"/>
  <c r="O85" i="1"/>
  <c r="Q85" i="1" s="1"/>
  <c r="D16" i="6"/>
  <c r="D19" i="6" s="1"/>
  <c r="O114" i="1"/>
  <c r="Q114" i="1" s="1"/>
  <c r="O53" i="1"/>
  <c r="Q53" i="1" s="1"/>
  <c r="O110" i="1"/>
  <c r="Q110" i="1" s="1"/>
  <c r="O60" i="1"/>
  <c r="Q60" i="1" s="1"/>
  <c r="O138" i="1"/>
  <c r="Q138" i="1" s="1"/>
  <c r="O92" i="1"/>
  <c r="Q92" i="1" s="1"/>
  <c r="O95" i="1"/>
  <c r="Q95" i="1" s="1"/>
  <c r="O82" i="1"/>
  <c r="Q82" i="1" s="1"/>
  <c r="O122" i="1"/>
  <c r="Q122" i="1" s="1"/>
  <c r="O48" i="1"/>
  <c r="Q48" i="1" s="1"/>
  <c r="O28" i="1"/>
  <c r="Q28" i="1" s="1"/>
  <c r="O144" i="1"/>
  <c r="Q144" i="1" s="1"/>
  <c r="O113" i="1"/>
  <c r="Q113" i="1" s="1"/>
  <c r="O65" i="1"/>
  <c r="Q65" i="1" s="1"/>
  <c r="O127" i="1"/>
  <c r="Q127" i="1" s="1"/>
  <c r="O27" i="1"/>
  <c r="Q27" i="1" s="1"/>
  <c r="O34" i="1"/>
  <c r="Q34" i="1" s="1"/>
  <c r="O109" i="1"/>
  <c r="Q109" i="1" s="1"/>
  <c r="O52" i="1"/>
  <c r="Q52" i="1" s="1"/>
  <c r="O68" i="6"/>
  <c r="R68" i="6" s="1"/>
  <c r="O105" i="6"/>
  <c r="R105" i="6" s="1"/>
  <c r="W25" i="6"/>
  <c r="O142" i="6"/>
  <c r="R142" i="6" s="1"/>
  <c r="O40" i="6"/>
  <c r="R40" i="6" s="1"/>
  <c r="O124" i="6"/>
  <c r="R124" i="6" s="1"/>
  <c r="O92" i="6"/>
  <c r="R92" i="6" s="1"/>
  <c r="O123" i="6"/>
  <c r="R123" i="6" s="1"/>
  <c r="O86" i="6"/>
  <c r="R86" i="6" s="1"/>
  <c r="W2" i="6"/>
  <c r="O83" i="6"/>
  <c r="R83" i="6" s="1"/>
  <c r="O32" i="6"/>
  <c r="R32" i="6" s="1"/>
  <c r="O21" i="6"/>
  <c r="R21" i="6" s="1"/>
  <c r="C13" i="9"/>
  <c r="L13" i="9"/>
  <c r="O130" i="1"/>
  <c r="Q130" i="1" s="1"/>
  <c r="O123" i="8"/>
  <c r="R123" i="8" s="1"/>
  <c r="O42" i="6"/>
  <c r="R42" i="6" s="1"/>
  <c r="O81" i="6"/>
  <c r="R81" i="6" s="1"/>
  <c r="D15" i="1"/>
  <c r="C19" i="1" s="1"/>
  <c r="O104" i="1"/>
  <c r="Q104" i="1" s="1"/>
  <c r="O106" i="6"/>
  <c r="R106" i="6" s="1"/>
  <c r="O140" i="1"/>
  <c r="Q140" i="1" s="1"/>
  <c r="O133" i="6"/>
  <c r="R133" i="6" s="1"/>
  <c r="O118" i="8"/>
  <c r="R118" i="8" s="1"/>
  <c r="O134" i="1"/>
  <c r="Q134" i="1" s="1"/>
  <c r="O28" i="8"/>
  <c r="R28" i="8" s="1"/>
  <c r="O119" i="6"/>
  <c r="R119" i="6" s="1"/>
  <c r="O72" i="8"/>
  <c r="R72" i="8" s="1"/>
  <c r="O37" i="1"/>
  <c r="Q37" i="1" s="1"/>
  <c r="O131" i="1"/>
  <c r="Q131" i="1" s="1"/>
  <c r="O137" i="1"/>
  <c r="Q137" i="1" s="1"/>
  <c r="O25" i="1"/>
  <c r="Q25" i="1" s="1"/>
  <c r="O118" i="1"/>
  <c r="Q118" i="1" s="1"/>
  <c r="O105" i="1"/>
  <c r="Q105" i="1" s="1"/>
  <c r="O43" i="1"/>
  <c r="Q43" i="1" s="1"/>
  <c r="O99" i="1"/>
  <c r="Q99" i="1" s="1"/>
  <c r="O93" i="1"/>
  <c r="Q93" i="1" s="1"/>
  <c r="O80" i="1"/>
  <c r="Q80" i="1" s="1"/>
  <c r="O58" i="1"/>
  <c r="Q58" i="1" s="1"/>
  <c r="O100" i="6"/>
  <c r="R100" i="6" s="1"/>
  <c r="O77" i="6"/>
  <c r="R77" i="6" s="1"/>
  <c r="W7" i="6"/>
  <c r="W16" i="6"/>
  <c r="O134" i="6"/>
  <c r="R134" i="6" s="1"/>
  <c r="O56" i="6"/>
  <c r="R56" i="6" s="1"/>
  <c r="O122" i="6"/>
  <c r="R122" i="6" s="1"/>
  <c r="O30" i="6"/>
  <c r="R30" i="6" s="1"/>
  <c r="O116" i="6"/>
  <c r="R116" i="6" s="1"/>
  <c r="O95" i="6"/>
  <c r="R95" i="6" s="1"/>
  <c r="O26" i="6"/>
  <c r="R26" i="6" s="1"/>
  <c r="O67" i="6"/>
  <c r="R67" i="6" s="1"/>
  <c r="O48" i="6"/>
  <c r="R48" i="6" s="1"/>
  <c r="O103" i="6"/>
  <c r="R103" i="6" s="1"/>
  <c r="O50" i="1"/>
  <c r="Q50" i="1" s="1"/>
  <c r="O142" i="1"/>
  <c r="Q142" i="1" s="1"/>
  <c r="O102" i="1"/>
  <c r="Q102" i="1" s="1"/>
  <c r="O57" i="6"/>
  <c r="R57" i="6" s="1"/>
  <c r="O39" i="1"/>
  <c r="Q39" i="1" s="1"/>
  <c r="O70" i="6"/>
  <c r="R70" i="6" s="1"/>
  <c r="O78" i="1"/>
  <c r="Q78" i="1" s="1"/>
  <c r="O39" i="6"/>
  <c r="R39" i="6" s="1"/>
  <c r="O97" i="1"/>
  <c r="Q97" i="1" s="1"/>
  <c r="O136" i="1"/>
  <c r="Q136" i="1" s="1"/>
  <c r="O61" i="8"/>
  <c r="R61" i="8" s="1"/>
  <c r="O80" i="8"/>
  <c r="R80" i="8" s="1"/>
  <c r="G256" i="11"/>
  <c r="K256" i="11" s="1"/>
  <c r="O256" i="11"/>
  <c r="R256" i="11" s="1"/>
  <c r="T256" i="11" s="1"/>
  <c r="G255" i="11"/>
  <c r="K255" i="11" s="1"/>
  <c r="O255" i="11"/>
  <c r="R255" i="11" s="1"/>
  <c r="T255" i="11" s="1"/>
  <c r="O44" i="10"/>
  <c r="R44" i="10" s="1"/>
  <c r="T44" i="10" s="1"/>
  <c r="E147" i="12"/>
  <c r="E181" i="12"/>
  <c r="E186" i="12"/>
  <c r="E40" i="12"/>
  <c r="E14" i="12"/>
  <c r="E50" i="12"/>
  <c r="E70" i="12"/>
  <c r="E174" i="12"/>
  <c r="E179" i="12"/>
  <c r="E161" i="12"/>
  <c r="E73" i="12"/>
  <c r="E15" i="12"/>
  <c r="E168" i="12"/>
  <c r="G247" i="11"/>
  <c r="K247" i="11" s="1"/>
  <c r="O247" i="11"/>
  <c r="R247" i="11" s="1"/>
  <c r="T247" i="11" s="1"/>
  <c r="O150" i="8"/>
  <c r="R150" i="8" s="1"/>
  <c r="O24" i="8"/>
  <c r="R24" i="8" s="1"/>
  <c r="O57" i="8"/>
  <c r="R57" i="8" s="1"/>
  <c r="O98" i="8"/>
  <c r="R98" i="8" s="1"/>
  <c r="O44" i="8"/>
  <c r="R44" i="8" s="1"/>
  <c r="O78" i="8"/>
  <c r="R78" i="8" s="1"/>
  <c r="O34" i="8"/>
  <c r="R34" i="8" s="1"/>
  <c r="O82" i="8"/>
  <c r="R82" i="8" s="1"/>
  <c r="O70" i="8"/>
  <c r="R70" i="8" s="1"/>
  <c r="O119" i="8"/>
  <c r="R119" i="8" s="1"/>
  <c r="O101" i="8"/>
  <c r="R101" i="8" s="1"/>
  <c r="W10" i="8"/>
  <c r="W5" i="8"/>
  <c r="O130" i="8"/>
  <c r="R130" i="8" s="1"/>
  <c r="O145" i="8"/>
  <c r="R145" i="8" s="1"/>
  <c r="O140" i="8"/>
  <c r="R140" i="8" s="1"/>
  <c r="O125" i="8"/>
  <c r="R125" i="8" s="1"/>
  <c r="O141" i="8"/>
  <c r="R141" i="8" s="1"/>
  <c r="O33" i="8"/>
  <c r="R33" i="8" s="1"/>
  <c r="O65" i="8"/>
  <c r="R65" i="8" s="1"/>
  <c r="O27" i="8"/>
  <c r="R27" i="8" s="1"/>
  <c r="O21" i="8"/>
  <c r="R21" i="8" s="1"/>
  <c r="W25" i="8"/>
  <c r="W19" i="8"/>
  <c r="O109" i="8"/>
  <c r="R109" i="8" s="1"/>
  <c r="O89" i="8"/>
  <c r="R89" i="8" s="1"/>
  <c r="W15" i="10"/>
  <c r="O155" i="8"/>
  <c r="R155" i="8" s="1"/>
  <c r="O47" i="8"/>
  <c r="R47" i="8" s="1"/>
  <c r="O151" i="8"/>
  <c r="R151" i="8" s="1"/>
  <c r="O131" i="8"/>
  <c r="R131" i="8" s="1"/>
  <c r="O37" i="8"/>
  <c r="R37" i="8" s="1"/>
  <c r="O69" i="8"/>
  <c r="R69" i="8" s="1"/>
  <c r="O62" i="8"/>
  <c r="R62" i="8" s="1"/>
  <c r="O68" i="8"/>
  <c r="R68" i="8" s="1"/>
  <c r="O54" i="8"/>
  <c r="R54" i="8" s="1"/>
  <c r="O107" i="8"/>
  <c r="R107" i="8" s="1"/>
  <c r="O149" i="8"/>
  <c r="R149" i="8" s="1"/>
  <c r="O71" i="8"/>
  <c r="R71" i="8" s="1"/>
  <c r="O35" i="8"/>
  <c r="R35" i="8" s="1"/>
  <c r="D15" i="8"/>
  <c r="C19" i="8" s="1"/>
  <c r="O148" i="8"/>
  <c r="R148" i="8" s="1"/>
  <c r="O147" i="8"/>
  <c r="R147" i="8" s="1"/>
  <c r="O133" i="8"/>
  <c r="R133" i="8" s="1"/>
  <c r="O41" i="8"/>
  <c r="R41" i="8" s="1"/>
  <c r="O73" i="8"/>
  <c r="R73" i="8" s="1"/>
  <c r="O100" i="8"/>
  <c r="R100" i="8" s="1"/>
  <c r="W24" i="8"/>
  <c r="O153" i="8"/>
  <c r="R153" i="8" s="1"/>
  <c r="O79" i="8"/>
  <c r="R79" i="8" s="1"/>
  <c r="O43" i="8"/>
  <c r="R43" i="8" s="1"/>
  <c r="O75" i="8"/>
  <c r="R75" i="8" s="1"/>
  <c r="O154" i="8"/>
  <c r="R154" i="8" s="1"/>
  <c r="O139" i="8"/>
  <c r="R139" i="8" s="1"/>
  <c r="O45" i="8"/>
  <c r="R45" i="8" s="1"/>
  <c r="O77" i="8"/>
  <c r="R77" i="8" s="1"/>
  <c r="O58" i="8"/>
  <c r="R58" i="8" s="1"/>
  <c r="O46" i="8"/>
  <c r="R46" i="8" s="1"/>
  <c r="O50" i="8"/>
  <c r="R50" i="8" s="1"/>
  <c r="W15" i="8"/>
  <c r="O46" i="1"/>
  <c r="Q46" i="1" s="1"/>
  <c r="O124" i="8"/>
  <c r="R124" i="8" s="1"/>
  <c r="O55" i="8"/>
  <c r="R55" i="8" s="1"/>
  <c r="O111" i="8"/>
  <c r="R111" i="8" s="1"/>
  <c r="O51" i="8"/>
  <c r="R51" i="8" s="1"/>
  <c r="O129" i="8"/>
  <c r="R129" i="8" s="1"/>
  <c r="O128" i="8"/>
  <c r="R128" i="8" s="1"/>
  <c r="O144" i="8"/>
  <c r="R144" i="8" s="1"/>
  <c r="O127" i="8"/>
  <c r="R127" i="8" s="1"/>
  <c r="O78" i="10"/>
  <c r="R78" i="10" s="1"/>
  <c r="T78" i="10" s="1"/>
  <c r="O49" i="8"/>
  <c r="R49" i="8" s="1"/>
  <c r="O81" i="8"/>
  <c r="R81" i="8" s="1"/>
  <c r="O60" i="8"/>
  <c r="R60" i="8" s="1"/>
  <c r="O48" i="8"/>
  <c r="R48" i="8" s="1"/>
  <c r="O52" i="8"/>
  <c r="R52" i="8" s="1"/>
  <c r="W28" i="8"/>
  <c r="O146" i="8"/>
  <c r="R146" i="8" s="1"/>
  <c r="O59" i="8"/>
  <c r="R59" i="8" s="1"/>
  <c r="O102" i="8"/>
  <c r="R102" i="8" s="1"/>
  <c r="O132" i="8"/>
  <c r="R132" i="8" s="1"/>
  <c r="O143" i="8"/>
  <c r="R143" i="8" s="1"/>
  <c r="O53" i="8"/>
  <c r="R53" i="8" s="1"/>
  <c r="O92" i="8"/>
  <c r="R92" i="8" s="1"/>
  <c r="O42" i="8"/>
  <c r="R42" i="8" s="1"/>
  <c r="O38" i="8"/>
  <c r="R38" i="8" s="1"/>
  <c r="O97" i="8"/>
  <c r="R97" i="8" s="1"/>
  <c r="O117" i="11"/>
  <c r="R117" i="11" s="1"/>
  <c r="O138" i="8"/>
  <c r="R138" i="8" s="1"/>
  <c r="W18" i="8"/>
  <c r="W14" i="8"/>
  <c r="O114" i="8"/>
  <c r="R114" i="8" s="1"/>
  <c r="O106" i="8"/>
  <c r="R106" i="8" s="1"/>
  <c r="O88" i="8"/>
  <c r="R88" i="8" s="1"/>
  <c r="W9" i="8"/>
  <c r="W4" i="8"/>
  <c r="O142" i="8"/>
  <c r="R142" i="8" s="1"/>
  <c r="O74" i="8"/>
  <c r="R74" i="8" s="1"/>
  <c r="O30" i="8"/>
  <c r="R30" i="8" s="1"/>
  <c r="O96" i="8"/>
  <c r="R96" i="8" s="1"/>
  <c r="O84" i="8"/>
  <c r="R84" i="8" s="1"/>
  <c r="O40" i="8"/>
  <c r="R40" i="8" s="1"/>
  <c r="W30" i="8"/>
  <c r="W27" i="8"/>
  <c r="W17" i="8"/>
  <c r="O126" i="8"/>
  <c r="R126" i="8" s="1"/>
  <c r="O116" i="8"/>
  <c r="R116" i="8" s="1"/>
  <c r="O105" i="8"/>
  <c r="R105" i="8" s="1"/>
  <c r="O87" i="8"/>
  <c r="R87" i="8" s="1"/>
  <c r="O23" i="8"/>
  <c r="S23" i="8" s="1"/>
  <c r="T23" i="8" s="1"/>
  <c r="W8" i="8"/>
  <c r="O76" i="8"/>
  <c r="R76" i="8" s="1"/>
  <c r="O32" i="8"/>
  <c r="R32" i="8" s="1"/>
  <c r="O103" i="8"/>
  <c r="R103" i="8" s="1"/>
  <c r="O66" i="8"/>
  <c r="R66" i="8" s="1"/>
  <c r="O122" i="8"/>
  <c r="R122" i="8" s="1"/>
  <c r="O113" i="8"/>
  <c r="R113" i="8" s="1"/>
  <c r="O104" i="8"/>
  <c r="R104" i="8" s="1"/>
  <c r="O99" i="8"/>
  <c r="R99" i="8" s="1"/>
  <c r="O95" i="8"/>
  <c r="R95" i="8" s="1"/>
  <c r="O85" i="8"/>
  <c r="R85" i="8" s="1"/>
  <c r="O63" i="8"/>
  <c r="R63" i="8" s="1"/>
  <c r="W7" i="8"/>
  <c r="W3" i="8"/>
  <c r="O140" i="11"/>
  <c r="R140" i="11" s="1"/>
  <c r="T140" i="11" s="1"/>
  <c r="O136" i="8"/>
  <c r="R136" i="8" s="1"/>
  <c r="W29" i="8"/>
  <c r="W26" i="8"/>
  <c r="W16" i="8"/>
  <c r="O121" i="8"/>
  <c r="R121" i="8" s="1"/>
  <c r="O112" i="8"/>
  <c r="R112" i="8" s="1"/>
  <c r="O94" i="8"/>
  <c r="R94" i="8" s="1"/>
  <c r="O86" i="8"/>
  <c r="R86" i="8" s="1"/>
  <c r="W21" i="8"/>
  <c r="O120" i="8"/>
  <c r="R120" i="8" s="1"/>
  <c r="O110" i="8"/>
  <c r="R110" i="8" s="1"/>
  <c r="O91" i="8"/>
  <c r="R91" i="8" s="1"/>
  <c r="O83" i="8"/>
  <c r="R83" i="8" s="1"/>
  <c r="W13" i="8"/>
  <c r="W6" i="8"/>
  <c r="W2" i="8"/>
  <c r="O64" i="8"/>
  <c r="R64" i="8" s="1"/>
  <c r="O36" i="8"/>
  <c r="R36" i="8" s="1"/>
  <c r="O56" i="8"/>
  <c r="R56" i="8" s="1"/>
  <c r="O29" i="8"/>
  <c r="W20" i="8"/>
  <c r="O117" i="8"/>
  <c r="R117" i="8" s="1"/>
  <c r="O108" i="8"/>
  <c r="R108" i="8" s="1"/>
  <c r="O90" i="8"/>
  <c r="R90" i="8" s="1"/>
  <c r="O67" i="8"/>
  <c r="R67" i="8" s="1"/>
  <c r="W11" i="8"/>
  <c r="O140" i="7"/>
  <c r="R140" i="7" s="1"/>
  <c r="G254" i="11"/>
  <c r="K254" i="11" s="1"/>
  <c r="O254" i="11"/>
  <c r="O127" i="7"/>
  <c r="R127" i="7" s="1"/>
  <c r="O138" i="7"/>
  <c r="R138" i="7" s="1"/>
  <c r="O136" i="11"/>
  <c r="R136" i="11" s="1"/>
  <c r="T136" i="11" s="1"/>
  <c r="O123" i="7"/>
  <c r="R123" i="7" s="1"/>
  <c r="O136" i="7"/>
  <c r="R136" i="7" s="1"/>
  <c r="O124" i="7"/>
  <c r="R124" i="7" s="1"/>
  <c r="O77" i="10"/>
  <c r="R77" i="10" s="1"/>
  <c r="T77" i="10" s="1"/>
  <c r="O29" i="10"/>
  <c r="R29" i="10" s="1"/>
  <c r="T29" i="10" s="1"/>
  <c r="O132" i="7"/>
  <c r="R132" i="7" s="1"/>
  <c r="AD8" i="11"/>
  <c r="AD7" i="11"/>
  <c r="O116" i="11"/>
  <c r="R116" i="11" s="1"/>
  <c r="O41" i="11"/>
  <c r="O168" i="11"/>
  <c r="O134" i="7"/>
  <c r="R134" i="7" s="1"/>
  <c r="O48" i="11"/>
  <c r="R48" i="11" s="1"/>
  <c r="O165" i="11"/>
  <c r="O133" i="7"/>
  <c r="R133" i="7" s="1"/>
  <c r="O27" i="10"/>
  <c r="R27" i="10" s="1"/>
  <c r="T27" i="10" s="1"/>
  <c r="AD21" i="11"/>
  <c r="O106" i="11"/>
  <c r="O87" i="11"/>
  <c r="O142" i="7"/>
  <c r="R142" i="7" s="1"/>
  <c r="O169" i="11"/>
  <c r="O130" i="7"/>
  <c r="R130" i="7" s="1"/>
  <c r="O69" i="10"/>
  <c r="R69" i="10" s="1"/>
  <c r="T69" i="10" s="1"/>
  <c r="O236" i="11"/>
  <c r="R236" i="11" s="1"/>
  <c r="T236" i="11" s="1"/>
  <c r="O27" i="11"/>
  <c r="O151" i="11"/>
  <c r="O128" i="7"/>
  <c r="R128" i="7" s="1"/>
  <c r="O139" i="7"/>
  <c r="R139" i="7" s="1"/>
  <c r="D15" i="7"/>
  <c r="C19" i="7" s="1"/>
  <c r="O129" i="7"/>
  <c r="R129" i="7" s="1"/>
  <c r="AD26" i="11"/>
  <c r="O131" i="7"/>
  <c r="R131" i="7" s="1"/>
  <c r="O40" i="11"/>
  <c r="R40" i="11" s="1"/>
  <c r="AD16" i="11"/>
  <c r="O242" i="11"/>
  <c r="R242" i="11" s="1"/>
  <c r="T242" i="11" s="1"/>
  <c r="W21" i="10"/>
  <c r="O62" i="11"/>
  <c r="R62" i="11" s="1"/>
  <c r="O234" i="11"/>
  <c r="R234" i="11" s="1"/>
  <c r="T234" i="11" s="1"/>
  <c r="O143" i="7"/>
  <c r="R143" i="7" s="1"/>
  <c r="O126" i="7"/>
  <c r="R126" i="7" s="1"/>
  <c r="O82" i="10"/>
  <c r="R82" i="10" s="1"/>
  <c r="T82" i="10" s="1"/>
  <c r="O79" i="10"/>
  <c r="R79" i="10" s="1"/>
  <c r="T79" i="10" s="1"/>
  <c r="D16" i="10"/>
  <c r="D19" i="10" s="1"/>
  <c r="AD15" i="11"/>
  <c r="AD3" i="11"/>
  <c r="O132" i="11"/>
  <c r="R132" i="11" s="1"/>
  <c r="T132" i="11" s="1"/>
  <c r="O59" i="11"/>
  <c r="R59" i="11" s="1"/>
  <c r="O111" i="11"/>
  <c r="R111" i="11" s="1"/>
  <c r="O35" i="10"/>
  <c r="R35" i="10" s="1"/>
  <c r="T35" i="10" s="1"/>
  <c r="AD30" i="11"/>
  <c r="O173" i="11"/>
  <c r="R173" i="11" s="1"/>
  <c r="T173" i="11" s="1"/>
  <c r="E34" i="12"/>
  <c r="E153" i="12"/>
  <c r="E89" i="12"/>
  <c r="E97" i="12"/>
  <c r="E20" i="12"/>
  <c r="E150" i="12"/>
  <c r="E77" i="12"/>
  <c r="E81" i="12"/>
  <c r="E101" i="12"/>
  <c r="E60" i="12"/>
  <c r="E158" i="12"/>
  <c r="E33" i="12"/>
  <c r="E57" i="12"/>
  <c r="O249" i="11"/>
  <c r="G249" i="11"/>
  <c r="K249" i="11" s="1"/>
  <c r="G248" i="11"/>
  <c r="K248" i="11" s="1"/>
  <c r="O248" i="11"/>
  <c r="E54" i="12"/>
  <c r="O133" i="11"/>
  <c r="R133" i="11" s="1"/>
  <c r="T133" i="11" s="1"/>
  <c r="E39" i="12"/>
  <c r="E173" i="12"/>
  <c r="E80" i="12"/>
  <c r="E88" i="12"/>
  <c r="E98" i="12"/>
  <c r="F94" i="11"/>
  <c r="O94" i="11" s="1"/>
  <c r="F213" i="11"/>
  <c r="G213" i="11" s="1"/>
  <c r="K213" i="11" s="1"/>
  <c r="E13" i="12"/>
  <c r="O90" i="11"/>
  <c r="R90" i="11" s="1"/>
  <c r="O64" i="11"/>
  <c r="R64" i="11" s="1"/>
  <c r="O227" i="11"/>
  <c r="R227" i="11" s="1"/>
  <c r="T227" i="11" s="1"/>
  <c r="E75" i="12"/>
  <c r="E85" i="12"/>
  <c r="E184" i="12"/>
  <c r="O103" i="11"/>
  <c r="R103" i="11" s="1"/>
  <c r="E17" i="12"/>
  <c r="E23" i="12"/>
  <c r="E25" i="12"/>
  <c r="E30" i="12"/>
  <c r="E38" i="12"/>
  <c r="E172" i="12"/>
  <c r="E79" i="12"/>
  <c r="E159" i="12"/>
  <c r="O224" i="11"/>
  <c r="R224" i="11" s="1"/>
  <c r="T224" i="11" s="1"/>
  <c r="E144" i="12"/>
  <c r="E94" i="12"/>
  <c r="E105" i="12"/>
  <c r="AD4" i="11"/>
  <c r="W11" i="10"/>
  <c r="O61" i="10"/>
  <c r="R61" i="10" s="1"/>
  <c r="T61" i="10" s="1"/>
  <c r="O73" i="10"/>
  <c r="R73" i="10" s="1"/>
  <c r="T73" i="10" s="1"/>
  <c r="O70" i="10"/>
  <c r="R70" i="10" s="1"/>
  <c r="T70" i="10" s="1"/>
  <c r="O22" i="10"/>
  <c r="R22" i="10" s="1"/>
  <c r="T22" i="10" s="1"/>
  <c r="O45" i="10"/>
  <c r="R45" i="10" s="1"/>
  <c r="T45" i="10" s="1"/>
  <c r="O37" i="10"/>
  <c r="R37" i="10" s="1"/>
  <c r="T37" i="10" s="1"/>
  <c r="O43" i="10"/>
  <c r="R43" i="10" s="1"/>
  <c r="T43" i="10" s="1"/>
  <c r="O23" i="10"/>
  <c r="R23" i="10" s="1"/>
  <c r="T23" i="10" s="1"/>
  <c r="O39" i="10"/>
  <c r="R39" i="10" s="1"/>
  <c r="T39" i="10" s="1"/>
  <c r="O64" i="10"/>
  <c r="R64" i="10" s="1"/>
  <c r="T64" i="10" s="1"/>
  <c r="W8" i="10"/>
  <c r="W6" i="10"/>
  <c r="O74" i="10"/>
  <c r="R74" i="10" s="1"/>
  <c r="T74" i="10" s="1"/>
  <c r="O38" i="10"/>
  <c r="R38" i="10" s="1"/>
  <c r="T38" i="10" s="1"/>
  <c r="O76" i="10"/>
  <c r="R76" i="10" s="1"/>
  <c r="T76" i="10" s="1"/>
  <c r="O31" i="10"/>
  <c r="R31" i="10" s="1"/>
  <c r="T31" i="10" s="1"/>
  <c r="O83" i="10"/>
  <c r="R83" i="10" s="1"/>
  <c r="T83" i="10" s="1"/>
  <c r="O24" i="10"/>
  <c r="R24" i="10" s="1"/>
  <c r="T24" i="10" s="1"/>
  <c r="O52" i="10"/>
  <c r="R52" i="10" s="1"/>
  <c r="T52" i="10" s="1"/>
  <c r="O33" i="10"/>
  <c r="R33" i="10" s="1"/>
  <c r="T33" i="10" s="1"/>
  <c r="O49" i="10"/>
  <c r="R49" i="10" s="1"/>
  <c r="T49" i="10" s="1"/>
  <c r="W20" i="10"/>
  <c r="W2" i="10"/>
  <c r="W13" i="10"/>
  <c r="O62" i="10"/>
  <c r="R62" i="10" s="1"/>
  <c r="T62" i="10" s="1"/>
  <c r="O66" i="10"/>
  <c r="R66" i="10" s="1"/>
  <c r="T66" i="10" s="1"/>
  <c r="O81" i="10"/>
  <c r="R81" i="10" s="1"/>
  <c r="T81" i="10" s="1"/>
  <c r="O63" i="10"/>
  <c r="R63" i="10" s="1"/>
  <c r="T63" i="10" s="1"/>
  <c r="O65" i="10"/>
  <c r="R65" i="10" s="1"/>
  <c r="T65" i="10" s="1"/>
  <c r="O71" i="10"/>
  <c r="R71" i="10" s="1"/>
  <c r="T71" i="10" s="1"/>
  <c r="O42" i="10"/>
  <c r="R42" i="10" s="1"/>
  <c r="T42" i="10" s="1"/>
  <c r="O32" i="10"/>
  <c r="R32" i="10" s="1"/>
  <c r="T32" i="10" s="1"/>
  <c r="O25" i="10"/>
  <c r="R25" i="10" s="1"/>
  <c r="T25" i="10" s="1"/>
  <c r="O41" i="10"/>
  <c r="R41" i="10" s="1"/>
  <c r="T41" i="10" s="1"/>
  <c r="W19" i="10"/>
  <c r="W14" i="10"/>
  <c r="W7" i="10"/>
  <c r="O26" i="10"/>
  <c r="R26" i="10" s="1"/>
  <c r="T26" i="10" s="1"/>
  <c r="O46" i="10"/>
  <c r="R46" i="10" s="1"/>
  <c r="T46" i="10" s="1"/>
  <c r="O48" i="10"/>
  <c r="R48" i="10" s="1"/>
  <c r="T48" i="10" s="1"/>
  <c r="O47" i="10"/>
  <c r="R47" i="10" s="1"/>
  <c r="T47" i="10" s="1"/>
  <c r="O40" i="10"/>
  <c r="R40" i="10" s="1"/>
  <c r="T40" i="10" s="1"/>
  <c r="W17" i="10"/>
  <c r="W12" i="10"/>
  <c r="W5" i="10"/>
  <c r="O59" i="10"/>
  <c r="R59" i="10" s="1"/>
  <c r="T59" i="10" s="1"/>
  <c r="W3" i="10"/>
  <c r="O80" i="10"/>
  <c r="R80" i="10" s="1"/>
  <c r="T80" i="10" s="1"/>
  <c r="O72" i="10"/>
  <c r="R72" i="10" s="1"/>
  <c r="T72" i="10" s="1"/>
  <c r="O75" i="10"/>
  <c r="R75" i="10" s="1"/>
  <c r="T75" i="10" s="1"/>
  <c r="O50" i="10"/>
  <c r="R50" i="10" s="1"/>
  <c r="T50" i="10" s="1"/>
  <c r="D15" i="10"/>
  <c r="C19" i="10" s="1"/>
  <c r="O36" i="10"/>
  <c r="R36" i="10" s="1"/>
  <c r="T36" i="10" s="1"/>
  <c r="O55" i="10"/>
  <c r="R55" i="10" s="1"/>
  <c r="T55" i="10" s="1"/>
  <c r="W10" i="10"/>
  <c r="AD31" i="11"/>
  <c r="W18" i="10"/>
  <c r="O68" i="10"/>
  <c r="R68" i="10" s="1"/>
  <c r="T68" i="10" s="1"/>
  <c r="O67" i="10"/>
  <c r="R67" i="10" s="1"/>
  <c r="T67" i="10" s="1"/>
  <c r="O30" i="10"/>
  <c r="R30" i="10" s="1"/>
  <c r="T30" i="10" s="1"/>
  <c r="O28" i="10"/>
  <c r="R28" i="10" s="1"/>
  <c r="T28" i="10" s="1"/>
  <c r="O60" i="10"/>
  <c r="R60" i="10" s="1"/>
  <c r="T60" i="10" s="1"/>
  <c r="O54" i="10"/>
  <c r="R54" i="10" s="1"/>
  <c r="T54" i="10" s="1"/>
  <c r="W16" i="10"/>
  <c r="O57" i="10"/>
  <c r="R57" i="10" s="1"/>
  <c r="T57" i="10" s="1"/>
  <c r="W9" i="10"/>
  <c r="AD32" i="11"/>
  <c r="R22" i="8"/>
  <c r="O51" i="10"/>
  <c r="R51" i="10" s="1"/>
  <c r="T51" i="10" s="1"/>
  <c r="W4" i="10"/>
  <c r="O53" i="10"/>
  <c r="R53" i="10" s="1"/>
  <c r="T53" i="10" s="1"/>
  <c r="O34" i="10"/>
  <c r="R34" i="10" s="1"/>
  <c r="T34" i="10" s="1"/>
  <c r="O56" i="10"/>
  <c r="R56" i="10" s="1"/>
  <c r="T56" i="10" s="1"/>
  <c r="O58" i="10"/>
  <c r="R58" i="10" s="1"/>
  <c r="T58" i="10" s="1"/>
  <c r="O21" i="10"/>
  <c r="R21" i="10" s="1"/>
  <c r="AD33" i="11"/>
  <c r="G72" i="11"/>
  <c r="I72" i="11" s="1"/>
  <c r="O72" i="11"/>
  <c r="O194" i="11"/>
  <c r="R194" i="11" s="1"/>
  <c r="T194" i="11" s="1"/>
  <c r="E18" i="12"/>
  <c r="E157" i="12"/>
  <c r="E95" i="12"/>
  <c r="E126" i="12"/>
  <c r="E138" i="12"/>
  <c r="E61" i="12"/>
  <c r="E142" i="12"/>
  <c r="E167" i="12"/>
  <c r="E11" i="12"/>
  <c r="E53" i="12"/>
  <c r="E74" i="12"/>
  <c r="E191" i="12"/>
  <c r="E91" i="12"/>
  <c r="O223" i="11"/>
  <c r="R223" i="11" s="1"/>
  <c r="T223" i="11" s="1"/>
  <c r="G151" i="11"/>
  <c r="K151" i="11" s="1"/>
  <c r="E59" i="12"/>
  <c r="E99" i="12"/>
  <c r="E26" i="12"/>
  <c r="E32" i="12"/>
  <c r="E87" i="12"/>
  <c r="O233" i="11"/>
  <c r="R233" i="11" s="1"/>
  <c r="T233" i="11" s="1"/>
  <c r="E51" i="12"/>
  <c r="E156" i="12"/>
  <c r="O89" i="11"/>
  <c r="G89" i="11"/>
  <c r="I89" i="11" s="1"/>
  <c r="G209" i="11"/>
  <c r="K209" i="11" s="1"/>
  <c r="O209" i="11"/>
  <c r="O113" i="11"/>
  <c r="R113" i="11" s="1"/>
  <c r="G113" i="11"/>
  <c r="J113" i="11" s="1"/>
  <c r="O56" i="11"/>
  <c r="G56" i="11"/>
  <c r="I56" i="11" s="1"/>
  <c r="O186" i="11"/>
  <c r="G186" i="11"/>
  <c r="K186" i="11" s="1"/>
  <c r="O36" i="11"/>
  <c r="G36" i="11"/>
  <c r="I36" i="11" s="1"/>
  <c r="I80" i="11"/>
  <c r="F118" i="11"/>
  <c r="G118" i="11" s="1"/>
  <c r="K118" i="11" s="1"/>
  <c r="F74" i="11"/>
  <c r="F23" i="11"/>
  <c r="G23" i="11" s="1"/>
  <c r="I23" i="11" s="1"/>
  <c r="F92" i="11"/>
  <c r="G92" i="11" s="1"/>
  <c r="I92" i="11" s="1"/>
  <c r="F100" i="11"/>
  <c r="F212" i="11"/>
  <c r="F180" i="11"/>
  <c r="G180" i="11" s="1"/>
  <c r="K180" i="11" s="1"/>
  <c r="F162" i="11"/>
  <c r="G162" i="11" s="1"/>
  <c r="K162" i="11" s="1"/>
  <c r="O135" i="11"/>
  <c r="R135" i="11" s="1"/>
  <c r="T135" i="11" s="1"/>
  <c r="O144" i="11"/>
  <c r="R144" i="11" s="1"/>
  <c r="T144" i="11" s="1"/>
  <c r="O43" i="11"/>
  <c r="R43" i="11" s="1"/>
  <c r="O83" i="11"/>
  <c r="R83" i="11" s="1"/>
  <c r="O110" i="11"/>
  <c r="R110" i="11" s="1"/>
  <c r="O201" i="11"/>
  <c r="R201" i="11" s="1"/>
  <c r="T201" i="11" s="1"/>
  <c r="O129" i="11"/>
  <c r="R129" i="11" s="1"/>
  <c r="T129" i="11" s="1"/>
  <c r="AD29" i="11"/>
  <c r="AD25" i="11"/>
  <c r="AD20" i="11"/>
  <c r="AD13" i="11"/>
  <c r="AD6" i="11"/>
  <c r="AD2" i="11"/>
  <c r="E123" i="12"/>
  <c r="E49" i="12"/>
  <c r="E66" i="12"/>
  <c r="E82" i="12"/>
  <c r="E113" i="12"/>
  <c r="E121" i="12"/>
  <c r="O54" i="11"/>
  <c r="R54" i="11" s="1"/>
  <c r="O46" i="11"/>
  <c r="R46" i="11" s="1"/>
  <c r="O47" i="11"/>
  <c r="O30" i="11"/>
  <c r="R30" i="11" s="1"/>
  <c r="O190" i="11"/>
  <c r="O45" i="11"/>
  <c r="R45" i="11" s="1"/>
  <c r="O235" i="11"/>
  <c r="R235" i="11" s="1"/>
  <c r="T235" i="11" s="1"/>
  <c r="O143" i="11"/>
  <c r="R143" i="11" s="1"/>
  <c r="T143" i="11" s="1"/>
  <c r="O146" i="11"/>
  <c r="R146" i="11" s="1"/>
  <c r="T146" i="11" s="1"/>
  <c r="O175" i="11"/>
  <c r="R175" i="11" s="1"/>
  <c r="T175" i="11" s="1"/>
  <c r="O84" i="11"/>
  <c r="R84" i="11" s="1"/>
  <c r="O34" i="11"/>
  <c r="R34" i="11" s="1"/>
  <c r="O57" i="11"/>
  <c r="R57" i="11" s="1"/>
  <c r="O183" i="11"/>
  <c r="R183" i="11" s="1"/>
  <c r="T183" i="11" s="1"/>
  <c r="O219" i="11"/>
  <c r="R219" i="11" s="1"/>
  <c r="T219" i="11" s="1"/>
  <c r="AD19" i="11"/>
  <c r="AD12" i="11"/>
  <c r="E124" i="12"/>
  <c r="E19" i="12"/>
  <c r="E135" i="12"/>
  <c r="E100" i="12"/>
  <c r="E103" i="12"/>
  <c r="E119" i="12"/>
  <c r="O240" i="11"/>
  <c r="R240" i="11" s="1"/>
  <c r="T240" i="11" s="1"/>
  <c r="O73" i="11"/>
  <c r="R73" i="11" s="1"/>
  <c r="O86" i="11"/>
  <c r="R86" i="11" s="1"/>
  <c r="O147" i="11"/>
  <c r="R147" i="11" s="1"/>
  <c r="T147" i="11" s="1"/>
  <c r="O176" i="11"/>
  <c r="R176" i="11" s="1"/>
  <c r="T176" i="11" s="1"/>
  <c r="O50" i="11"/>
  <c r="R50" i="11" s="1"/>
  <c r="O217" i="11"/>
  <c r="R217" i="11" s="1"/>
  <c r="T217" i="11" s="1"/>
  <c r="O38" i="11"/>
  <c r="R38" i="11" s="1"/>
  <c r="O69" i="11"/>
  <c r="R69" i="11" s="1"/>
  <c r="O150" i="11"/>
  <c r="R150" i="11" s="1"/>
  <c r="T150" i="11" s="1"/>
  <c r="O39" i="11"/>
  <c r="R39" i="11" s="1"/>
  <c r="AD28" i="11"/>
  <c r="AD24" i="11"/>
  <c r="AD18" i="11"/>
  <c r="AD11" i="11"/>
  <c r="AD5" i="11"/>
  <c r="E28" i="12"/>
  <c r="E36" i="12"/>
  <c r="E47" i="12"/>
  <c r="E154" i="12"/>
  <c r="E160" i="12"/>
  <c r="E166" i="12"/>
  <c r="O114" i="11"/>
  <c r="O78" i="11"/>
  <c r="R78" i="11" s="1"/>
  <c r="O25" i="11"/>
  <c r="R25" i="11" s="1"/>
  <c r="O188" i="11"/>
  <c r="R188" i="11" s="1"/>
  <c r="T188" i="11" s="1"/>
  <c r="O191" i="11"/>
  <c r="R191" i="11" s="1"/>
  <c r="T191" i="11" s="1"/>
  <c r="O126" i="11"/>
  <c r="R126" i="11" s="1"/>
  <c r="O153" i="11"/>
  <c r="R153" i="11" s="1"/>
  <c r="T153" i="11" s="1"/>
  <c r="O80" i="11"/>
  <c r="R80" i="11" s="1"/>
  <c r="O102" i="11"/>
  <c r="R102" i="11" s="1"/>
  <c r="O99" i="11"/>
  <c r="R99" i="11" s="1"/>
  <c r="O206" i="11"/>
  <c r="R206" i="11" s="1"/>
  <c r="T206" i="11" s="1"/>
  <c r="AD17" i="11"/>
  <c r="AD10" i="11"/>
  <c r="E31" i="12"/>
  <c r="E141" i="12"/>
  <c r="E143" i="12"/>
  <c r="E83" i="12"/>
  <c r="E190" i="12"/>
  <c r="O127" i="11"/>
  <c r="R127" i="11" s="1"/>
  <c r="O51" i="11"/>
  <c r="O115" i="11"/>
  <c r="R115" i="11" s="1"/>
  <c r="O98" i="11"/>
  <c r="O58" i="11"/>
  <c r="O65" i="11"/>
  <c r="R65" i="11" s="1"/>
  <c r="O210" i="11"/>
  <c r="O199" i="11"/>
  <c r="R199" i="11" s="1"/>
  <c r="T199" i="11" s="1"/>
  <c r="O228" i="11"/>
  <c r="R228" i="11" s="1"/>
  <c r="T228" i="11" s="1"/>
  <c r="O208" i="11"/>
  <c r="R208" i="11" s="1"/>
  <c r="T208" i="11" s="1"/>
  <c r="O130" i="11"/>
  <c r="R130" i="11" s="1"/>
  <c r="T130" i="11" s="1"/>
  <c r="O149" i="11"/>
  <c r="R149" i="11" s="1"/>
  <c r="T149" i="11" s="1"/>
  <c r="O197" i="11"/>
  <c r="R197" i="11" s="1"/>
  <c r="T197" i="11" s="1"/>
  <c r="O28" i="11"/>
  <c r="R28" i="11" s="1"/>
  <c r="O215" i="11"/>
  <c r="R215" i="11" s="1"/>
  <c r="T215" i="11" s="1"/>
  <c r="O177" i="11"/>
  <c r="R177" i="11" s="1"/>
  <c r="T177" i="11" s="1"/>
  <c r="AD27" i="11"/>
  <c r="AD9" i="11"/>
  <c r="E127" i="12"/>
  <c r="E136" i="12"/>
  <c r="E43" i="12"/>
  <c r="E146" i="12"/>
  <c r="E152" i="12"/>
  <c r="E182" i="12"/>
  <c r="E93" i="12"/>
  <c r="E185" i="12"/>
  <c r="E96" i="12"/>
  <c r="E108" i="12"/>
  <c r="O124" i="11"/>
  <c r="R124" i="11" s="1"/>
  <c r="O75" i="11"/>
  <c r="R75" i="11" s="1"/>
  <c r="G104" i="11"/>
  <c r="J104" i="11" s="1"/>
  <c r="O104" i="11"/>
  <c r="O85" i="11"/>
  <c r="G85" i="11"/>
  <c r="I85" i="11" s="1"/>
  <c r="G122" i="11"/>
  <c r="J122" i="11" s="1"/>
  <c r="O122" i="11"/>
  <c r="O60" i="11"/>
  <c r="G60" i="11"/>
  <c r="I60" i="11" s="1"/>
  <c r="O93" i="11"/>
  <c r="G93" i="11"/>
  <c r="I93" i="11" s="1"/>
  <c r="O49" i="11"/>
  <c r="G49" i="11"/>
  <c r="I49" i="11" s="1"/>
  <c r="G55" i="11"/>
  <c r="I55" i="11" s="1"/>
  <c r="O55" i="11"/>
  <c r="O32" i="11"/>
  <c r="G32" i="11"/>
  <c r="I32" i="11" s="1"/>
  <c r="G158" i="11"/>
  <c r="J158" i="11" s="1"/>
  <c r="O158" i="11"/>
  <c r="G154" i="11"/>
  <c r="K154" i="11" s="1"/>
  <c r="O154" i="11"/>
  <c r="G142" i="11"/>
  <c r="K142" i="11" s="1"/>
  <c r="O142" i="11"/>
  <c r="O230" i="11"/>
  <c r="G230" i="11"/>
  <c r="K230" i="11" s="1"/>
  <c r="O108" i="11"/>
  <c r="G108" i="11"/>
  <c r="J108" i="11" s="1"/>
  <c r="O68" i="11"/>
  <c r="G68" i="11"/>
  <c r="I68" i="11" s="1"/>
  <c r="O187" i="11"/>
  <c r="G187" i="11"/>
  <c r="K187" i="11" s="1"/>
  <c r="G120" i="11"/>
  <c r="J120" i="11" s="1"/>
  <c r="O120" i="11"/>
  <c r="G123" i="11"/>
  <c r="J123" i="11" s="1"/>
  <c r="O123" i="11"/>
  <c r="O222" i="11"/>
  <c r="G222" i="11"/>
  <c r="K222" i="11" s="1"/>
  <c r="G172" i="11"/>
  <c r="K172" i="11" s="1"/>
  <c r="O172" i="11"/>
  <c r="G225" i="11"/>
  <c r="K225" i="11" s="1"/>
  <c r="O225" i="11"/>
  <c r="O21" i="11"/>
  <c r="G21" i="11"/>
  <c r="H21" i="11" s="1"/>
  <c r="G52" i="11"/>
  <c r="K52" i="11" s="1"/>
  <c r="O52" i="11"/>
  <c r="O207" i="11"/>
  <c r="R207" i="11" s="1"/>
  <c r="T207" i="11" s="1"/>
  <c r="G207" i="11"/>
  <c r="K207" i="11" s="1"/>
  <c r="G189" i="11"/>
  <c r="K189" i="11" s="1"/>
  <c r="O189" i="11"/>
  <c r="G182" i="11"/>
  <c r="K182" i="11" s="1"/>
  <c r="O182" i="11"/>
  <c r="G244" i="11"/>
  <c r="K244" i="11" s="1"/>
  <c r="O244" i="11"/>
  <c r="G66" i="11"/>
  <c r="I66" i="11" s="1"/>
  <c r="O66" i="11"/>
  <c r="G37" i="11"/>
  <c r="I37" i="11" s="1"/>
  <c r="O37" i="11"/>
  <c r="O203" i="11"/>
  <c r="G203" i="11"/>
  <c r="K203" i="11" s="1"/>
  <c r="G185" i="11"/>
  <c r="K185" i="11" s="1"/>
  <c r="O185" i="11"/>
  <c r="O160" i="11"/>
  <c r="G160" i="11"/>
  <c r="K160" i="11" s="1"/>
  <c r="G156" i="11"/>
  <c r="K156" i="11" s="1"/>
  <c r="O156" i="11"/>
  <c r="G128" i="11"/>
  <c r="J128" i="11" s="1"/>
  <c r="O128" i="11"/>
  <c r="O204" i="11"/>
  <c r="G204" i="11"/>
  <c r="K204" i="11" s="1"/>
  <c r="G164" i="11"/>
  <c r="J164" i="11" s="1"/>
  <c r="O164" i="11"/>
  <c r="G145" i="11"/>
  <c r="K145" i="11" s="1"/>
  <c r="O145" i="11"/>
  <c r="G109" i="11"/>
  <c r="J109" i="11" s="1"/>
  <c r="O109" i="11"/>
  <c r="G61" i="11"/>
  <c r="I61" i="11" s="1"/>
  <c r="O61" i="11"/>
  <c r="G29" i="11"/>
  <c r="I29" i="11" s="1"/>
  <c r="O29" i="11"/>
  <c r="G97" i="11"/>
  <c r="I97" i="11" s="1"/>
  <c r="O97" i="11"/>
  <c r="G88" i="11"/>
  <c r="I88" i="11" s="1"/>
  <c r="O88" i="11"/>
  <c r="G91" i="11"/>
  <c r="I91" i="11" s="1"/>
  <c r="O91" i="11"/>
  <c r="G174" i="11"/>
  <c r="K174" i="11" s="1"/>
  <c r="O174" i="11"/>
  <c r="U131" i="11"/>
  <c r="J131" i="11" s="1"/>
  <c r="O131" i="11"/>
  <c r="O33" i="11"/>
  <c r="R33" i="11" s="1"/>
  <c r="U33" i="11"/>
  <c r="O79" i="11"/>
  <c r="G79" i="11"/>
  <c r="I79" i="11" s="1"/>
  <c r="G42" i="11"/>
  <c r="I42" i="11" s="1"/>
  <c r="O42" i="11"/>
  <c r="O214" i="11"/>
  <c r="G214" i="11"/>
  <c r="K214" i="11" s="1"/>
  <c r="G76" i="11"/>
  <c r="I76" i="11" s="1"/>
  <c r="O76" i="11"/>
  <c r="O82" i="11"/>
  <c r="G82" i="11"/>
  <c r="I82" i="11" s="1"/>
  <c r="O198" i="11"/>
  <c r="R198" i="11" s="1"/>
  <c r="T198" i="11" s="1"/>
  <c r="G198" i="11"/>
  <c r="K198" i="11" s="1"/>
  <c r="O195" i="11"/>
  <c r="G195" i="11"/>
  <c r="K195" i="11" s="1"/>
  <c r="G159" i="11"/>
  <c r="K159" i="11" s="1"/>
  <c r="O159" i="11"/>
  <c r="O112" i="11"/>
  <c r="R112" i="11" s="1"/>
  <c r="O196" i="11"/>
  <c r="R196" i="11" s="1"/>
  <c r="T196" i="11" s="1"/>
  <c r="G58" i="11"/>
  <c r="I58" i="11" s="1"/>
  <c r="K173" i="11"/>
  <c r="G41" i="11"/>
  <c r="I41" i="11" s="1"/>
  <c r="F119" i="11"/>
  <c r="F67" i="11"/>
  <c r="O67" i="11" s="1"/>
  <c r="F81" i="11"/>
  <c r="F101" i="11"/>
  <c r="O22" i="11"/>
  <c r="R22" i="11" s="1"/>
  <c r="F211" i="11"/>
  <c r="F205" i="11"/>
  <c r="F178" i="11"/>
  <c r="G168" i="11"/>
  <c r="K168" i="11" s="1"/>
  <c r="F166" i="11"/>
  <c r="F161" i="11"/>
  <c r="F138" i="11"/>
  <c r="O231" i="11"/>
  <c r="O246" i="11"/>
  <c r="O171" i="11"/>
  <c r="R171" i="11" s="1"/>
  <c r="T171" i="11" s="1"/>
  <c r="O31" i="11"/>
  <c r="R31" i="11" s="1"/>
  <c r="O220" i="11"/>
  <c r="R220" i="11" s="1"/>
  <c r="T220" i="11" s="1"/>
  <c r="E102" i="12"/>
  <c r="O167" i="11"/>
  <c r="R167" i="11" s="1"/>
  <c r="T167" i="11" s="1"/>
  <c r="O134" i="11"/>
  <c r="R134" i="11" s="1"/>
  <c r="T134" i="11" s="1"/>
  <c r="G27" i="11"/>
  <c r="I27" i="11" s="1"/>
  <c r="O232" i="11"/>
  <c r="R232" i="11" s="1"/>
  <c r="T232" i="11" s="1"/>
  <c r="O24" i="11"/>
  <c r="R24" i="11" s="1"/>
  <c r="O193" i="11"/>
  <c r="R193" i="11" s="1"/>
  <c r="T193" i="11" s="1"/>
  <c r="O179" i="11"/>
  <c r="R179" i="11" s="1"/>
  <c r="T179" i="11" s="1"/>
  <c r="G106" i="11"/>
  <c r="J106" i="11" s="1"/>
  <c r="G96" i="11"/>
  <c r="I96" i="11" s="1"/>
  <c r="O96" i="11"/>
  <c r="G246" i="11"/>
  <c r="K246" i="11" s="1"/>
  <c r="O152" i="11"/>
  <c r="R152" i="11" s="1"/>
  <c r="T152" i="11" s="1"/>
  <c r="O184" i="11"/>
  <c r="R184" i="11" s="1"/>
  <c r="T184" i="11" s="1"/>
  <c r="R165" i="11"/>
  <c r="T165" i="11" s="1"/>
  <c r="K179" i="11"/>
  <c r="G26" i="11"/>
  <c r="I26" i="11" s="1"/>
  <c r="O26" i="11"/>
  <c r="O63" i="11"/>
  <c r="G63" i="11"/>
  <c r="I63" i="11" s="1"/>
  <c r="O77" i="11"/>
  <c r="G77" i="11"/>
  <c r="I77" i="11" s="1"/>
  <c r="F155" i="11"/>
  <c r="E76" i="12"/>
  <c r="F141" i="11"/>
  <c r="E165" i="12"/>
  <c r="O181" i="11"/>
  <c r="R181" i="11" s="1"/>
  <c r="T181" i="11" s="1"/>
  <c r="G51" i="11"/>
  <c r="K51" i="11" s="1"/>
  <c r="G53" i="11"/>
  <c r="J53" i="11" s="1"/>
  <c r="O53" i="11"/>
  <c r="G114" i="11"/>
  <c r="O35" i="11"/>
  <c r="R35" i="11" s="1"/>
  <c r="F137" i="11"/>
  <c r="E71" i="12"/>
  <c r="O226" i="11"/>
  <c r="G226" i="11"/>
  <c r="K226" i="11" s="1"/>
  <c r="O192" i="11"/>
  <c r="R192" i="11" s="1"/>
  <c r="T192" i="11" s="1"/>
  <c r="O95" i="11"/>
  <c r="R95" i="11" s="1"/>
  <c r="E62" i="12"/>
  <c r="F125" i="11"/>
  <c r="E155" i="12"/>
  <c r="F218" i="11"/>
  <c r="E120" i="12"/>
  <c r="F200" i="11"/>
  <c r="E107" i="12"/>
  <c r="F170" i="11"/>
  <c r="E84" i="12"/>
  <c r="G105" i="11"/>
  <c r="J105" i="11" s="1"/>
  <c r="O105" i="11"/>
  <c r="G163" i="11"/>
  <c r="K163" i="11" s="1"/>
  <c r="O163" i="11"/>
  <c r="G148" i="11"/>
  <c r="K148" i="11" s="1"/>
  <c r="O148" i="11"/>
  <c r="O241" i="11"/>
  <c r="R241" i="11" s="1"/>
  <c r="T241" i="11" s="1"/>
  <c r="G98" i="11"/>
  <c r="I98" i="11" s="1"/>
  <c r="D16" i="11"/>
  <c r="D19" i="11" s="1"/>
  <c r="F71" i="11"/>
  <c r="E42" i="12"/>
  <c r="G221" i="11"/>
  <c r="K221" i="11" s="1"/>
  <c r="O221" i="11"/>
  <c r="F157" i="11"/>
  <c r="E78" i="12"/>
  <c r="O107" i="11"/>
  <c r="G107" i="11"/>
  <c r="J107" i="11" s="1"/>
  <c r="G190" i="11"/>
  <c r="K190" i="11" s="1"/>
  <c r="F139" i="11"/>
  <c r="E72" i="12"/>
  <c r="F44" i="11"/>
  <c r="E24" i="12"/>
  <c r="R169" i="11"/>
  <c r="T169" i="11" s="1"/>
  <c r="F121" i="11"/>
  <c r="E151" i="12"/>
  <c r="G210" i="11"/>
  <c r="K210" i="11" s="1"/>
  <c r="G47" i="11"/>
  <c r="I47" i="11" s="1"/>
  <c r="F70" i="11"/>
  <c r="E41" i="12"/>
  <c r="F216" i="11"/>
  <c r="E189" i="12"/>
  <c r="F202" i="11"/>
  <c r="G202" i="11" s="1"/>
  <c r="K202" i="11" s="1"/>
  <c r="E187" i="12"/>
  <c r="G231" i="11"/>
  <c r="K231" i="11" s="1"/>
  <c r="O229" i="11"/>
  <c r="G229" i="11"/>
  <c r="K229" i="11" s="1"/>
  <c r="G87" i="11"/>
  <c r="I87" i="11" s="1"/>
  <c r="O238" i="11"/>
  <c r="R238" i="11" s="1"/>
  <c r="T238" i="11" s="1"/>
  <c r="G250" i="11"/>
  <c r="K250" i="11" s="1"/>
  <c r="O250" i="11"/>
  <c r="G252" i="11"/>
  <c r="K252" i="11" s="1"/>
  <c r="O252" i="11"/>
  <c r="O251" i="11"/>
  <c r="G251" i="11"/>
  <c r="K251" i="11" s="1"/>
  <c r="G253" i="11"/>
  <c r="K253" i="11" s="1"/>
  <c r="O253" i="11"/>
  <c r="C16" i="7"/>
  <c r="D18" i="7" s="1"/>
  <c r="C16" i="8"/>
  <c r="D18" i="8" s="1"/>
  <c r="N108" i="6"/>
  <c r="N121" i="6"/>
  <c r="N126" i="6"/>
  <c r="N95" i="6"/>
  <c r="N97" i="6"/>
  <c r="N100" i="6"/>
  <c r="N111" i="6"/>
  <c r="N119" i="6"/>
  <c r="N109" i="6"/>
  <c r="N93" i="6"/>
  <c r="N112" i="6"/>
  <c r="N99" i="6"/>
  <c r="N113" i="6"/>
  <c r="N103" i="6"/>
  <c r="N122" i="6"/>
  <c r="N101" i="6"/>
  <c r="N124" i="6"/>
  <c r="N123" i="6"/>
  <c r="N127" i="6"/>
  <c r="N96" i="6"/>
  <c r="N105" i="6"/>
  <c r="N120" i="6"/>
  <c r="N128" i="6"/>
  <c r="C15" i="6"/>
  <c r="N107" i="6"/>
  <c r="N114" i="6"/>
  <c r="N98" i="6"/>
  <c r="N116" i="6"/>
  <c r="N106" i="6"/>
  <c r="N110" i="6"/>
  <c r="N125" i="6"/>
  <c r="N94" i="6"/>
  <c r="N102" i="6"/>
  <c r="N118" i="6"/>
  <c r="N117" i="6"/>
  <c r="N104" i="6"/>
  <c r="N115" i="6"/>
  <c r="C16" i="10"/>
  <c r="D18" i="10" s="1"/>
  <c r="C16" i="1"/>
  <c r="D18" i="1" s="1"/>
  <c r="C16" i="6"/>
  <c r="D18" i="6" s="1"/>
  <c r="C15" i="10"/>
  <c r="N121" i="7"/>
  <c r="N103" i="7"/>
  <c r="N100" i="7"/>
  <c r="N106" i="7"/>
  <c r="N120" i="7"/>
  <c r="N114" i="7"/>
  <c r="N98" i="7"/>
  <c r="N97" i="7"/>
  <c r="N108" i="7"/>
  <c r="C15" i="7"/>
  <c r="N110" i="7"/>
  <c r="N104" i="7"/>
  <c r="N115" i="7"/>
  <c r="N125" i="7"/>
  <c r="N119" i="7"/>
  <c r="N95" i="7"/>
  <c r="N141" i="7"/>
  <c r="N112" i="7"/>
  <c r="N144" i="7"/>
  <c r="N137" i="7"/>
  <c r="N99" i="7"/>
  <c r="N117" i="7"/>
  <c r="N135" i="7"/>
  <c r="N116" i="7"/>
  <c r="N111" i="7"/>
  <c r="N96" i="7"/>
  <c r="N101" i="7"/>
  <c r="N122" i="7"/>
  <c r="N93" i="7"/>
  <c r="N113" i="7"/>
  <c r="N109" i="7"/>
  <c r="N118" i="7"/>
  <c r="N102" i="7"/>
  <c r="N105" i="7"/>
  <c r="N94" i="7"/>
  <c r="N107" i="7"/>
  <c r="N123" i="1"/>
  <c r="N101" i="1"/>
  <c r="N103" i="1"/>
  <c r="N108" i="1"/>
  <c r="N105" i="1"/>
  <c r="N114" i="1"/>
  <c r="N93" i="1"/>
  <c r="N94" i="1"/>
  <c r="N122" i="1"/>
  <c r="N111" i="1"/>
  <c r="N125" i="1"/>
  <c r="N119" i="1"/>
  <c r="N107" i="1"/>
  <c r="N115" i="1"/>
  <c r="N110" i="1"/>
  <c r="N95" i="1"/>
  <c r="N113" i="1"/>
  <c r="N100" i="1"/>
  <c r="N126" i="1"/>
  <c r="N120" i="1"/>
  <c r="N99" i="1"/>
  <c r="N116" i="1"/>
  <c r="N121" i="1"/>
  <c r="N112" i="1"/>
  <c r="N118" i="1"/>
  <c r="N117" i="1"/>
  <c r="N127" i="1"/>
  <c r="C15" i="1"/>
  <c r="N98" i="1"/>
  <c r="N96" i="1"/>
  <c r="N124" i="1"/>
  <c r="N106" i="1"/>
  <c r="N109" i="1"/>
  <c r="N104" i="1"/>
  <c r="N102" i="1"/>
  <c r="N97" i="1"/>
  <c r="N126" i="8"/>
  <c r="N146" i="8"/>
  <c r="N100" i="8"/>
  <c r="N155" i="8"/>
  <c r="N118" i="8"/>
  <c r="N132" i="8"/>
  <c r="N144" i="8"/>
  <c r="N105" i="8"/>
  <c r="N116" i="8"/>
  <c r="N127" i="8"/>
  <c r="N122" i="8"/>
  <c r="N142" i="8"/>
  <c r="N109" i="8"/>
  <c r="N123" i="8"/>
  <c r="N138" i="8"/>
  <c r="N149" i="8"/>
  <c r="N134" i="8"/>
  <c r="N113" i="8"/>
  <c r="N140" i="8"/>
  <c r="N103" i="8"/>
  <c r="N108" i="8"/>
  <c r="N148" i="8"/>
  <c r="N137" i="8"/>
  <c r="N93" i="8"/>
  <c r="N150" i="8"/>
  <c r="N98" i="8"/>
  <c r="N115" i="8"/>
  <c r="N95" i="8"/>
  <c r="N121" i="8"/>
  <c r="N129" i="8"/>
  <c r="N94" i="8"/>
  <c r="N111" i="8"/>
  <c r="N114" i="8"/>
  <c r="N112" i="8"/>
  <c r="N96" i="8"/>
  <c r="N151" i="8"/>
  <c r="N145" i="8"/>
  <c r="N117" i="8"/>
  <c r="N120" i="8"/>
  <c r="N156" i="8"/>
  <c r="N110" i="8"/>
  <c r="N107" i="8"/>
  <c r="N136" i="8"/>
  <c r="N131" i="8"/>
  <c r="N139" i="8"/>
  <c r="N124" i="8"/>
  <c r="N97" i="8"/>
  <c r="N102" i="8"/>
  <c r="N99" i="8"/>
  <c r="N153" i="8"/>
  <c r="N133" i="8"/>
  <c r="N143" i="8"/>
  <c r="N125" i="8"/>
  <c r="C15" i="8"/>
  <c r="N135" i="8"/>
  <c r="N130" i="8"/>
  <c r="N154" i="8"/>
  <c r="N147" i="8"/>
  <c r="N106" i="8"/>
  <c r="N141" i="8"/>
  <c r="N101" i="8"/>
  <c r="N152" i="8"/>
  <c r="N119" i="8"/>
  <c r="N128" i="8"/>
  <c r="N104" i="8"/>
  <c r="D13" i="9"/>
  <c r="P13" i="9"/>
  <c r="J13" i="9"/>
  <c r="O243" i="11"/>
  <c r="R243" i="11" s="1"/>
  <c r="T243" i="11" s="1"/>
  <c r="O245" i="11"/>
  <c r="R245" i="11" s="1"/>
  <c r="T245" i="11" s="1"/>
  <c r="O237" i="11"/>
  <c r="R237" i="11" s="1"/>
  <c r="T237" i="11" s="1"/>
  <c r="O239" i="11"/>
  <c r="R239" i="11" s="1"/>
  <c r="T239" i="11" s="1"/>
  <c r="E18" i="9"/>
  <c r="J18" i="9"/>
  <c r="C11" i="11"/>
  <c r="C18" i="9"/>
  <c r="D18" i="9"/>
  <c r="K18" i="9"/>
  <c r="C12" i="11"/>
  <c r="H18" i="9"/>
  <c r="G18" i="9"/>
  <c r="L18" i="9"/>
  <c r="E14" i="6" l="1"/>
  <c r="E14" i="1"/>
  <c r="O3" i="9"/>
  <c r="O5" i="9"/>
  <c r="O6" i="9"/>
  <c r="Q64" i="9" s="1"/>
  <c r="R23" i="8"/>
  <c r="N255" i="11"/>
  <c r="N256" i="11"/>
  <c r="R254" i="11"/>
  <c r="T254" i="11" s="1"/>
  <c r="O92" i="11"/>
  <c r="R92" i="11" s="1"/>
  <c r="R151" i="11"/>
  <c r="T151" i="11" s="1"/>
  <c r="O118" i="11"/>
  <c r="R118" i="11" s="1"/>
  <c r="N247" i="11"/>
  <c r="E14" i="8"/>
  <c r="N254" i="11"/>
  <c r="R248" i="11"/>
  <c r="T248" i="11" s="1"/>
  <c r="R72" i="11"/>
  <c r="O213" i="11"/>
  <c r="R213" i="11" s="1"/>
  <c r="T213" i="11" s="1"/>
  <c r="R27" i="11"/>
  <c r="R56" i="11"/>
  <c r="N248" i="11"/>
  <c r="N249" i="11"/>
  <c r="R249" i="11"/>
  <c r="T249" i="11" s="1"/>
  <c r="R158" i="11"/>
  <c r="T158" i="11" s="1"/>
  <c r="R104" i="11"/>
  <c r="G94" i="11"/>
  <c r="I94" i="11" s="1"/>
  <c r="T21" i="10"/>
  <c r="E14" i="10"/>
  <c r="R107" i="11"/>
  <c r="R91" i="11"/>
  <c r="R61" i="11"/>
  <c r="R185" i="11"/>
  <c r="T185" i="11" s="1"/>
  <c r="R244" i="11"/>
  <c r="T244" i="11" s="1"/>
  <c r="R52" i="11"/>
  <c r="R187" i="11"/>
  <c r="T187" i="11" s="1"/>
  <c r="R159" i="11"/>
  <c r="T159" i="11" s="1"/>
  <c r="R76" i="11"/>
  <c r="R88" i="11"/>
  <c r="R109" i="11"/>
  <c r="R128" i="11"/>
  <c r="T128" i="11" s="1"/>
  <c r="R182" i="11"/>
  <c r="T182" i="11" s="1"/>
  <c r="R41" i="11"/>
  <c r="R68" i="11"/>
  <c r="O23" i="11"/>
  <c r="R23" i="11" s="1"/>
  <c r="R209" i="11"/>
  <c r="T209" i="11" s="1"/>
  <c r="R53" i="11"/>
  <c r="R42" i="11"/>
  <c r="R174" i="11"/>
  <c r="T174" i="11" s="1"/>
  <c r="R29" i="11"/>
  <c r="R164" i="11"/>
  <c r="T164" i="11" s="1"/>
  <c r="R66" i="11"/>
  <c r="R172" i="11"/>
  <c r="T172" i="11" s="1"/>
  <c r="R210" i="11"/>
  <c r="T210" i="11" s="1"/>
  <c r="G212" i="11"/>
  <c r="K212" i="11" s="1"/>
  <c r="O212" i="11"/>
  <c r="R222" i="11"/>
  <c r="T222" i="11" s="1"/>
  <c r="O180" i="11"/>
  <c r="R180" i="11" s="1"/>
  <c r="T180" i="11" s="1"/>
  <c r="O100" i="11"/>
  <c r="G100" i="11"/>
  <c r="I100" i="11" s="1"/>
  <c r="R36" i="11"/>
  <c r="R190" i="11"/>
  <c r="T190" i="11" s="1"/>
  <c r="R148" i="11"/>
  <c r="T148" i="11" s="1"/>
  <c r="G67" i="11"/>
  <c r="I67" i="11" s="1"/>
  <c r="O74" i="11"/>
  <c r="G74" i="11"/>
  <c r="I74" i="11" s="1"/>
  <c r="R195" i="11"/>
  <c r="T195" i="11" s="1"/>
  <c r="R214" i="11"/>
  <c r="T214" i="11" s="1"/>
  <c r="R120" i="11"/>
  <c r="R154" i="11"/>
  <c r="T154" i="11" s="1"/>
  <c r="O162" i="11"/>
  <c r="R162" i="11" s="1"/>
  <c r="T162" i="11" s="1"/>
  <c r="R186" i="11"/>
  <c r="T186" i="11" s="1"/>
  <c r="R89" i="11"/>
  <c r="G211" i="11"/>
  <c r="K211" i="11" s="1"/>
  <c r="O211" i="11"/>
  <c r="R189" i="11"/>
  <c r="T189" i="11" s="1"/>
  <c r="R96" i="11"/>
  <c r="R203" i="11"/>
  <c r="T203" i="11" s="1"/>
  <c r="R21" i="11"/>
  <c r="R230" i="11"/>
  <c r="T230" i="11" s="1"/>
  <c r="R32" i="11"/>
  <c r="R60" i="11"/>
  <c r="R251" i="11"/>
  <c r="T251" i="11" s="1"/>
  <c r="D15" i="11"/>
  <c r="C19" i="11" s="1"/>
  <c r="G138" i="11"/>
  <c r="K138" i="11" s="1"/>
  <c r="O138" i="11"/>
  <c r="G101" i="11"/>
  <c r="I101" i="11" s="1"/>
  <c r="O101" i="11"/>
  <c r="R131" i="11"/>
  <c r="T131" i="11" s="1"/>
  <c r="R97" i="11"/>
  <c r="R145" i="11"/>
  <c r="T145" i="11" s="1"/>
  <c r="R156" i="11"/>
  <c r="T156" i="11" s="1"/>
  <c r="R37" i="11"/>
  <c r="R225" i="11"/>
  <c r="T225" i="11" s="1"/>
  <c r="R123" i="11"/>
  <c r="R142" i="11"/>
  <c r="T142" i="11" s="1"/>
  <c r="R55" i="11"/>
  <c r="R122" i="11"/>
  <c r="G161" i="11"/>
  <c r="K161" i="11" s="1"/>
  <c r="O161" i="11"/>
  <c r="O81" i="11"/>
  <c r="G81" i="11"/>
  <c r="I81" i="11" s="1"/>
  <c r="R58" i="11"/>
  <c r="R77" i="11"/>
  <c r="G166" i="11"/>
  <c r="K166" i="11" s="1"/>
  <c r="O166" i="11"/>
  <c r="R168" i="11"/>
  <c r="T168" i="11" s="1"/>
  <c r="O119" i="11"/>
  <c r="G119" i="11"/>
  <c r="K119" i="11" s="1"/>
  <c r="R160" i="11"/>
  <c r="T160" i="11" s="1"/>
  <c r="R108" i="11"/>
  <c r="R49" i="11"/>
  <c r="R85" i="11"/>
  <c r="G178" i="11"/>
  <c r="K178" i="11" s="1"/>
  <c r="O178" i="11"/>
  <c r="O202" i="11"/>
  <c r="R202" i="11" s="1"/>
  <c r="T202" i="11" s="1"/>
  <c r="R106" i="11"/>
  <c r="O205" i="11"/>
  <c r="G205" i="11"/>
  <c r="K205" i="11" s="1"/>
  <c r="R82" i="11"/>
  <c r="R79" i="11"/>
  <c r="R204" i="11"/>
  <c r="T204" i="11" s="1"/>
  <c r="R93" i="11"/>
  <c r="R98" i="11"/>
  <c r="G200" i="11"/>
  <c r="K200" i="11" s="1"/>
  <c r="O200" i="11"/>
  <c r="J114" i="11"/>
  <c r="R114" i="11"/>
  <c r="R105" i="11"/>
  <c r="O218" i="11"/>
  <c r="G218" i="11"/>
  <c r="K218" i="11" s="1"/>
  <c r="R26" i="11"/>
  <c r="R87" i="11"/>
  <c r="G70" i="11"/>
  <c r="I70" i="11" s="1"/>
  <c r="O70" i="11"/>
  <c r="O121" i="11"/>
  <c r="G121" i="11"/>
  <c r="K121" i="11" s="1"/>
  <c r="G139" i="11"/>
  <c r="I139" i="11" s="1"/>
  <c r="O139" i="11"/>
  <c r="O157" i="11"/>
  <c r="G157" i="11"/>
  <c r="K157" i="11" s="1"/>
  <c r="R226" i="11"/>
  <c r="T226" i="11" s="1"/>
  <c r="O155" i="11"/>
  <c r="G155" i="11"/>
  <c r="K155" i="11" s="1"/>
  <c r="G216" i="11"/>
  <c r="K216" i="11" s="1"/>
  <c r="O216" i="11"/>
  <c r="G141" i="11"/>
  <c r="K141" i="11" s="1"/>
  <c r="O141" i="11"/>
  <c r="R229" i="11"/>
  <c r="T229" i="11" s="1"/>
  <c r="R221" i="11"/>
  <c r="T221" i="11" s="1"/>
  <c r="O125" i="11"/>
  <c r="G125" i="11"/>
  <c r="J125" i="11" s="1"/>
  <c r="R252" i="11"/>
  <c r="T252" i="11" s="1"/>
  <c r="G137" i="11"/>
  <c r="K137" i="11" s="1"/>
  <c r="O137" i="11"/>
  <c r="R51" i="11"/>
  <c r="G170" i="11"/>
  <c r="J170" i="11" s="1"/>
  <c r="O170" i="11"/>
  <c r="R246" i="11"/>
  <c r="T246" i="11" s="1"/>
  <c r="O44" i="11"/>
  <c r="G44" i="11"/>
  <c r="I44" i="11" s="1"/>
  <c r="O71" i="11"/>
  <c r="G71" i="11"/>
  <c r="I71" i="11" s="1"/>
  <c r="R163" i="11"/>
  <c r="T163" i="11" s="1"/>
  <c r="R47" i="11"/>
  <c r="R63" i="11"/>
  <c r="R231" i="11"/>
  <c r="T231" i="11" s="1"/>
  <c r="N251" i="11"/>
  <c r="N252" i="11"/>
  <c r="N253" i="11"/>
  <c r="N250" i="11"/>
  <c r="N200" i="11"/>
  <c r="N161" i="11"/>
  <c r="N205" i="11"/>
  <c r="N136" i="11"/>
  <c r="N181" i="11"/>
  <c r="N173" i="11"/>
  <c r="N236" i="11"/>
  <c r="N133" i="11"/>
  <c r="N179" i="11"/>
  <c r="N239" i="11"/>
  <c r="N209" i="11"/>
  <c r="N171" i="11"/>
  <c r="N160" i="11"/>
  <c r="N172" i="11"/>
  <c r="N212" i="11"/>
  <c r="N141" i="11"/>
  <c r="N229" i="11"/>
  <c r="N194" i="11"/>
  <c r="N182" i="11"/>
  <c r="N145" i="11"/>
  <c r="N217" i="11"/>
  <c r="N225" i="11"/>
  <c r="N183" i="11"/>
  <c r="N154" i="11"/>
  <c r="N139" i="11"/>
  <c r="N163" i="11"/>
  <c r="C15" i="11"/>
  <c r="N152" i="11"/>
  <c r="N244" i="11"/>
  <c r="N187" i="11"/>
  <c r="N175" i="11"/>
  <c r="N226" i="11"/>
  <c r="N223" i="11"/>
  <c r="N234" i="11"/>
  <c r="N151" i="11"/>
  <c r="N158" i="11"/>
  <c r="N218" i="11"/>
  <c r="N235" i="11"/>
  <c r="N232" i="11"/>
  <c r="N167" i="11"/>
  <c r="N180" i="11"/>
  <c r="N190" i="11"/>
  <c r="N137" i="11"/>
  <c r="N238" i="11"/>
  <c r="N206" i="11"/>
  <c r="N155" i="11"/>
  <c r="N140" i="11"/>
  <c r="N168" i="11"/>
  <c r="N178" i="11"/>
  <c r="N174" i="11"/>
  <c r="N214" i="11"/>
  <c r="N138" i="11"/>
  <c r="N162" i="11"/>
  <c r="N153" i="11"/>
  <c r="N142" i="11"/>
  <c r="N230" i="11"/>
  <c r="N165" i="11"/>
  <c r="N241" i="11"/>
  <c r="N196" i="11"/>
  <c r="N221" i="11"/>
  <c r="N184" i="11"/>
  <c r="N242" i="11"/>
  <c r="N210" i="11"/>
  <c r="N201" i="11"/>
  <c r="N208" i="11"/>
  <c r="N219" i="11"/>
  <c r="N198" i="11"/>
  <c r="N237" i="11"/>
  <c r="N215" i="11"/>
  <c r="N144" i="11"/>
  <c r="N164" i="11"/>
  <c r="N149" i="11"/>
  <c r="N231" i="11"/>
  <c r="N192" i="11"/>
  <c r="N216" i="11"/>
  <c r="N207" i="11"/>
  <c r="N197" i="11"/>
  <c r="N134" i="11"/>
  <c r="N233" i="11"/>
  <c r="N189" i="11"/>
  <c r="N150" i="11"/>
  <c r="N203" i="11"/>
  <c r="N199" i="11"/>
  <c r="N146" i="11"/>
  <c r="N191" i="11"/>
  <c r="N193" i="11"/>
  <c r="N135" i="11"/>
  <c r="N204" i="11"/>
  <c r="N211" i="11"/>
  <c r="N156" i="11"/>
  <c r="N185" i="11"/>
  <c r="N143" i="11"/>
  <c r="N157" i="11"/>
  <c r="N202" i="11"/>
  <c r="N243" i="11"/>
  <c r="N148" i="11"/>
  <c r="N169" i="11"/>
  <c r="N147" i="11"/>
  <c r="N220" i="11"/>
  <c r="N224" i="11"/>
  <c r="N213" i="11"/>
  <c r="N166" i="11"/>
  <c r="N227" i="11"/>
  <c r="N222" i="11"/>
  <c r="N240" i="11"/>
  <c r="N188" i="11"/>
  <c r="N176" i="11"/>
  <c r="N177" i="11"/>
  <c r="N228" i="11"/>
  <c r="N246" i="11"/>
  <c r="N159" i="11"/>
  <c r="N132" i="11"/>
  <c r="N245" i="11"/>
  <c r="N186" i="11"/>
  <c r="N170" i="11"/>
  <c r="N195" i="11"/>
  <c r="C16" i="11"/>
  <c r="D18" i="11" s="1"/>
  <c r="R253" i="11"/>
  <c r="T253" i="11" s="1"/>
  <c r="R250" i="11"/>
  <c r="T250" i="11" s="1"/>
  <c r="O1" i="9"/>
  <c r="O2" i="9"/>
  <c r="O4" i="9"/>
  <c r="F18" i="8"/>
  <c r="F19" i="8" s="1"/>
  <c r="C18" i="8"/>
  <c r="Q23" i="9"/>
  <c r="Q193" i="9"/>
  <c r="Q88" i="9"/>
  <c r="Q324" i="9"/>
  <c r="Q315" i="9"/>
  <c r="Q90" i="9"/>
  <c r="Q312" i="9"/>
  <c r="Q271" i="9"/>
  <c r="Q47" i="9"/>
  <c r="Q283" i="9"/>
  <c r="Q105" i="9"/>
  <c r="Q33" i="9"/>
  <c r="Q115" i="9"/>
  <c r="Q254" i="9"/>
  <c r="Q306" i="9"/>
  <c r="Q61" i="9"/>
  <c r="Q201" i="9"/>
  <c r="Q60" i="9"/>
  <c r="Q165" i="9"/>
  <c r="Q166" i="9"/>
  <c r="Q206" i="9"/>
  <c r="Q42" i="9"/>
  <c r="Q228" i="9"/>
  <c r="Q111" i="9"/>
  <c r="Q143" i="9"/>
  <c r="Q268" i="9"/>
  <c r="Q233" i="9"/>
  <c r="Q332" i="9"/>
  <c r="Q144" i="9"/>
  <c r="Q178" i="9"/>
  <c r="Q152" i="9"/>
  <c r="Q21" i="9"/>
  <c r="Q77" i="9"/>
  <c r="Q133" i="9"/>
  <c r="Q86" i="9"/>
  <c r="Q302" i="9"/>
  <c r="Q168" i="9"/>
  <c r="Q48" i="9"/>
  <c r="Q170" i="9"/>
  <c r="Q128" i="9"/>
  <c r="Q316" i="9"/>
  <c r="Q156" i="9"/>
  <c r="Q207" i="9"/>
  <c r="Q30" i="9"/>
  <c r="Q224" i="9"/>
  <c r="Q122" i="9"/>
  <c r="Q330" i="9"/>
  <c r="Q200" i="9"/>
  <c r="Q80" i="9"/>
  <c r="Q236" i="9"/>
  <c r="Q82" i="9"/>
  <c r="Q258" i="9"/>
  <c r="Q57" i="9"/>
  <c r="Q31" i="9"/>
  <c r="Q159" i="9"/>
  <c r="Q328" i="9"/>
  <c r="Q263" i="9"/>
  <c r="Q291" i="9"/>
  <c r="Q76" i="9"/>
  <c r="Q176" i="9"/>
  <c r="Q242" i="9"/>
  <c r="Q184" i="9"/>
  <c r="Q50" i="9"/>
  <c r="Q120" i="9"/>
  <c r="Q253" i="9"/>
  <c r="Q273" i="9"/>
  <c r="Q289" i="9"/>
  <c r="Q79" i="9"/>
  <c r="Q240" i="9"/>
  <c r="Q235" i="9"/>
  <c r="Q281" i="9"/>
  <c r="Q280" i="9"/>
  <c r="Q237" i="9"/>
  <c r="Q37" i="9"/>
  <c r="Q285" i="9"/>
  <c r="Q222" i="9"/>
  <c r="Q157" i="9"/>
  <c r="Q275" i="9"/>
  <c r="Q305" i="9"/>
  <c r="Q293" i="9"/>
  <c r="Q36" i="9"/>
  <c r="Q185" i="9"/>
  <c r="Q131" i="9"/>
  <c r="Q121" i="9"/>
  <c r="Q209" i="9"/>
  <c r="Q142" i="9"/>
  <c r="Q66" i="9"/>
  <c r="Q24" i="9"/>
  <c r="Q287" i="9"/>
  <c r="Q94" i="9"/>
  <c r="Q85" i="9"/>
  <c r="Q309" i="9"/>
  <c r="Q251" i="9"/>
  <c r="Q186" i="9"/>
  <c r="Q250" i="9"/>
  <c r="Q278" i="9"/>
  <c r="Q213" i="9"/>
  <c r="Q210" i="9"/>
  <c r="Q87" i="9"/>
  <c r="Q134" i="9"/>
  <c r="Q109" i="9"/>
  <c r="Q321" i="9"/>
  <c r="Q329" i="9"/>
  <c r="Q68" i="9"/>
  <c r="Q308" i="9"/>
  <c r="Q75" i="9"/>
  <c r="Q104" i="9"/>
  <c r="Q270" i="9"/>
  <c r="Q246" i="9"/>
  <c r="Q146" i="9"/>
  <c r="Q336" i="9"/>
  <c r="Q40" i="9"/>
  <c r="Q218" i="9"/>
  <c r="Q238" i="9"/>
  <c r="Q138" i="9"/>
  <c r="Q221" i="9"/>
  <c r="Q326" i="9"/>
  <c r="Q179" i="9"/>
  <c r="Q202" i="9"/>
  <c r="Q198" i="9"/>
  <c r="Q180" i="9"/>
  <c r="Q214" i="9"/>
  <c r="Q188" i="9"/>
  <c r="Q99" i="9"/>
  <c r="Q112" i="9"/>
  <c r="Q117" i="9"/>
  <c r="Q327" i="9"/>
  <c r="Q264" i="9"/>
  <c r="Q167" i="9"/>
  <c r="Q93" i="9"/>
  <c r="Q89" i="9"/>
  <c r="Q103" i="9"/>
  <c r="Q203" i="9"/>
  <c r="Q298" i="9"/>
  <c r="Q337" i="9"/>
  <c r="Q231" i="9"/>
  <c r="Q69" i="9"/>
  <c r="Q171" i="9"/>
  <c r="Q282" i="9"/>
  <c r="Q28" i="9"/>
  <c r="Q136" i="9"/>
  <c r="Q96" i="9"/>
  <c r="Q199" i="9"/>
  <c r="Q78" i="9"/>
  <c r="Q325" i="9"/>
  <c r="Q53" i="9"/>
  <c r="Q101" i="9"/>
  <c r="Q277" i="9"/>
  <c r="Q256" i="9"/>
  <c r="C18" i="7"/>
  <c r="F18" i="7"/>
  <c r="F19" i="7" s="1"/>
  <c r="C18" i="6"/>
  <c r="F18" i="6"/>
  <c r="F19" i="6" s="1"/>
  <c r="F18" i="1"/>
  <c r="F19" i="1" s="1"/>
  <c r="C18" i="1"/>
  <c r="C18" i="10"/>
  <c r="F18" i="10"/>
  <c r="F19" i="10" s="1"/>
  <c r="Q269" i="9" l="1"/>
  <c r="Q22" i="9"/>
  <c r="Q335" i="9"/>
  <c r="Q34" i="9"/>
  <c r="Q243" i="9"/>
  <c r="Q151" i="9"/>
  <c r="Q137" i="9"/>
  <c r="Q300" i="9"/>
  <c r="Q217" i="9"/>
  <c r="Q311" i="9"/>
  <c r="Q223" i="9"/>
  <c r="Q51" i="9"/>
  <c r="Q296" i="9"/>
  <c r="Q297" i="9"/>
  <c r="Q279" i="9"/>
  <c r="Q288" i="9"/>
  <c r="Q182" i="9"/>
  <c r="Q163" i="9"/>
  <c r="Q322" i="9"/>
  <c r="Q56" i="9"/>
  <c r="Q72" i="9"/>
  <c r="Q45" i="9"/>
  <c r="Q197" i="9"/>
  <c r="Q259" i="9"/>
  <c r="Q229" i="9"/>
  <c r="Q44" i="9"/>
  <c r="Q65" i="9"/>
  <c r="Q284" i="9"/>
  <c r="Q261" i="9"/>
  <c r="Q84" i="9"/>
  <c r="Q181" i="9"/>
  <c r="Q227" i="9"/>
  <c r="Q124" i="9"/>
  <c r="Q215" i="9"/>
  <c r="Q70" i="9"/>
  <c r="Q164" i="9"/>
  <c r="Q190" i="9"/>
  <c r="Q54" i="9"/>
  <c r="Q26" i="9"/>
  <c r="Q220" i="9"/>
  <c r="Q106" i="9"/>
  <c r="Q147" i="9"/>
  <c r="Q107" i="9"/>
  <c r="Q310" i="9"/>
  <c r="Q162" i="9"/>
  <c r="Q135" i="9"/>
  <c r="Q317" i="9"/>
  <c r="Q25" i="9"/>
  <c r="Q83" i="9"/>
  <c r="Q331" i="9"/>
  <c r="Q41" i="9"/>
  <c r="Q260" i="9"/>
  <c r="Q216" i="9"/>
  <c r="Q38" i="9"/>
  <c r="Q208" i="9"/>
  <c r="Q161" i="9"/>
  <c r="Q194" i="9"/>
  <c r="Q239" i="9"/>
  <c r="Q145" i="9"/>
  <c r="Q294" i="9"/>
  <c r="Q323" i="9"/>
  <c r="Q114" i="9"/>
  <c r="Q262" i="9"/>
  <c r="Q247" i="9"/>
  <c r="Q116" i="9"/>
  <c r="Q97" i="9"/>
  <c r="Q91" i="9"/>
  <c r="Q195" i="9"/>
  <c r="Q174" i="9"/>
  <c r="Q63" i="9"/>
  <c r="Q196" i="9"/>
  <c r="Q183" i="9"/>
  <c r="Q160" i="9"/>
  <c r="Q127" i="9"/>
  <c r="Q153" i="9"/>
  <c r="Q52" i="9"/>
  <c r="Q126" i="9"/>
  <c r="Q241" i="9"/>
  <c r="Q29" i="9"/>
  <c r="Q113" i="9"/>
  <c r="Q189" i="9"/>
  <c r="Q49" i="9"/>
  <c r="Q286" i="9"/>
  <c r="Q299" i="9"/>
  <c r="Q301" i="9"/>
  <c r="Q307" i="9"/>
  <c r="Q130" i="9"/>
  <c r="Q204" i="9"/>
  <c r="Q205" i="9"/>
  <c r="Q267" i="9"/>
  <c r="Q313" i="9"/>
  <c r="Q32" i="9"/>
  <c r="Q71" i="9"/>
  <c r="Q95" i="9"/>
  <c r="Q232" i="9"/>
  <c r="Q118" i="9"/>
  <c r="Q148" i="9"/>
  <c r="Q226" i="9"/>
  <c r="Q110" i="9"/>
  <c r="Q35" i="9"/>
  <c r="Q129" i="9"/>
  <c r="Q295" i="9"/>
  <c r="Q119" i="9"/>
  <c r="Q318" i="9"/>
  <c r="Q319" i="9"/>
  <c r="Q67" i="9"/>
  <c r="Q100" i="9"/>
  <c r="Q140" i="9"/>
  <c r="Q266" i="9"/>
  <c r="Q265" i="9"/>
  <c r="Q123" i="9"/>
  <c r="Q290" i="9"/>
  <c r="Q92" i="9"/>
  <c r="Q276" i="9"/>
  <c r="Q333" i="9"/>
  <c r="Q158" i="9"/>
  <c r="Q43" i="9"/>
  <c r="Q234" i="9"/>
  <c r="Q292" i="9"/>
  <c r="Q108" i="9"/>
  <c r="Q334" i="9"/>
  <c r="Q27" i="9"/>
  <c r="Q219" i="9"/>
  <c r="Q81" i="9"/>
  <c r="Q248" i="9"/>
  <c r="Q225" i="9"/>
  <c r="Q46" i="9"/>
  <c r="Q249" i="9"/>
  <c r="Q58" i="9"/>
  <c r="Q255" i="9"/>
  <c r="Q187" i="9"/>
  <c r="Q169" i="9"/>
  <c r="Q212" i="9"/>
  <c r="Q173" i="9"/>
  <c r="Q252" i="9"/>
  <c r="Q314" i="9"/>
  <c r="Q74" i="9"/>
  <c r="Q154" i="9"/>
  <c r="Q98" i="9"/>
  <c r="Q303" i="9"/>
  <c r="Q244" i="9"/>
  <c r="Q320" i="9"/>
  <c r="Q274" i="9"/>
  <c r="Q172" i="9"/>
  <c r="Q62" i="9"/>
  <c r="Q272" i="9"/>
  <c r="Q155" i="9"/>
  <c r="Q177" i="9"/>
  <c r="Q141" i="9"/>
  <c r="Q149" i="9"/>
  <c r="Q132" i="9"/>
  <c r="Q191" i="9"/>
  <c r="Q59" i="9"/>
  <c r="Q211" i="9"/>
  <c r="Q125" i="9"/>
  <c r="Q139" i="9"/>
  <c r="Q55" i="9"/>
  <c r="Q245" i="9"/>
  <c r="Q73" i="9"/>
  <c r="Q175" i="9"/>
  <c r="Q39" i="9"/>
  <c r="Q102" i="9"/>
  <c r="Q304" i="9"/>
  <c r="Q230" i="9"/>
  <c r="Q192" i="9"/>
  <c r="Q150" i="9"/>
  <c r="Q257" i="9"/>
  <c r="R178" i="11"/>
  <c r="T178" i="11" s="1"/>
  <c r="R94" i="11"/>
  <c r="R161" i="11"/>
  <c r="T161" i="11" s="1"/>
  <c r="R138" i="11"/>
  <c r="T138" i="11" s="1"/>
  <c r="R67" i="11"/>
  <c r="R170" i="11"/>
  <c r="T170" i="11" s="1"/>
  <c r="R141" i="11"/>
  <c r="T141" i="11" s="1"/>
  <c r="R212" i="11"/>
  <c r="T212" i="11" s="1"/>
  <c r="R71" i="11"/>
  <c r="R100" i="11"/>
  <c r="R211" i="11"/>
  <c r="T211" i="11" s="1"/>
  <c r="R74" i="11"/>
  <c r="R101" i="11"/>
  <c r="R218" i="11"/>
  <c r="T218" i="11" s="1"/>
  <c r="R119" i="11"/>
  <c r="F18" i="11"/>
  <c r="F19" i="11" s="1"/>
  <c r="R205" i="11"/>
  <c r="T205" i="11" s="1"/>
  <c r="R216" i="11"/>
  <c r="T216" i="11" s="1"/>
  <c r="R81" i="11"/>
  <c r="R166" i="11"/>
  <c r="T166" i="11" s="1"/>
  <c r="C18" i="11"/>
  <c r="R44" i="11"/>
  <c r="R121" i="11"/>
  <c r="R125" i="11"/>
  <c r="R155" i="11"/>
  <c r="T155" i="11" s="1"/>
  <c r="R70" i="11"/>
  <c r="R200" i="11"/>
  <c r="T200" i="11" s="1"/>
  <c r="R157" i="11"/>
  <c r="T157" i="11" s="1"/>
  <c r="R137" i="11"/>
  <c r="T137" i="11" s="1"/>
  <c r="R139" i="11"/>
  <c r="T139" i="11" s="1"/>
  <c r="P97" i="9"/>
  <c r="P90" i="9"/>
  <c r="P251" i="9"/>
  <c r="P336" i="9"/>
  <c r="P160" i="9"/>
  <c r="P146" i="9"/>
  <c r="P202" i="9"/>
  <c r="P192" i="9"/>
  <c r="P182" i="9"/>
  <c r="P62" i="9"/>
  <c r="P45" i="9"/>
  <c r="P64" i="9"/>
  <c r="P305" i="9"/>
  <c r="P158" i="9"/>
  <c r="P98" i="9"/>
  <c r="P220" i="9"/>
  <c r="P198" i="9"/>
  <c r="P249" i="9"/>
  <c r="P116" i="9"/>
  <c r="P188" i="9"/>
  <c r="P214" i="9"/>
  <c r="P47" i="9"/>
  <c r="P174" i="9"/>
  <c r="P157" i="9"/>
  <c r="P238" i="9"/>
  <c r="P291" i="9"/>
  <c r="P99" i="9"/>
  <c r="P203" i="9"/>
  <c r="P206" i="9"/>
  <c r="P183" i="9"/>
  <c r="P332" i="9"/>
  <c r="P318" i="9"/>
  <c r="P282" i="9"/>
  <c r="P216" i="9"/>
  <c r="P191" i="9"/>
  <c r="P320" i="9"/>
  <c r="P53" i="9"/>
  <c r="P288" i="9"/>
  <c r="P125" i="9"/>
  <c r="P136" i="9"/>
  <c r="P48" i="9"/>
  <c r="P231" i="9"/>
  <c r="P137" i="9"/>
  <c r="P74" i="9"/>
  <c r="P105" i="9"/>
  <c r="P268" i="9"/>
  <c r="P222" i="9"/>
  <c r="P266" i="9"/>
  <c r="P300" i="9"/>
  <c r="P171" i="9"/>
  <c r="P42" i="9"/>
  <c r="P25" i="9"/>
  <c r="P57" i="9"/>
  <c r="P181" i="9"/>
  <c r="P95" i="9"/>
  <c r="P44" i="9"/>
  <c r="P67" i="9"/>
  <c r="P66" i="9"/>
  <c r="P315" i="9"/>
  <c r="P150" i="9"/>
  <c r="P235" i="9"/>
  <c r="P285" i="9"/>
  <c r="P148" i="9"/>
  <c r="P33" i="9"/>
  <c r="P303" i="9"/>
  <c r="P241" i="9"/>
  <c r="P306" i="9"/>
  <c r="P246" i="9"/>
  <c r="P193" i="9"/>
  <c r="P256" i="9"/>
  <c r="P225" i="9"/>
  <c r="P184" i="9"/>
  <c r="P277" i="9"/>
  <c r="P271" i="9"/>
  <c r="P239" i="9"/>
  <c r="P39" i="9"/>
  <c r="P269" i="9"/>
  <c r="P128" i="9"/>
  <c r="P108" i="9"/>
  <c r="P81" i="9"/>
  <c r="P32" i="9"/>
  <c r="P109" i="9"/>
  <c r="P281" i="9"/>
  <c r="P133" i="9"/>
  <c r="P88" i="9"/>
  <c r="P334" i="9"/>
  <c r="P215" i="9"/>
  <c r="P107" i="9"/>
  <c r="P279" i="9"/>
  <c r="P289" i="9"/>
  <c r="P248" i="9"/>
  <c r="P278" i="9"/>
  <c r="P310" i="9"/>
  <c r="P117" i="9"/>
  <c r="P170" i="9"/>
  <c r="P224" i="9"/>
  <c r="P176" i="9"/>
  <c r="P130" i="9"/>
  <c r="P262" i="9"/>
  <c r="P143" i="9"/>
  <c r="P175" i="9"/>
  <c r="P327" i="9"/>
  <c r="P265" i="9"/>
  <c r="P85" i="9"/>
  <c r="P290" i="9"/>
  <c r="P31" i="9"/>
  <c r="P54" i="9"/>
  <c r="P204" i="9"/>
  <c r="P208" i="9"/>
  <c r="P112" i="9"/>
  <c r="P211" i="9"/>
  <c r="P156" i="9"/>
  <c r="P252" i="9"/>
  <c r="P236" i="9"/>
  <c r="P323" i="9"/>
  <c r="P307" i="9"/>
  <c r="P159" i="9"/>
  <c r="P243" i="9"/>
  <c r="P196" i="9"/>
  <c r="P104" i="9"/>
  <c r="P173" i="9"/>
  <c r="P227" i="9"/>
  <c r="P61" i="9"/>
  <c r="P228" i="9"/>
  <c r="P27" i="9"/>
  <c r="P40" i="9"/>
  <c r="P264" i="9"/>
  <c r="P59" i="9"/>
  <c r="P69" i="9"/>
  <c r="P304" i="9"/>
  <c r="P43" i="9"/>
  <c r="P75" i="9"/>
  <c r="P22" i="9"/>
  <c r="P317" i="9"/>
  <c r="P26" i="9"/>
  <c r="P36" i="9"/>
  <c r="P240" i="9"/>
  <c r="P129" i="9"/>
  <c r="P34" i="9"/>
  <c r="P267" i="9"/>
  <c r="P21" i="9"/>
  <c r="P24" i="9"/>
  <c r="P232" i="9"/>
  <c r="P186" i="9"/>
  <c r="P309" i="9"/>
  <c r="P244" i="9"/>
  <c r="P111" i="9"/>
  <c r="P51" i="9"/>
  <c r="P313" i="9"/>
  <c r="P127" i="9"/>
  <c r="P301" i="9"/>
  <c r="P261" i="9"/>
  <c r="P333" i="9"/>
  <c r="P221" i="9"/>
  <c r="P272" i="9"/>
  <c r="P296" i="9"/>
  <c r="P255" i="9"/>
  <c r="P209" i="9"/>
  <c r="P93" i="9"/>
  <c r="P151" i="9"/>
  <c r="P103" i="9"/>
  <c r="P212" i="9"/>
  <c r="P297" i="9"/>
  <c r="P326" i="9"/>
  <c r="P145" i="9"/>
  <c r="P205" i="9"/>
  <c r="P316" i="9"/>
  <c r="P113" i="9"/>
  <c r="P322" i="9"/>
  <c r="P106" i="9"/>
  <c r="P308" i="9"/>
  <c r="P298" i="9"/>
  <c r="P247" i="9"/>
  <c r="P50" i="9"/>
  <c r="P89" i="9"/>
  <c r="P131" i="9"/>
  <c r="P337" i="9"/>
  <c r="P233" i="9"/>
  <c r="P149" i="9"/>
  <c r="P284" i="9"/>
  <c r="P91" i="9"/>
  <c r="P152" i="9"/>
  <c r="P72" i="9"/>
  <c r="P94" i="9"/>
  <c r="P87" i="9"/>
  <c r="P153" i="9"/>
  <c r="P189" i="9"/>
  <c r="P217" i="9"/>
  <c r="P41" i="9"/>
  <c r="P274" i="9"/>
  <c r="P82" i="9"/>
  <c r="P37" i="9"/>
  <c r="P311" i="9"/>
  <c r="P294" i="9"/>
  <c r="P287" i="9"/>
  <c r="P219" i="9"/>
  <c r="P331" i="9"/>
  <c r="P197" i="9"/>
  <c r="P275" i="9"/>
  <c r="P168" i="9"/>
  <c r="P283" i="9"/>
  <c r="P293" i="9"/>
  <c r="P210" i="9"/>
  <c r="P30" i="9"/>
  <c r="P245" i="9"/>
  <c r="P194" i="9"/>
  <c r="P46" i="9"/>
  <c r="P167" i="9"/>
  <c r="P169" i="9"/>
  <c r="P100" i="9"/>
  <c r="P330" i="9"/>
  <c r="P172" i="9"/>
  <c r="P195" i="9"/>
  <c r="P230" i="9"/>
  <c r="P223" i="9"/>
  <c r="P141" i="9"/>
  <c r="P335" i="9"/>
  <c r="P270" i="9"/>
  <c r="P280" i="9"/>
  <c r="P180" i="9"/>
  <c r="P29" i="9"/>
  <c r="P163" i="9"/>
  <c r="P102" i="9"/>
  <c r="P73" i="9"/>
  <c r="P126" i="9"/>
  <c r="P77" i="9"/>
  <c r="P118" i="9"/>
  <c r="P164" i="9"/>
  <c r="P78" i="9"/>
  <c r="P65" i="9"/>
  <c r="P28" i="9"/>
  <c r="P314" i="9"/>
  <c r="P165" i="9"/>
  <c r="P276" i="9"/>
  <c r="P144" i="9"/>
  <c r="P302" i="9"/>
  <c r="P71" i="9"/>
  <c r="P56" i="9"/>
  <c r="P295" i="9"/>
  <c r="P260" i="9"/>
  <c r="P319" i="9"/>
  <c r="P321" i="9"/>
  <c r="P84" i="9"/>
  <c r="P329" i="9"/>
  <c r="P139" i="9"/>
  <c r="P237" i="9"/>
  <c r="P286" i="9"/>
  <c r="P63" i="9"/>
  <c r="P199" i="9"/>
  <c r="P254" i="9"/>
  <c r="P76" i="9"/>
  <c r="P179" i="9"/>
  <c r="P218" i="9"/>
  <c r="P242" i="9"/>
  <c r="P328" i="9"/>
  <c r="P258" i="9"/>
  <c r="P114" i="9"/>
  <c r="P115" i="9"/>
  <c r="P234" i="9"/>
  <c r="P52" i="9"/>
  <c r="P60" i="9"/>
  <c r="P35" i="9"/>
  <c r="P123" i="9"/>
  <c r="P119" i="9"/>
  <c r="P185" i="9"/>
  <c r="P253" i="9"/>
  <c r="P229" i="9"/>
  <c r="P86" i="9"/>
  <c r="P134" i="9"/>
  <c r="P110" i="9"/>
  <c r="P122" i="9"/>
  <c r="P177" i="9"/>
  <c r="P325" i="9"/>
  <c r="P187" i="9"/>
  <c r="P55" i="9"/>
  <c r="P259" i="9"/>
  <c r="P207" i="9"/>
  <c r="P121" i="9"/>
  <c r="P140" i="9"/>
  <c r="P79" i="9"/>
  <c r="P201" i="9"/>
  <c r="P155" i="9"/>
  <c r="P162" i="9"/>
  <c r="P226" i="9"/>
  <c r="P257" i="9"/>
  <c r="P49" i="9"/>
  <c r="P200" i="9"/>
  <c r="P299" i="9"/>
  <c r="P120" i="9"/>
  <c r="P166" i="9"/>
  <c r="P68" i="9"/>
  <c r="P147" i="9"/>
  <c r="P273" i="9"/>
  <c r="P23" i="9"/>
  <c r="P250" i="9"/>
  <c r="P161" i="9"/>
  <c r="P154" i="9"/>
  <c r="P58" i="9"/>
  <c r="P124" i="9"/>
  <c r="P142" i="9"/>
  <c r="P101" i="9"/>
  <c r="P80" i="9"/>
  <c r="P96" i="9"/>
  <c r="P132" i="9"/>
  <c r="P135" i="9"/>
  <c r="P92" i="9"/>
  <c r="P38" i="9"/>
  <c r="P263" i="9"/>
  <c r="P138" i="9"/>
  <c r="P213" i="9"/>
  <c r="P83" i="9"/>
  <c r="P190" i="9"/>
  <c r="P312" i="9"/>
  <c r="P178" i="9"/>
  <c r="P324" i="9"/>
  <c r="P292" i="9"/>
  <c r="P70" i="9"/>
  <c r="O64" i="9"/>
  <c r="O138" i="9"/>
  <c r="O122" i="9"/>
  <c r="O155" i="9"/>
  <c r="O319" i="9"/>
  <c r="O232" i="9"/>
  <c r="O316" i="9"/>
  <c r="O302" i="9"/>
  <c r="O336" i="9"/>
  <c r="O308" i="9"/>
  <c r="O183" i="9"/>
  <c r="O55" i="9"/>
  <c r="O185" i="9"/>
  <c r="O93" i="9"/>
  <c r="O266" i="9"/>
  <c r="O43" i="9"/>
  <c r="O284" i="9"/>
  <c r="O333" i="9"/>
  <c r="O156" i="9"/>
  <c r="O73" i="9"/>
  <c r="O97" i="9"/>
  <c r="O287" i="9"/>
  <c r="O263" i="9"/>
  <c r="O30" i="9"/>
  <c r="O322" i="9"/>
  <c r="O44" i="9"/>
  <c r="O239" i="9"/>
  <c r="O179" i="9"/>
  <c r="O159" i="9"/>
  <c r="O285" i="9"/>
  <c r="O39" i="9"/>
  <c r="O216" i="9"/>
  <c r="O25" i="9"/>
  <c r="O80" i="9"/>
  <c r="O178" i="9"/>
  <c r="O23" i="9"/>
  <c r="O99" i="9"/>
  <c r="O233" i="9"/>
  <c r="O177" i="9"/>
  <c r="O250" i="9"/>
  <c r="O203" i="9"/>
  <c r="O61" i="9"/>
  <c r="O280" i="9"/>
  <c r="O21" i="9"/>
  <c r="O139" i="9"/>
  <c r="O189" i="9"/>
  <c r="O261" i="9"/>
  <c r="O114" i="9"/>
  <c r="O223" i="9"/>
  <c r="O166" i="9"/>
  <c r="O45" i="9"/>
  <c r="O313" i="9"/>
  <c r="O249" i="9"/>
  <c r="O224" i="9"/>
  <c r="O219" i="9"/>
  <c r="O91" i="9"/>
  <c r="O229" i="9"/>
  <c r="O111" i="9"/>
  <c r="O119" i="9"/>
  <c r="O196" i="9"/>
  <c r="O228" i="9"/>
  <c r="O96" i="9"/>
  <c r="O104" i="9"/>
  <c r="O190" i="9"/>
  <c r="O317" i="9"/>
  <c r="O172" i="9"/>
  <c r="O264" i="9"/>
  <c r="O204" i="9"/>
  <c r="O95" i="9"/>
  <c r="O253" i="9"/>
  <c r="O245" i="9"/>
  <c r="O117" i="9"/>
  <c r="O259" i="9"/>
  <c r="O269" i="9"/>
  <c r="O234" i="9"/>
  <c r="O248" i="9"/>
  <c r="O292" i="9"/>
  <c r="O41" i="9"/>
  <c r="O26" i="9"/>
  <c r="O271" i="9"/>
  <c r="O40" i="9"/>
  <c r="O332" i="9"/>
  <c r="O277" i="9"/>
  <c r="O311" i="9"/>
  <c r="O142" i="9"/>
  <c r="O24" i="9"/>
  <c r="O135" i="9"/>
  <c r="O83" i="9"/>
  <c r="O74" i="9"/>
  <c r="O195" i="9"/>
  <c r="O175" i="9"/>
  <c r="O200" i="9"/>
  <c r="O199" i="9"/>
  <c r="O214" i="9"/>
  <c r="O181" i="9"/>
  <c r="O218" i="9"/>
  <c r="O226" i="9"/>
  <c r="O241" i="9"/>
  <c r="O256" i="9"/>
  <c r="O36" i="9"/>
  <c r="O162" i="9"/>
  <c r="O48" i="9"/>
  <c r="O255" i="9"/>
  <c r="O186" i="9"/>
  <c r="O291" i="9"/>
  <c r="O286" i="9"/>
  <c r="O153" i="9"/>
  <c r="O146" i="9"/>
  <c r="O49" i="9"/>
  <c r="O121" i="9"/>
  <c r="O209" i="9"/>
  <c r="O110" i="9"/>
  <c r="O307" i="9"/>
  <c r="O335" i="9"/>
  <c r="O247" i="9"/>
  <c r="O128" i="9"/>
  <c r="O276" i="9"/>
  <c r="O230" i="9"/>
  <c r="O173" i="9"/>
  <c r="O136" i="9"/>
  <c r="O37" i="9"/>
  <c r="O236" i="9"/>
  <c r="O89" i="9"/>
  <c r="O94" i="9"/>
  <c r="O243" i="9"/>
  <c r="O225" i="9"/>
  <c r="O134" i="9"/>
  <c r="O90" i="9"/>
  <c r="O325" i="9"/>
  <c r="O31" i="9"/>
  <c r="O210" i="9"/>
  <c r="O295" i="9"/>
  <c r="O105" i="9"/>
  <c r="O289" i="9"/>
  <c r="O297" i="9"/>
  <c r="O42" i="9"/>
  <c r="O70" i="9"/>
  <c r="O102" i="9"/>
  <c r="O265" i="9"/>
  <c r="O193" i="9"/>
  <c r="O145" i="9"/>
  <c r="O321" i="9"/>
  <c r="O124" i="9"/>
  <c r="O58" i="9"/>
  <c r="O141" i="9"/>
  <c r="O329" i="9"/>
  <c r="O300" i="9"/>
  <c r="O170" i="9"/>
  <c r="O184" i="9"/>
  <c r="O169" i="9"/>
  <c r="O112" i="9"/>
  <c r="O165" i="9"/>
  <c r="O164" i="9"/>
  <c r="O290" i="9"/>
  <c r="O88" i="9"/>
  <c r="O306" i="9"/>
  <c r="O188" i="9"/>
  <c r="O299" i="9"/>
  <c r="O62" i="9"/>
  <c r="O328" i="9"/>
  <c r="O140" i="9"/>
  <c r="O34" i="9"/>
  <c r="O244" i="9"/>
  <c r="O101" i="9"/>
  <c r="O305" i="9"/>
  <c r="O324" i="9"/>
  <c r="O197" i="9"/>
  <c r="O273" i="9"/>
  <c r="O65" i="9"/>
  <c r="O29" i="9"/>
  <c r="O77" i="9"/>
  <c r="O176" i="9"/>
  <c r="O158" i="9"/>
  <c r="O60" i="9"/>
  <c r="O303" i="9"/>
  <c r="O207" i="9"/>
  <c r="O268" i="9"/>
  <c r="O220" i="9"/>
  <c r="O54" i="9"/>
  <c r="O107" i="9"/>
  <c r="O131" i="9"/>
  <c r="O66" i="9"/>
  <c r="O33" i="9"/>
  <c r="O28" i="9"/>
  <c r="O163" i="9"/>
  <c r="O187" i="9"/>
  <c r="O130" i="9"/>
  <c r="O240" i="9"/>
  <c r="O137" i="9"/>
  <c r="O314" i="9"/>
  <c r="O192" i="9"/>
  <c r="O242" i="9"/>
  <c r="O167" i="9"/>
  <c r="O171" i="9"/>
  <c r="O113" i="9"/>
  <c r="O53" i="9"/>
  <c r="O252" i="9"/>
  <c r="O330" i="9"/>
  <c r="O270" i="9"/>
  <c r="O257" i="9"/>
  <c r="O238" i="9"/>
  <c r="O115" i="9"/>
  <c r="O237" i="9"/>
  <c r="O334" i="9"/>
  <c r="O57" i="9"/>
  <c r="O72" i="9"/>
  <c r="O129" i="9"/>
  <c r="O318" i="9"/>
  <c r="O51" i="9"/>
  <c r="O279" i="9"/>
  <c r="O213" i="9"/>
  <c r="O198" i="9"/>
  <c r="O56" i="9"/>
  <c r="O221" i="9"/>
  <c r="O272" i="9"/>
  <c r="O79" i="9"/>
  <c r="O32" i="9"/>
  <c r="O98" i="9"/>
  <c r="O106" i="9"/>
  <c r="O267" i="9"/>
  <c r="O337" i="9"/>
  <c r="O132" i="9"/>
  <c r="O293" i="9"/>
  <c r="O52" i="9"/>
  <c r="O262" i="9"/>
  <c r="O68" i="9"/>
  <c r="O323" i="9"/>
  <c r="O294" i="9"/>
  <c r="O92" i="9"/>
  <c r="O320" i="9"/>
  <c r="O201" i="9"/>
  <c r="O212" i="9"/>
  <c r="O126" i="9"/>
  <c r="O191" i="9"/>
  <c r="O35" i="9"/>
  <c r="O63" i="9"/>
  <c r="O222" i="9"/>
  <c r="O205" i="9"/>
  <c r="O310" i="9"/>
  <c r="O109" i="9"/>
  <c r="O118" i="9"/>
  <c r="O144" i="9"/>
  <c r="O174" i="9"/>
  <c r="O84" i="9"/>
  <c r="O235" i="9"/>
  <c r="O150" i="9"/>
  <c r="O215" i="9"/>
  <c r="O152" i="9"/>
  <c r="O168" i="9"/>
  <c r="O161" i="9"/>
  <c r="O208" i="9"/>
  <c r="O260" i="9"/>
  <c r="O123" i="9"/>
  <c r="O327" i="9"/>
  <c r="O85" i="9"/>
  <c r="O282" i="9"/>
  <c r="O22" i="9"/>
  <c r="O296" i="9"/>
  <c r="O27" i="9"/>
  <c r="O100" i="9"/>
  <c r="O103" i="9"/>
  <c r="O301" i="9"/>
  <c r="O71" i="9"/>
  <c r="O154" i="9"/>
  <c r="O69" i="9"/>
  <c r="O87" i="9"/>
  <c r="O251" i="9"/>
  <c r="O326" i="9"/>
  <c r="O50" i="9"/>
  <c r="O202" i="9"/>
  <c r="O78" i="9"/>
  <c r="O312" i="9"/>
  <c r="O81" i="9"/>
  <c r="O182" i="9"/>
  <c r="O206" i="9"/>
  <c r="O148" i="9"/>
  <c r="O116" i="9"/>
  <c r="O127" i="9"/>
  <c r="O151" i="9"/>
  <c r="O281" i="9"/>
  <c r="O47" i="9"/>
  <c r="O75" i="9"/>
  <c r="O283" i="9"/>
  <c r="O120" i="9"/>
  <c r="O274" i="9"/>
  <c r="O231" i="9"/>
  <c r="O147" i="9"/>
  <c r="O331" i="9"/>
  <c r="O246" i="9"/>
  <c r="O278" i="9"/>
  <c r="O76" i="9"/>
  <c r="O59" i="9"/>
  <c r="O309" i="9"/>
  <c r="O211" i="9"/>
  <c r="O194" i="9"/>
  <c r="O315" i="9"/>
  <c r="O227" i="9"/>
  <c r="O133" i="9"/>
  <c r="O258" i="9"/>
  <c r="O304" i="9"/>
  <c r="O149" i="9"/>
  <c r="O180" i="9"/>
  <c r="O38" i="9"/>
  <c r="O254" i="9"/>
  <c r="O125" i="9"/>
  <c r="O288" i="9"/>
  <c r="O275" i="9"/>
  <c r="O298" i="9"/>
  <c r="O157" i="9"/>
  <c r="O160" i="9"/>
  <c r="O217" i="9"/>
  <c r="O108" i="9"/>
  <c r="O67" i="9"/>
  <c r="O143" i="9"/>
  <c r="O82" i="9"/>
  <c r="O46" i="9"/>
  <c r="O86" i="9"/>
  <c r="O7" i="9"/>
  <c r="E6" i="9" s="1"/>
  <c r="E9" i="9" s="1"/>
  <c r="E10" i="9" s="1"/>
  <c r="O18" i="9"/>
  <c r="P18" i="9"/>
  <c r="Q18" i="9"/>
  <c r="E14" i="11" l="1"/>
  <c r="E5" i="9"/>
  <c r="E4" i="9"/>
  <c r="M36" i="9" l="1"/>
  <c r="M114" i="9"/>
  <c r="M330" i="9"/>
  <c r="M230" i="9"/>
  <c r="V2" i="9"/>
  <c r="M103" i="9"/>
  <c r="M225" i="9"/>
  <c r="M200" i="9"/>
  <c r="M274" i="9"/>
  <c r="M109" i="9"/>
  <c r="M171" i="9"/>
  <c r="M324" i="9"/>
  <c r="V12" i="9"/>
  <c r="M170" i="9"/>
  <c r="M100" i="9"/>
  <c r="M214" i="9"/>
  <c r="M184" i="9"/>
  <c r="M115" i="9"/>
  <c r="M178" i="9"/>
  <c r="V13" i="9"/>
  <c r="M88" i="9"/>
  <c r="M59" i="9"/>
  <c r="M127" i="9"/>
  <c r="M129" i="9"/>
  <c r="M336" i="9"/>
  <c r="M320" i="9"/>
  <c r="M81" i="9"/>
  <c r="M293" i="9"/>
  <c r="M285" i="9"/>
  <c r="M334" i="9"/>
  <c r="M245" i="9"/>
  <c r="V11" i="9"/>
  <c r="M176" i="9"/>
  <c r="M37" i="9"/>
  <c r="M279" i="9"/>
  <c r="M133" i="9"/>
  <c r="M283" i="9"/>
  <c r="M185" i="9"/>
  <c r="M277" i="9"/>
  <c r="M101" i="9"/>
  <c r="M134" i="9"/>
  <c r="M193" i="9"/>
  <c r="M222" i="9"/>
  <c r="M270" i="9"/>
  <c r="M21" i="9"/>
  <c r="M78" i="9"/>
  <c r="V4" i="9"/>
  <c r="M280" i="9"/>
  <c r="M107" i="9"/>
  <c r="M233" i="9"/>
  <c r="M126" i="9"/>
  <c r="M310" i="9"/>
  <c r="M123" i="9"/>
  <c r="V25" i="9"/>
  <c r="M291" i="9"/>
  <c r="V19" i="9"/>
  <c r="M160" i="9"/>
  <c r="M72" i="9"/>
  <c r="M165" i="9"/>
  <c r="M188" i="9"/>
  <c r="M284" i="9"/>
  <c r="V10" i="9"/>
  <c r="M306" i="9"/>
  <c r="M90" i="9"/>
  <c r="M121" i="9"/>
  <c r="M247" i="9"/>
  <c r="M96" i="9"/>
  <c r="M145" i="9"/>
  <c r="M117" i="9"/>
  <c r="M57" i="9"/>
  <c r="M79" i="9"/>
  <c r="M212" i="9"/>
  <c r="M287" i="9"/>
  <c r="M116" i="9"/>
  <c r="M132" i="9"/>
  <c r="M177" i="9"/>
  <c r="M130" i="9"/>
  <c r="M237" i="9"/>
  <c r="M86" i="9"/>
  <c r="M93" i="9"/>
  <c r="M229" i="9"/>
  <c r="M264" i="9"/>
  <c r="V27" i="9"/>
  <c r="M255" i="9"/>
  <c r="M236" i="9"/>
  <c r="M224" i="9"/>
  <c r="M206" i="9"/>
  <c r="M258" i="9"/>
  <c r="M174" i="9"/>
  <c r="M139" i="9"/>
  <c r="V22" i="9"/>
  <c r="M140" i="9"/>
  <c r="M268" i="9"/>
  <c r="M228" i="9"/>
  <c r="M65" i="9"/>
  <c r="M333" i="9"/>
  <c r="M61" i="9"/>
  <c r="M296" i="9"/>
  <c r="M288" i="9"/>
  <c r="M137" i="9"/>
  <c r="M327" i="9"/>
  <c r="M272" i="9"/>
  <c r="M163" i="9"/>
  <c r="M167" i="9"/>
  <c r="M34" i="9"/>
  <c r="M260" i="9"/>
  <c r="M314" i="9"/>
  <c r="M144" i="9"/>
  <c r="M92" i="9"/>
  <c r="M182" i="9"/>
  <c r="V17" i="9"/>
  <c r="M45" i="9"/>
  <c r="M151" i="9"/>
  <c r="M54" i="9"/>
  <c r="M209" i="9"/>
  <c r="M254" i="9"/>
  <c r="M262" i="9"/>
  <c r="M27" i="9"/>
  <c r="M303" i="9"/>
  <c r="M83" i="9"/>
  <c r="M141" i="9"/>
  <c r="M249" i="9"/>
  <c r="M300" i="9"/>
  <c r="M56" i="9"/>
  <c r="M204" i="9"/>
  <c r="V8" i="9"/>
  <c r="M98" i="9"/>
  <c r="M197" i="9"/>
  <c r="V23" i="9"/>
  <c r="M201" i="9"/>
  <c r="M294" i="9"/>
  <c r="M243" i="9"/>
  <c r="V9" i="9"/>
  <c r="M55" i="9"/>
  <c r="M124" i="9"/>
  <c r="V5" i="9"/>
  <c r="M202" i="9"/>
  <c r="M196" i="9"/>
  <c r="V16" i="9"/>
  <c r="M46" i="9"/>
  <c r="M322" i="9"/>
  <c r="M271" i="9"/>
  <c r="V20" i="9"/>
  <c r="M125" i="9"/>
  <c r="M106" i="9"/>
  <c r="M309" i="9"/>
  <c r="M248" i="9"/>
  <c r="M120" i="9"/>
  <c r="M23" i="9"/>
  <c r="M35" i="9"/>
  <c r="M67" i="9"/>
  <c r="M307" i="9"/>
  <c r="M239" i="9"/>
  <c r="M89" i="9"/>
  <c r="M329" i="9"/>
  <c r="M179" i="9"/>
  <c r="M52" i="9"/>
  <c r="M295" i="9"/>
  <c r="M190" i="9"/>
  <c r="M74" i="9"/>
  <c r="M71" i="9"/>
  <c r="M311" i="9"/>
  <c r="M246" i="9"/>
  <c r="M47" i="9"/>
  <c r="M111" i="9"/>
  <c r="M70" i="9"/>
  <c r="M203" i="9"/>
  <c r="M205" i="9"/>
  <c r="M149" i="9"/>
  <c r="M215" i="9"/>
  <c r="V26" i="9"/>
  <c r="M240" i="9"/>
  <c r="M207" i="9"/>
  <c r="M108" i="9"/>
  <c r="V24" i="9"/>
  <c r="M32" i="9"/>
  <c r="M146" i="9"/>
  <c r="M317" i="9"/>
  <c r="M162" i="9"/>
  <c r="M216" i="9"/>
  <c r="M82" i="9"/>
  <c r="M308" i="9"/>
  <c r="M29" i="9"/>
  <c r="M48" i="9"/>
  <c r="M159" i="9"/>
  <c r="M62" i="9"/>
  <c r="M238" i="9"/>
  <c r="M131" i="9"/>
  <c r="M195" i="9"/>
  <c r="M119" i="9"/>
  <c r="M221" i="9"/>
  <c r="M292" i="9"/>
  <c r="M257" i="9"/>
  <c r="M112" i="9"/>
  <c r="M164" i="9"/>
  <c r="M234" i="9"/>
  <c r="M175" i="9"/>
  <c r="M231" i="9"/>
  <c r="M147" i="9"/>
  <c r="M172" i="9"/>
  <c r="M99" i="9"/>
  <c r="M22" i="9"/>
  <c r="M43" i="9"/>
  <c r="M60" i="9"/>
  <c r="M152" i="9"/>
  <c r="M169" i="9"/>
  <c r="M326" i="9"/>
  <c r="M33" i="9"/>
  <c r="M40" i="9"/>
  <c r="M253" i="9"/>
  <c r="M187" i="9"/>
  <c r="V15" i="9"/>
  <c r="M265" i="9"/>
  <c r="M173" i="9"/>
  <c r="M161" i="9"/>
  <c r="M299" i="9"/>
  <c r="M113" i="9"/>
  <c r="M273" i="9"/>
  <c r="M166" i="9"/>
  <c r="M227" i="9"/>
  <c r="M136" i="9"/>
  <c r="V18" i="9"/>
  <c r="M232" i="9"/>
  <c r="M282" i="9"/>
  <c r="M49" i="9"/>
  <c r="M156" i="9"/>
  <c r="M189" i="9"/>
  <c r="M337" i="9"/>
  <c r="M85" i="9"/>
  <c r="M281" i="9"/>
  <c r="M80" i="9"/>
  <c r="M242" i="9"/>
  <c r="M275" i="9"/>
  <c r="M191" i="9"/>
  <c r="M135" i="9"/>
  <c r="M316" i="9"/>
  <c r="M256" i="9"/>
  <c r="M325" i="9"/>
  <c r="M28" i="9"/>
  <c r="M41" i="9"/>
  <c r="V7" i="9"/>
  <c r="M97" i="9"/>
  <c r="M157" i="9"/>
  <c r="M30" i="9"/>
  <c r="M153" i="9"/>
  <c r="V3" i="9"/>
  <c r="M318" i="9"/>
  <c r="M218" i="9"/>
  <c r="M77" i="9"/>
  <c r="M210" i="9"/>
  <c r="M181" i="9"/>
  <c r="M26" i="9"/>
  <c r="M266" i="9"/>
  <c r="M155" i="9"/>
  <c r="M38" i="9"/>
  <c r="M301" i="9"/>
  <c r="M58" i="9"/>
  <c r="M290" i="9"/>
  <c r="M332" i="9"/>
  <c r="M186" i="9"/>
  <c r="M183" i="9"/>
  <c r="M138" i="9"/>
  <c r="M289" i="9"/>
  <c r="M251" i="9"/>
  <c r="M150" i="9"/>
  <c r="M261" i="9"/>
  <c r="V14" i="9"/>
  <c r="M24" i="9"/>
  <c r="M235" i="9"/>
  <c r="M198" i="9"/>
  <c r="M73" i="9"/>
  <c r="M213" i="9"/>
  <c r="M297" i="9"/>
  <c r="M53" i="9"/>
  <c r="M69" i="9"/>
  <c r="M276" i="9"/>
  <c r="M128" i="9"/>
  <c r="M315" i="9"/>
  <c r="M76" i="9"/>
  <c r="M312" i="9"/>
  <c r="M226" i="9"/>
  <c r="M194" i="9"/>
  <c r="M304" i="9"/>
  <c r="M51" i="9"/>
  <c r="M208" i="9"/>
  <c r="M63" i="9"/>
  <c r="M250" i="9"/>
  <c r="M50" i="9"/>
  <c r="M298" i="9"/>
  <c r="M66" i="9"/>
  <c r="M110" i="9"/>
  <c r="M199" i="9"/>
  <c r="M118" i="9"/>
  <c r="M143" i="9"/>
  <c r="M263" i="9"/>
  <c r="M102" i="9"/>
  <c r="M286" i="9"/>
  <c r="M217" i="9"/>
  <c r="M269" i="9"/>
  <c r="M278" i="9"/>
  <c r="M302" i="9"/>
  <c r="M168" i="9"/>
  <c r="M323" i="9"/>
  <c r="M180" i="9"/>
  <c r="V21" i="9"/>
  <c r="M223" i="9"/>
  <c r="M87" i="9"/>
  <c r="M192" i="9"/>
  <c r="M42" i="9"/>
  <c r="M64" i="9"/>
  <c r="M94" i="9"/>
  <c r="M44" i="9"/>
  <c r="M84" i="9"/>
  <c r="M91" i="9"/>
  <c r="M211" i="9"/>
  <c r="M328" i="9"/>
  <c r="M75" i="9"/>
  <c r="M241" i="9"/>
  <c r="M321" i="9"/>
  <c r="M25" i="9"/>
  <c r="M220" i="9"/>
  <c r="M39" i="9"/>
  <c r="M122" i="9"/>
  <c r="M68" i="9"/>
  <c r="M267" i="9"/>
  <c r="M31" i="9"/>
  <c r="M158" i="9"/>
  <c r="M148" i="9"/>
  <c r="M219" i="9"/>
  <c r="M319" i="9"/>
  <c r="M259" i="9"/>
  <c r="V6" i="9"/>
  <c r="M331" i="9"/>
  <c r="M154" i="9"/>
  <c r="M305" i="9"/>
  <c r="M104" i="9"/>
  <c r="M95" i="9"/>
  <c r="M252" i="9"/>
  <c r="M142" i="9"/>
  <c r="M244" i="9"/>
  <c r="M105" i="9"/>
  <c r="M313" i="9"/>
  <c r="M335" i="9"/>
  <c r="R44" i="9" l="1"/>
  <c r="N44" i="9"/>
  <c r="N301" i="9"/>
  <c r="R301" i="9"/>
  <c r="R33" i="9"/>
  <c r="N33" i="9"/>
  <c r="R172" i="9"/>
  <c r="N172" i="9"/>
  <c r="R292" i="9"/>
  <c r="N292" i="9"/>
  <c r="R48" i="9"/>
  <c r="N48" i="9"/>
  <c r="N32" i="9"/>
  <c r="R32" i="9"/>
  <c r="N205" i="9"/>
  <c r="R205" i="9"/>
  <c r="N74" i="9"/>
  <c r="R74" i="9"/>
  <c r="N307" i="9"/>
  <c r="R307" i="9"/>
  <c r="R125" i="9"/>
  <c r="N125" i="9"/>
  <c r="N197" i="9"/>
  <c r="R197" i="9"/>
  <c r="N83" i="9"/>
  <c r="R83" i="9"/>
  <c r="N45" i="9"/>
  <c r="R45" i="9"/>
  <c r="N167" i="9"/>
  <c r="R167" i="9"/>
  <c r="N333" i="9"/>
  <c r="R333" i="9"/>
  <c r="N258" i="9"/>
  <c r="R258" i="9"/>
  <c r="R93" i="9"/>
  <c r="N93" i="9"/>
  <c r="R212" i="9"/>
  <c r="N212" i="9"/>
  <c r="R90" i="9"/>
  <c r="N90" i="9"/>
  <c r="N280" i="9"/>
  <c r="R280" i="9"/>
  <c r="N101" i="9"/>
  <c r="R101" i="9"/>
  <c r="R129" i="9"/>
  <c r="N129" i="9"/>
  <c r="N214" i="9"/>
  <c r="R214" i="9"/>
  <c r="R200" i="9"/>
  <c r="N200" i="9"/>
  <c r="N335" i="9"/>
  <c r="R335" i="9"/>
  <c r="N305" i="9"/>
  <c r="R305" i="9"/>
  <c r="R158" i="9"/>
  <c r="N158" i="9"/>
  <c r="N321" i="9"/>
  <c r="R321" i="9"/>
  <c r="N94" i="9"/>
  <c r="R94" i="9"/>
  <c r="R323" i="9"/>
  <c r="N323" i="9"/>
  <c r="N263" i="9"/>
  <c r="R263" i="9"/>
  <c r="N250" i="9"/>
  <c r="R250" i="9"/>
  <c r="R76" i="9"/>
  <c r="N76" i="9"/>
  <c r="N73" i="9"/>
  <c r="R73" i="9"/>
  <c r="R289" i="9"/>
  <c r="N289" i="9"/>
  <c r="R38" i="9"/>
  <c r="N38" i="9"/>
  <c r="R318" i="9"/>
  <c r="N318" i="9"/>
  <c r="N28" i="9"/>
  <c r="R28" i="9"/>
  <c r="N80" i="9"/>
  <c r="R80" i="9"/>
  <c r="R232" i="9"/>
  <c r="N232" i="9"/>
  <c r="R161" i="9"/>
  <c r="N161" i="9"/>
  <c r="R326" i="9"/>
  <c r="N326" i="9"/>
  <c r="R147" i="9"/>
  <c r="N147" i="9"/>
  <c r="N221" i="9"/>
  <c r="R221" i="9"/>
  <c r="N29" i="9"/>
  <c r="R29" i="9"/>
  <c r="R203" i="9"/>
  <c r="N203" i="9"/>
  <c r="N190" i="9"/>
  <c r="R190" i="9"/>
  <c r="N67" i="9"/>
  <c r="R67" i="9"/>
  <c r="N124" i="9"/>
  <c r="R124" i="9"/>
  <c r="R98" i="9"/>
  <c r="N98" i="9"/>
  <c r="N303" i="9"/>
  <c r="R303" i="9"/>
  <c r="R163" i="9"/>
  <c r="N163" i="9"/>
  <c r="N65" i="9"/>
  <c r="R65" i="9"/>
  <c r="N206" i="9"/>
  <c r="R206" i="9"/>
  <c r="N86" i="9"/>
  <c r="R86" i="9"/>
  <c r="N79" i="9"/>
  <c r="R79" i="9"/>
  <c r="R306" i="9"/>
  <c r="N306" i="9"/>
  <c r="R291" i="9"/>
  <c r="N291" i="9"/>
  <c r="R277" i="9"/>
  <c r="N277" i="9"/>
  <c r="R245" i="9"/>
  <c r="N245" i="9"/>
  <c r="N127" i="9"/>
  <c r="R127" i="9"/>
  <c r="R100" i="9"/>
  <c r="N100" i="9"/>
  <c r="N225" i="9"/>
  <c r="R225" i="9"/>
  <c r="R148" i="9"/>
  <c r="N148" i="9"/>
  <c r="N312" i="9"/>
  <c r="R312" i="9"/>
  <c r="N242" i="9"/>
  <c r="R242" i="9"/>
  <c r="N31" i="9"/>
  <c r="R31" i="9"/>
  <c r="N315" i="9"/>
  <c r="R315" i="9"/>
  <c r="R325" i="9"/>
  <c r="N325" i="9"/>
  <c r="R231" i="9"/>
  <c r="N231" i="9"/>
  <c r="N295" i="9"/>
  <c r="R295" i="9"/>
  <c r="R272" i="9"/>
  <c r="N272" i="9"/>
  <c r="N237" i="9"/>
  <c r="R237" i="9"/>
  <c r="N59" i="9"/>
  <c r="R59" i="9"/>
  <c r="R170" i="9"/>
  <c r="N170" i="9"/>
  <c r="R103" i="9"/>
  <c r="N103" i="9"/>
  <c r="N102" i="9"/>
  <c r="R102" i="9"/>
  <c r="R299" i="9"/>
  <c r="N299" i="9"/>
  <c r="R143" i="9"/>
  <c r="N143" i="9"/>
  <c r="N119" i="9"/>
  <c r="R119" i="9"/>
  <c r="N55" i="9"/>
  <c r="R55" i="9"/>
  <c r="N228" i="9"/>
  <c r="R228" i="9"/>
  <c r="R57" i="9"/>
  <c r="N57" i="9"/>
  <c r="N105" i="9"/>
  <c r="R105" i="9"/>
  <c r="R75" i="9"/>
  <c r="N75" i="9"/>
  <c r="R42" i="9"/>
  <c r="N42" i="9"/>
  <c r="R302" i="9"/>
  <c r="N302" i="9"/>
  <c r="R118" i="9"/>
  <c r="N118" i="9"/>
  <c r="R208" i="9"/>
  <c r="N208" i="9"/>
  <c r="R128" i="9"/>
  <c r="N128" i="9"/>
  <c r="R235" i="9"/>
  <c r="N235" i="9"/>
  <c r="N183" i="9"/>
  <c r="R183" i="9"/>
  <c r="R266" i="9"/>
  <c r="N266" i="9"/>
  <c r="R153" i="9"/>
  <c r="N153" i="9"/>
  <c r="R256" i="9"/>
  <c r="N256" i="9"/>
  <c r="N85" i="9"/>
  <c r="R85" i="9"/>
  <c r="N136" i="9"/>
  <c r="R136" i="9"/>
  <c r="R265" i="9"/>
  <c r="N265" i="9"/>
  <c r="R152" i="9"/>
  <c r="N152" i="9"/>
  <c r="R175" i="9"/>
  <c r="N175" i="9"/>
  <c r="N195" i="9"/>
  <c r="R195" i="9"/>
  <c r="R82" i="9"/>
  <c r="N82" i="9"/>
  <c r="N207" i="9"/>
  <c r="R207" i="9"/>
  <c r="N111" i="9"/>
  <c r="R111" i="9"/>
  <c r="N52" i="9"/>
  <c r="R52" i="9"/>
  <c r="R23" i="9"/>
  <c r="N23" i="9"/>
  <c r="R322" i="9"/>
  <c r="N322" i="9"/>
  <c r="N204" i="9"/>
  <c r="R204" i="9"/>
  <c r="R262" i="9"/>
  <c r="N262" i="9"/>
  <c r="R92" i="9"/>
  <c r="N92" i="9"/>
  <c r="N327" i="9"/>
  <c r="R327" i="9"/>
  <c r="N268" i="9"/>
  <c r="R268" i="9"/>
  <c r="N236" i="9"/>
  <c r="R236" i="9"/>
  <c r="R130" i="9"/>
  <c r="N130" i="9"/>
  <c r="R117" i="9"/>
  <c r="N117" i="9"/>
  <c r="N284" i="9"/>
  <c r="R284" i="9"/>
  <c r="N123" i="9"/>
  <c r="R123" i="9"/>
  <c r="R21" i="9"/>
  <c r="N21" i="9"/>
  <c r="R283" i="9"/>
  <c r="N283" i="9"/>
  <c r="N285" i="9"/>
  <c r="R285" i="9"/>
  <c r="N88" i="9"/>
  <c r="R88" i="9"/>
  <c r="N213" i="9"/>
  <c r="R213" i="9"/>
  <c r="N282" i="9"/>
  <c r="R282" i="9"/>
  <c r="R168" i="9"/>
  <c r="N168" i="9"/>
  <c r="N138" i="9"/>
  <c r="R138" i="9"/>
  <c r="R169" i="9"/>
  <c r="N169" i="9"/>
  <c r="R70" i="9"/>
  <c r="N70" i="9"/>
  <c r="N27" i="9"/>
  <c r="R27" i="9"/>
  <c r="R334" i="9"/>
  <c r="N334" i="9"/>
  <c r="R244" i="9"/>
  <c r="N244" i="9"/>
  <c r="N68" i="9"/>
  <c r="R68" i="9"/>
  <c r="R328" i="9"/>
  <c r="N328" i="9"/>
  <c r="R192" i="9"/>
  <c r="N192" i="9"/>
  <c r="R278" i="9"/>
  <c r="N278" i="9"/>
  <c r="R199" i="9"/>
  <c r="N199" i="9"/>
  <c r="R51" i="9"/>
  <c r="N51" i="9"/>
  <c r="R276" i="9"/>
  <c r="N276" i="9"/>
  <c r="R24" i="9"/>
  <c r="N24" i="9"/>
  <c r="R186" i="9"/>
  <c r="N186" i="9"/>
  <c r="R26" i="9"/>
  <c r="N26" i="9"/>
  <c r="N30" i="9"/>
  <c r="R30" i="9"/>
  <c r="R316" i="9"/>
  <c r="N316" i="9"/>
  <c r="N337" i="9"/>
  <c r="R337" i="9"/>
  <c r="N227" i="9"/>
  <c r="R227" i="9"/>
  <c r="N60" i="9"/>
  <c r="R60" i="9"/>
  <c r="N234" i="9"/>
  <c r="R234" i="9"/>
  <c r="R131" i="9"/>
  <c r="N131" i="9"/>
  <c r="N216" i="9"/>
  <c r="R216" i="9"/>
  <c r="N240" i="9"/>
  <c r="R240" i="9"/>
  <c r="N47" i="9"/>
  <c r="R47" i="9"/>
  <c r="N179" i="9"/>
  <c r="R179" i="9"/>
  <c r="R120" i="9"/>
  <c r="N120" i="9"/>
  <c r="R46" i="9"/>
  <c r="N46" i="9"/>
  <c r="N243" i="9"/>
  <c r="R243" i="9"/>
  <c r="N56" i="9"/>
  <c r="R56" i="9"/>
  <c r="R254" i="9"/>
  <c r="N254" i="9"/>
  <c r="N144" i="9"/>
  <c r="R144" i="9"/>
  <c r="R137" i="9"/>
  <c r="N137" i="9"/>
  <c r="N140" i="9"/>
  <c r="R140" i="9"/>
  <c r="N255" i="9"/>
  <c r="R255" i="9"/>
  <c r="R177" i="9"/>
  <c r="N177" i="9"/>
  <c r="R145" i="9"/>
  <c r="N145" i="9"/>
  <c r="R188" i="9"/>
  <c r="N188" i="9"/>
  <c r="N310" i="9"/>
  <c r="R310" i="9"/>
  <c r="N270" i="9"/>
  <c r="R270" i="9"/>
  <c r="N133" i="9"/>
  <c r="R133" i="9"/>
  <c r="N293" i="9"/>
  <c r="R293" i="9"/>
  <c r="R324" i="9"/>
  <c r="N324" i="9"/>
  <c r="N230" i="9"/>
  <c r="R230" i="9"/>
  <c r="N25" i="9"/>
  <c r="R25" i="9"/>
  <c r="N251" i="9"/>
  <c r="R251" i="9"/>
  <c r="N241" i="9"/>
  <c r="R241" i="9"/>
  <c r="N281" i="9"/>
  <c r="R281" i="9"/>
  <c r="R35" i="9"/>
  <c r="N35" i="9"/>
  <c r="N142" i="9"/>
  <c r="R142" i="9"/>
  <c r="R87" i="9"/>
  <c r="N87" i="9"/>
  <c r="R304" i="9"/>
  <c r="N304" i="9"/>
  <c r="N332" i="9"/>
  <c r="R332" i="9"/>
  <c r="N181" i="9"/>
  <c r="R181" i="9"/>
  <c r="N157" i="9"/>
  <c r="R157" i="9"/>
  <c r="N135" i="9"/>
  <c r="R135" i="9"/>
  <c r="R189" i="9"/>
  <c r="N189" i="9"/>
  <c r="N166" i="9"/>
  <c r="R166" i="9"/>
  <c r="N187" i="9"/>
  <c r="R187" i="9"/>
  <c r="N43" i="9"/>
  <c r="R43" i="9"/>
  <c r="N164" i="9"/>
  <c r="R164" i="9"/>
  <c r="R238" i="9"/>
  <c r="N238" i="9"/>
  <c r="N162" i="9"/>
  <c r="R162" i="9"/>
  <c r="N246" i="9"/>
  <c r="R246" i="9"/>
  <c r="N329" i="9"/>
  <c r="R329" i="9"/>
  <c r="N248" i="9"/>
  <c r="R248" i="9"/>
  <c r="R294" i="9"/>
  <c r="N294" i="9"/>
  <c r="N300" i="9"/>
  <c r="R300" i="9"/>
  <c r="N209" i="9"/>
  <c r="R209" i="9"/>
  <c r="N314" i="9"/>
  <c r="R314" i="9"/>
  <c r="N288" i="9"/>
  <c r="R288" i="9"/>
  <c r="N132" i="9"/>
  <c r="R132" i="9"/>
  <c r="R96" i="9"/>
  <c r="N96" i="9"/>
  <c r="N165" i="9"/>
  <c r="R165" i="9"/>
  <c r="N126" i="9"/>
  <c r="R126" i="9"/>
  <c r="R222" i="9"/>
  <c r="N222" i="9"/>
  <c r="N279" i="9"/>
  <c r="R279" i="9"/>
  <c r="R81" i="9"/>
  <c r="N81" i="9"/>
  <c r="R178" i="9"/>
  <c r="N178" i="9"/>
  <c r="R171" i="9"/>
  <c r="N171" i="9"/>
  <c r="R330" i="9"/>
  <c r="N330" i="9"/>
  <c r="N104" i="9"/>
  <c r="R104" i="9"/>
  <c r="R50" i="9"/>
  <c r="N50" i="9"/>
  <c r="R41" i="9"/>
  <c r="N41" i="9"/>
  <c r="N154" i="9"/>
  <c r="R154" i="9"/>
  <c r="R63" i="9"/>
  <c r="N63" i="9"/>
  <c r="N155" i="9"/>
  <c r="R155" i="9"/>
  <c r="R173" i="9"/>
  <c r="N173" i="9"/>
  <c r="R108" i="9"/>
  <c r="N108" i="9"/>
  <c r="R78" i="9"/>
  <c r="N78" i="9"/>
  <c r="N331" i="9"/>
  <c r="R331" i="9"/>
  <c r="R122" i="9"/>
  <c r="N122" i="9"/>
  <c r="N252" i="9"/>
  <c r="R252" i="9"/>
  <c r="N223" i="9"/>
  <c r="R223" i="9"/>
  <c r="N290" i="9"/>
  <c r="R290" i="9"/>
  <c r="N191" i="9"/>
  <c r="R191" i="9"/>
  <c r="R253" i="9"/>
  <c r="N253" i="9"/>
  <c r="R112" i="9"/>
  <c r="N112" i="9"/>
  <c r="R62" i="9"/>
  <c r="N62" i="9"/>
  <c r="R317" i="9"/>
  <c r="N317" i="9"/>
  <c r="R215" i="9"/>
  <c r="N215" i="9"/>
  <c r="R311" i="9"/>
  <c r="N311" i="9"/>
  <c r="R89" i="9"/>
  <c r="N89" i="9"/>
  <c r="R309" i="9"/>
  <c r="N309" i="9"/>
  <c r="N196" i="9"/>
  <c r="R196" i="9"/>
  <c r="R201" i="9"/>
  <c r="N201" i="9"/>
  <c r="N249" i="9"/>
  <c r="R249" i="9"/>
  <c r="N54" i="9"/>
  <c r="R54" i="9"/>
  <c r="N260" i="9"/>
  <c r="R260" i="9"/>
  <c r="N296" i="9"/>
  <c r="R296" i="9"/>
  <c r="R139" i="9"/>
  <c r="N139" i="9"/>
  <c r="N264" i="9"/>
  <c r="R264" i="9"/>
  <c r="R116" i="9"/>
  <c r="N116" i="9"/>
  <c r="N247" i="9"/>
  <c r="R247" i="9"/>
  <c r="R72" i="9"/>
  <c r="N72" i="9"/>
  <c r="R233" i="9"/>
  <c r="N233" i="9"/>
  <c r="R193" i="9"/>
  <c r="N193" i="9"/>
  <c r="N37" i="9"/>
  <c r="R37" i="9"/>
  <c r="N320" i="9"/>
  <c r="R320" i="9"/>
  <c r="N115" i="9"/>
  <c r="R115" i="9"/>
  <c r="R109" i="9"/>
  <c r="N109" i="9"/>
  <c r="N114" i="9"/>
  <c r="R114" i="9"/>
  <c r="R180" i="9"/>
  <c r="N180" i="9"/>
  <c r="N218" i="9"/>
  <c r="R218" i="9"/>
  <c r="N313" i="9"/>
  <c r="R313" i="9"/>
  <c r="N64" i="9"/>
  <c r="R64" i="9"/>
  <c r="R198" i="9"/>
  <c r="N198" i="9"/>
  <c r="R308" i="9"/>
  <c r="N308" i="9"/>
  <c r="R271" i="9"/>
  <c r="N271" i="9"/>
  <c r="R182" i="9"/>
  <c r="N182" i="9"/>
  <c r="R224" i="9"/>
  <c r="N224" i="9"/>
  <c r="N185" i="9"/>
  <c r="R185" i="9"/>
  <c r="R267" i="9"/>
  <c r="N267" i="9"/>
  <c r="N259" i="9"/>
  <c r="R259" i="9"/>
  <c r="R211" i="9"/>
  <c r="N211" i="9"/>
  <c r="N269" i="9"/>
  <c r="R269" i="9"/>
  <c r="R110" i="9"/>
  <c r="N110" i="9"/>
  <c r="R69" i="9"/>
  <c r="N69" i="9"/>
  <c r="R319" i="9"/>
  <c r="N319" i="9"/>
  <c r="R39" i="9"/>
  <c r="N39" i="9"/>
  <c r="N91" i="9"/>
  <c r="R91" i="9"/>
  <c r="N217" i="9"/>
  <c r="R217" i="9"/>
  <c r="N66" i="9"/>
  <c r="R66" i="9"/>
  <c r="N194" i="9"/>
  <c r="R194" i="9"/>
  <c r="R53" i="9"/>
  <c r="N53" i="9"/>
  <c r="R261" i="9"/>
  <c r="N261" i="9"/>
  <c r="R210" i="9"/>
  <c r="N210" i="9"/>
  <c r="R97" i="9"/>
  <c r="N97" i="9"/>
  <c r="N156" i="9"/>
  <c r="R156" i="9"/>
  <c r="R273" i="9"/>
  <c r="N273" i="9"/>
  <c r="N22" i="9"/>
  <c r="R22" i="9"/>
  <c r="N95" i="9"/>
  <c r="R95" i="9"/>
  <c r="N219" i="9"/>
  <c r="R219" i="9"/>
  <c r="N220" i="9"/>
  <c r="R220" i="9"/>
  <c r="R84" i="9"/>
  <c r="N84" i="9"/>
  <c r="R286" i="9"/>
  <c r="N286" i="9"/>
  <c r="N298" i="9"/>
  <c r="R298" i="9"/>
  <c r="R226" i="9"/>
  <c r="N226" i="9"/>
  <c r="R297" i="9"/>
  <c r="N297" i="9"/>
  <c r="N150" i="9"/>
  <c r="R150" i="9"/>
  <c r="N58" i="9"/>
  <c r="R58" i="9"/>
  <c r="N77" i="9"/>
  <c r="R77" i="9"/>
  <c r="N275" i="9"/>
  <c r="R275" i="9"/>
  <c r="R49" i="9"/>
  <c r="N49" i="9"/>
  <c r="R113" i="9"/>
  <c r="N113" i="9"/>
  <c r="N40" i="9"/>
  <c r="R40" i="9"/>
  <c r="N99" i="9"/>
  <c r="R99" i="9"/>
  <c r="R257" i="9"/>
  <c r="N257" i="9"/>
  <c r="N159" i="9"/>
  <c r="R159" i="9"/>
  <c r="N146" i="9"/>
  <c r="R146" i="9"/>
  <c r="R149" i="9"/>
  <c r="N149" i="9"/>
  <c r="R71" i="9"/>
  <c r="N71" i="9"/>
  <c r="N239" i="9"/>
  <c r="R239" i="9"/>
  <c r="R106" i="9"/>
  <c r="N106" i="9"/>
  <c r="R202" i="9"/>
  <c r="N202" i="9"/>
  <c r="R141" i="9"/>
  <c r="N141" i="9"/>
  <c r="R151" i="9"/>
  <c r="N151" i="9"/>
  <c r="N34" i="9"/>
  <c r="R34" i="9"/>
  <c r="R61" i="9"/>
  <c r="N61" i="9"/>
  <c r="R174" i="9"/>
  <c r="N174" i="9"/>
  <c r="R229" i="9"/>
  <c r="N229" i="9"/>
  <c r="R287" i="9"/>
  <c r="N287" i="9"/>
  <c r="N121" i="9"/>
  <c r="R121" i="9"/>
  <c r="N160" i="9"/>
  <c r="R160" i="9"/>
  <c r="N107" i="9"/>
  <c r="R107" i="9"/>
  <c r="R134" i="9"/>
  <c r="N134" i="9"/>
  <c r="N176" i="9"/>
  <c r="R176" i="9"/>
  <c r="N336" i="9"/>
  <c r="R336" i="9"/>
  <c r="R184" i="9"/>
  <c r="N184" i="9"/>
  <c r="R274" i="9"/>
  <c r="N274" i="9"/>
  <c r="R36" i="9"/>
  <c r="N36" i="9"/>
  <c r="N18" i="9"/>
  <c r="E7" i="9" l="1"/>
  <c r="F4" i="9" l="1"/>
  <c r="H4" i="9" s="1"/>
  <c r="F6" i="9"/>
  <c r="H6" i="9" s="1"/>
  <c r="F9" i="9" s="1"/>
  <c r="F5" i="9"/>
  <c r="H5" i="9" s="1"/>
  <c r="F8" i="9"/>
  <c r="G9" i="9" l="1"/>
</calcChain>
</file>

<file path=xl/sharedStrings.xml><?xml version="1.0" encoding="utf-8"?>
<sst xmlns="http://schemas.openxmlformats.org/spreadsheetml/2006/main" count="3849" uniqueCount="937">
  <si>
    <t>IBVS 6196</t>
  </si>
  <si>
    <t>Date</t>
  </si>
  <si>
    <t>Epoch =</t>
  </si>
  <si>
    <t>error</t>
  </si>
  <si>
    <t>EW</t>
  </si>
  <si>
    <t>GCVS 4</t>
  </si>
  <si>
    <t>IBVS 2344</t>
  </si>
  <si>
    <t>IBVS 5040</t>
  </si>
  <si>
    <t>n</t>
  </si>
  <si>
    <t>n'</t>
  </si>
  <si>
    <t>New Period =</t>
  </si>
  <si>
    <t>O-C</t>
  </si>
  <si>
    <t>OMT #3</t>
  </si>
  <si>
    <t>Period =</t>
  </si>
  <si>
    <t>Source</t>
  </si>
  <si>
    <t>ToM</t>
  </si>
  <si>
    <t>Typ</t>
  </si>
  <si>
    <t>Y1</t>
  </si>
  <si>
    <t>Y2</t>
  </si>
  <si>
    <t>Y3</t>
  </si>
  <si>
    <t>System Type:</t>
  </si>
  <si>
    <t>GCVS 4 Eph.</t>
  </si>
  <si>
    <t>--- Working ----</t>
  </si>
  <si>
    <t>LS Intercept =</t>
  </si>
  <si>
    <t>LS Slope =</t>
  </si>
  <si>
    <t>LS Quadr term =</t>
  </si>
  <si>
    <t>Sum diff² =</t>
  </si>
  <si>
    <t>New epoch =</t>
  </si>
  <si>
    <t>Linear</t>
  </si>
  <si>
    <t>Quadratic</t>
  </si>
  <si>
    <t>Lin. Fit</t>
  </si>
  <si>
    <t>Q. fit</t>
  </si>
  <si>
    <t>Nelson</t>
  </si>
  <si>
    <t>v</t>
  </si>
  <si>
    <t>BRNO 14</t>
  </si>
  <si>
    <t>K</t>
  </si>
  <si>
    <t>Diethelm R</t>
  </si>
  <si>
    <t>BBSAG Bull.21</t>
  </si>
  <si>
    <t>B</t>
  </si>
  <si>
    <t>Locher K</t>
  </si>
  <si>
    <t>BBSAG Bull.23</t>
  </si>
  <si>
    <t>BRNO 21</t>
  </si>
  <si>
    <t>phe</t>
  </si>
  <si>
    <t>AA 36,105</t>
  </si>
  <si>
    <t>phe  V</t>
  </si>
  <si>
    <t>phe  B</t>
  </si>
  <si>
    <t>BRNO 26</t>
  </si>
  <si>
    <t>Paschke A</t>
  </si>
  <si>
    <t>BBSAG Bull.74</t>
  </si>
  <si>
    <t>BBSAG Bull.75</t>
  </si>
  <si>
    <t>BBSAG Bull.77</t>
  </si>
  <si>
    <t>BBSAG Bull.78</t>
  </si>
  <si>
    <t>BBSAG 78</t>
  </si>
  <si>
    <t>BBSAG Bull.81</t>
  </si>
  <si>
    <t>BRNO 30</t>
  </si>
  <si>
    <t>BRNO 31</t>
  </si>
  <si>
    <t>Acerbi F</t>
  </si>
  <si>
    <t>BBSAG Bull.107</t>
  </si>
  <si>
    <t>Barani C</t>
  </si>
  <si>
    <t>BBSAG Bull.108</t>
  </si>
  <si>
    <t>BBSAG</t>
  </si>
  <si>
    <t>Misc</t>
  </si>
  <si>
    <t>AAVSO 3</t>
  </si>
  <si>
    <t>IBVS 5341</t>
  </si>
  <si>
    <t>I</t>
  </si>
  <si>
    <t>II</t>
  </si>
  <si>
    <t>IBVS 5493</t>
  </si>
  <si>
    <t>IBVS 5296</t>
  </si>
  <si>
    <t>IBVS 5643</t>
  </si>
  <si>
    <t>IBVS 5672</t>
  </si>
  <si>
    <t>IBVS 5657</t>
  </si>
  <si>
    <t>IBVS 5668</t>
  </si>
  <si>
    <t># of data points:</t>
  </si>
  <si>
    <t>IBVS 5731</t>
  </si>
  <si>
    <t>WZ Cep / gsc 4486-1022</t>
  </si>
  <si>
    <t>IBVS 5777</t>
  </si>
  <si>
    <t>IBVS 5795</t>
  </si>
  <si>
    <t>IBVS 5543</t>
  </si>
  <si>
    <t>OEJV 0074</t>
  </si>
  <si>
    <t>vis</t>
  </si>
  <si>
    <t>Start of linear fit (row #)</t>
  </si>
  <si>
    <t>IBVS 5920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</si>
  <si>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</si>
  <si>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</si>
  <si>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</si>
  <si>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</si>
  <si>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</si>
  <si>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</si>
  <si>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</si>
  <si>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IBVS 5960</t>
  </si>
  <si>
    <t>IBVS 5438</t>
  </si>
  <si>
    <t>IBVS 5898</t>
  </si>
  <si>
    <t>IBVS 6011</t>
  </si>
  <si>
    <t>Zhu et al 2002</t>
  </si>
  <si>
    <t>Locher 2001</t>
  </si>
  <si>
    <t>PE</t>
  </si>
  <si>
    <t>CCD</t>
  </si>
  <si>
    <t>BAD</t>
  </si>
  <si>
    <t>Not in Zhu &amp; Qian</t>
  </si>
  <si>
    <t>Quad</t>
  </si>
  <si>
    <t>Const</t>
  </si>
  <si>
    <t>Sin Ampl</t>
  </si>
  <si>
    <t>Ang freq</t>
  </si>
  <si>
    <t>ph. Cnst</t>
  </si>
  <si>
    <t>Q+sin fir</t>
  </si>
  <si>
    <t>Fit of Zhu &amp; Qian 2009AJ....138.202</t>
  </si>
  <si>
    <t>Q.fit</t>
  </si>
  <si>
    <t>Alternate fit - Nelson 2012-06-30</t>
  </si>
  <si>
    <t>V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</si>
  <si>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</si>
  <si>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</si>
  <si>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</si>
  <si>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</si>
  <si>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</si>
  <si>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</si>
  <si>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</si>
  <si>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</si>
  <si>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</si>
  <si>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</si>
  <si>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</si>
  <si>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</si>
  <si>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</si>
  <si>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</si>
  <si>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</si>
  <si>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</si>
  <si>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</si>
  <si>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</si>
  <si>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</si>
  <si>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</si>
  <si>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</si>
  <si>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</si>
  <si>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</si>
  <si>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</si>
  <si>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</si>
  <si>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</si>
  <si>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</si>
  <si>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</si>
  <si>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</si>
  <si>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</si>
  <si>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</si>
  <si>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</si>
  <si>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</si>
  <si>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</si>
  <si>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</si>
  <si>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</si>
  <si>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</si>
  <si>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</si>
  <si>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</si>
  <si>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</si>
  <si>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</si>
  <si>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</si>
  <si>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</si>
  <si>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</si>
  <si>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</si>
  <si>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</si>
  <si>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</si>
  <si>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</si>
  <si>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</si>
  <si>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</si>
  <si>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</si>
  <si>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</si>
  <si>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</si>
  <si>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</si>
  <si>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</si>
  <si>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</si>
  <si>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</si>
  <si>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</si>
  <si>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</si>
  <si>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</si>
  <si>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</si>
  <si>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</si>
  <si>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</si>
  <si>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</si>
  <si>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W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</si>
  <si>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</si>
  <si>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</si>
  <si>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</si>
  <si>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</si>
  <si>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</si>
  <si>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</si>
  <si>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</si>
  <si>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</si>
  <si>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</si>
  <si>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</si>
  <si>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</si>
  <si>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</si>
  <si>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</si>
  <si>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</si>
  <si>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</si>
  <si>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</si>
  <si>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</si>
  <si>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</si>
  <si>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</si>
  <si>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</si>
  <si>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wt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</si>
  <si>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</si>
  <si>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</si>
  <si>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Oburka 1965</t>
  </si>
  <si>
    <t>RHN 2012</t>
  </si>
  <si>
    <t>IBVS</t>
  </si>
  <si>
    <t>JAVSO..36..171</t>
  </si>
  <si>
    <t>JAVSO..38...85</t>
  </si>
  <si>
    <t>JAVSO..39...94</t>
  </si>
  <si>
    <t>JAVSO..40....1</t>
  </si>
  <si>
    <t>JAVSO..36..186</t>
  </si>
  <si>
    <t>JAVSO..37...44</t>
  </si>
  <si>
    <t>JAVSO..38..183</t>
  </si>
  <si>
    <t>JAVSO..39..177</t>
  </si>
  <si>
    <t>IBVS 6042</t>
  </si>
  <si>
    <t>2013JAVSO..41..328</t>
  </si>
  <si>
    <t>2012JAVSO..40..975</t>
  </si>
  <si>
    <t>OEJV 0160</t>
  </si>
  <si>
    <t>IBVS 6050</t>
  </si>
  <si>
    <t>2013JAVSO..41..122</t>
  </si>
  <si>
    <t>JAVSO..41..328</t>
  </si>
  <si>
    <t>JAVSO..41..122</t>
  </si>
  <si>
    <t>JAVSO..40..975</t>
  </si>
  <si>
    <t>JAVSO..42..426</t>
  </si>
  <si>
    <t>Minima from the Lichtenknecker Database of the BAV</t>
  </si>
  <si>
    <t>http://www.bav-astro.de/LkDB/index.php?lang=en&amp;sprache_dial=en</t>
  </si>
  <si>
    <t>pg</t>
  </si>
  <si>
    <t> -0.003 </t>
  </si>
  <si>
    <t>F </t>
  </si>
  <si>
    <t>2428040.556 </t>
  </si>
  <si>
    <t> 26.08.1935 01:20 </t>
  </si>
  <si>
    <t> 0.000 </t>
  </si>
  <si>
    <t> L.Detre </t>
  </si>
  <si>
    <t> MBS 10.3 </t>
  </si>
  <si>
    <t>2429516.448 </t>
  </si>
  <si>
    <t> 09.09.1939 22:45 </t>
  </si>
  <si>
    <t> 0.008 </t>
  </si>
  <si>
    <t> Detre (Lichtenkn.) </t>
  </si>
  <si>
    <t> MBS 10.9 </t>
  </si>
  <si>
    <t>2438589.452 </t>
  </si>
  <si>
    <t> 12.07.1964 22:50 </t>
  </si>
  <si>
    <t>V </t>
  </si>
  <si>
    <t> A.Paschke </t>
  </si>
  <si>
    <t> BRNO 6 </t>
  </si>
  <si>
    <t>2438607.400 </t>
  </si>
  <si>
    <t> 30.07.1964 21:36 </t>
  </si>
  <si>
    <t> 0.006 </t>
  </si>
  <si>
    <t>2438797.338 </t>
  </si>
  <si>
    <t> 05.02.1965 20:06 </t>
  </si>
  <si>
    <t> 0.005 </t>
  </si>
  <si>
    <t> BRNO 5 </t>
  </si>
  <si>
    <t>2439024.442 </t>
  </si>
  <si>
    <t> 20.09.1965 22:36 </t>
  </si>
  <si>
    <t> 0.018 </t>
  </si>
  <si>
    <t>2441089.958 </t>
  </si>
  <si>
    <t> 18.05.1971 10:59 </t>
  </si>
  <si>
    <t> J.Silhan </t>
  </si>
  <si>
    <t> BRNO 14 </t>
  </si>
  <si>
    <t>2441089.971 </t>
  </si>
  <si>
    <t> 18.05.1971 11:18 </t>
  </si>
  <si>
    <t> 0.019 </t>
  </si>
  <si>
    <t>2441092.467 </t>
  </si>
  <si>
    <t> 20.05.1971 23:12 </t>
  </si>
  <si>
    <t> 0.010 </t>
  </si>
  <si>
    <t>2442453.332 </t>
  </si>
  <si>
    <t> 09.02.1975 19:58 </t>
  </si>
  <si>
    <t> R.Diethelm </t>
  </si>
  <si>
    <t> BBS 21 </t>
  </si>
  <si>
    <t>2442460.432 </t>
  </si>
  <si>
    <t> 16.02.1975 22:22 </t>
  </si>
  <si>
    <t> 0.001 </t>
  </si>
  <si>
    <t>2442958.457 </t>
  </si>
  <si>
    <t> 28.06.1976 22:58 </t>
  </si>
  <si>
    <t> 0.011 </t>
  </si>
  <si>
    <t> P.Novak </t>
  </si>
  <si>
    <t> BRNO 21 </t>
  </si>
  <si>
    <t>2442963.457 </t>
  </si>
  <si>
    <t> 03.07.1976 22:58 </t>
  </si>
  <si>
    <t> 0.002 </t>
  </si>
  <si>
    <t>2443014.395 </t>
  </si>
  <si>
    <t> 23.08.1976 21:28 </t>
  </si>
  <si>
    <t> 0.012 </t>
  </si>
  <si>
    <t> D.Böhme </t>
  </si>
  <si>
    <t> MVS 8.24 </t>
  </si>
  <si>
    <t>2443275.709 </t>
  </si>
  <si>
    <t> 12.05.1977 05:00 </t>
  </si>
  <si>
    <t> 0.004 </t>
  </si>
  <si>
    <t> G.Samolyk </t>
  </si>
  <si>
    <t> AOEB 3 </t>
  </si>
  <si>
    <t>2443687.731 </t>
  </si>
  <si>
    <t> 28.06.1978 05:32 </t>
  </si>
  <si>
    <t>2443701.508 </t>
  </si>
  <si>
    <t> 12.07.1978 00:11 </t>
  </si>
  <si>
    <t> 0.007 </t>
  </si>
  <si>
    <t> J.Manek </t>
  </si>
  <si>
    <t> BRNO 23 </t>
  </si>
  <si>
    <t>2443822.569 </t>
  </si>
  <si>
    <t> 10.11.1978 01:39 </t>
  </si>
  <si>
    <t>2443931.503 </t>
  </si>
  <si>
    <t> 27.02.1979 00:04 </t>
  </si>
  <si>
    <t> -0.012 </t>
  </si>
  <si>
    <t> J.Soukopova </t>
  </si>
  <si>
    <t>2444046.726 </t>
  </si>
  <si>
    <t> 22.06.1979 05:25 </t>
  </si>
  <si>
    <t> -0.004 </t>
  </si>
  <si>
    <t>2444171.539 </t>
  </si>
  <si>
    <t> 25.10.1979 00:56 </t>
  </si>
  <si>
    <t> -0.008 </t>
  </si>
  <si>
    <t>2444410.750 </t>
  </si>
  <si>
    <t> 20.06.1980 06:00 </t>
  </si>
  <si>
    <t>2444522.625 </t>
  </si>
  <si>
    <t> 10.10.1980 03:00 </t>
  </si>
  <si>
    <t>2444605.290 </t>
  </si>
  <si>
    <t> 31.12.1980 18:57 </t>
  </si>
  <si>
    <t> 0.016 </t>
  </si>
  <si>
    <t>2444700.877 </t>
  </si>
  <si>
    <t> 06.04.1981 09:02 </t>
  </si>
  <si>
    <t>2444731.747 </t>
  </si>
  <si>
    <t> 07.05.1981 05:55 </t>
  </si>
  <si>
    <t> -0.014 </t>
  </si>
  <si>
    <t>2444731.761 </t>
  </si>
  <si>
    <t> 07.05.1981 06:15 </t>
  </si>
  <si>
    <t> G.Wedemayer </t>
  </si>
  <si>
    <t>2444989.326 </t>
  </si>
  <si>
    <t> 19.01.1982 19:49 </t>
  </si>
  <si>
    <t>E </t>
  </si>
  <si>
    <t>?</t>
  </si>
  <si>
    <t> M.Hoffmann </t>
  </si>
  <si>
    <t>IBVS 2344 </t>
  </si>
  <si>
    <t>2444989.534 </t>
  </si>
  <si>
    <t> 20.01.1982 00:48 </t>
  </si>
  <si>
    <t> -0.000 </t>
  </si>
  <si>
    <t>2445196.367 </t>
  </si>
  <si>
    <t> 14.08.1982 20:48 </t>
  </si>
  <si>
    <t> V.Wagner </t>
  </si>
  <si>
    <t> BRNO 26 </t>
  </si>
  <si>
    <t>2445196.374 </t>
  </si>
  <si>
    <t> 14.08.1982 20:58 </t>
  </si>
  <si>
    <t> -0.005 </t>
  </si>
  <si>
    <t> A.Slatinsky </t>
  </si>
  <si>
    <t>2445235.623 </t>
  </si>
  <si>
    <t> 23.09.1982 02:57 </t>
  </si>
  <si>
    <t>2445492.767 </t>
  </si>
  <si>
    <t> 07.06.1983 06:24 </t>
  </si>
  <si>
    <t>2445562.485 </t>
  </si>
  <si>
    <t> 15.08.1983 23:38 </t>
  </si>
  <si>
    <t> M.Zejda </t>
  </si>
  <si>
    <t>2445562.497 </t>
  </si>
  <si>
    <t> 15.08.1983 23:55 </t>
  </si>
  <si>
    <t> J.Brezna </t>
  </si>
  <si>
    <t>2445591.709 </t>
  </si>
  <si>
    <t> 14.09.1983 05:00 </t>
  </si>
  <si>
    <t>2445810.448 </t>
  </si>
  <si>
    <t> 19.04.1984 22:45 </t>
  </si>
  <si>
    <t> J.Borovicka </t>
  </si>
  <si>
    <t> BRNO 27 </t>
  </si>
  <si>
    <t>2446034.405 </t>
  </si>
  <si>
    <t> 29.11.1984 21:43 </t>
  </si>
  <si>
    <t> BBS 74 </t>
  </si>
  <si>
    <t>2446054.438 </t>
  </si>
  <si>
    <t> 19.12.1984 22:30 </t>
  </si>
  <si>
    <t> BBS 75 </t>
  </si>
  <si>
    <t>2446057.350 </t>
  </si>
  <si>
    <t> 22.12.1984 20:24 </t>
  </si>
  <si>
    <t>2446104.334 </t>
  </si>
  <si>
    <t> 07.02.1985 20:00 </t>
  </si>
  <si>
    <t> J.Safar </t>
  </si>
  <si>
    <t>2446104.335 </t>
  </si>
  <si>
    <t> 07.02.1985 20:02 </t>
  </si>
  <si>
    <t> P.Lutcha </t>
  </si>
  <si>
    <t>2446109.334 </t>
  </si>
  <si>
    <t> 12.02.1985 20:00 </t>
  </si>
  <si>
    <t> -0.002 </t>
  </si>
  <si>
    <t>2446109.338 </t>
  </si>
  <si>
    <t> 12.02.1985 20:06 </t>
  </si>
  <si>
    <t>2446210.562 </t>
  </si>
  <si>
    <t> 25.05.1985 01:29 </t>
  </si>
  <si>
    <t> BBS 77 </t>
  </si>
  <si>
    <t>2446250.433 </t>
  </si>
  <si>
    <t> 03.07.1985 22:23 </t>
  </si>
  <si>
    <t>2446270.472 </t>
  </si>
  <si>
    <t> 23.07.1985 23:19 </t>
  </si>
  <si>
    <t> P.Svoboda </t>
  </si>
  <si>
    <t>2446290.512 </t>
  </si>
  <si>
    <t> 13.08.1985 00:17 </t>
  </si>
  <si>
    <t>2446293.433 </t>
  </si>
  <si>
    <t> 15.08.1985 22:23 </t>
  </si>
  <si>
    <t> 0.003 </t>
  </si>
  <si>
    <t>2446306.374 </t>
  </si>
  <si>
    <t> 28.08.1985 20:58 </t>
  </si>
  <si>
    <t> BBS 78 </t>
  </si>
  <si>
    <t>2446329.329 </t>
  </si>
  <si>
    <t> 20.09.1985 19:53 </t>
  </si>
  <si>
    <t>2446331.420 </t>
  </si>
  <si>
    <t> 22.09.1985 22:04 </t>
  </si>
  <si>
    <t>2446553.506 </t>
  </si>
  <si>
    <t> 03.05.1986 00:08 </t>
  </si>
  <si>
    <t> L.Sedlak </t>
  </si>
  <si>
    <t> BRNO 28 </t>
  </si>
  <si>
    <t>2446657.443 </t>
  </si>
  <si>
    <t> 14.08.1986 22:37 </t>
  </si>
  <si>
    <t> -0.001 </t>
  </si>
  <si>
    <t> BBS 81 </t>
  </si>
  <si>
    <t>2446714.621 </t>
  </si>
  <si>
    <t> 11.10.1986 02:54 </t>
  </si>
  <si>
    <t>2447069.453 </t>
  </si>
  <si>
    <t> 30.09.1987 22:52 </t>
  </si>
  <si>
    <t> A.Dedoch </t>
  </si>
  <si>
    <t> BRNO 30 </t>
  </si>
  <si>
    <t>2447099.526 </t>
  </si>
  <si>
    <t> 31.10.1987 00:37 </t>
  </si>
  <si>
    <t> R.Santler </t>
  </si>
  <si>
    <t>2447115.371 </t>
  </si>
  <si>
    <t> 15.11.1987 20:54 </t>
  </si>
  <si>
    <t> -0.013 </t>
  </si>
  <si>
    <t>2447613.390 </t>
  </si>
  <si>
    <t> 27.03.1989 21:21 </t>
  </si>
  <si>
    <t> R.Krejci </t>
  </si>
  <si>
    <t>2447686.445 </t>
  </si>
  <si>
    <t> 08.06.1989 22:40 </t>
  </si>
  <si>
    <t> -0.006 </t>
  </si>
  <si>
    <t>2447686.458 </t>
  </si>
  <si>
    <t> 08.06.1989 22:59 </t>
  </si>
  <si>
    <t> M.Jechumtal </t>
  </si>
  <si>
    <t>2447772.841 </t>
  </si>
  <si>
    <t> 03.09.1989 08:11 </t>
  </si>
  <si>
    <t> -0.022 </t>
  </si>
  <si>
    <t>2447807.901 </t>
  </si>
  <si>
    <t> 08.10.1989 09:37 </t>
  </si>
  <si>
    <t> -0.028 </t>
  </si>
  <si>
    <t>2448123.511 </t>
  </si>
  <si>
    <t> 20.08.1990 00:15 </t>
  </si>
  <si>
    <t> M.Vrastak </t>
  </si>
  <si>
    <t> BRNO 31 </t>
  </si>
  <si>
    <t>2448500.477 </t>
  </si>
  <si>
    <t> 31.08.1991 23:26 </t>
  </si>
  <si>
    <t> L.Lubena </t>
  </si>
  <si>
    <t>2448506.714 </t>
  </si>
  <si>
    <t> 07.09.1991 05:08 </t>
  </si>
  <si>
    <t> -0.021 </t>
  </si>
  <si>
    <t>2448508.399 </t>
  </si>
  <si>
    <t> 08.09.1991 21:34 </t>
  </si>
  <si>
    <t> Z.Egyhazi </t>
  </si>
  <si>
    <t>2448537.625 </t>
  </si>
  <si>
    <t> 08.10.1991 03:00 </t>
  </si>
  <si>
    <t>2448801.452 </t>
  </si>
  <si>
    <t> 27.06.1992 22:50 </t>
  </si>
  <si>
    <t> P.Sulc </t>
  </si>
  <si>
    <t>2449122.479 </t>
  </si>
  <si>
    <t> 14.05.1993 23:29 </t>
  </si>
  <si>
    <t>2449599.405 </t>
  </si>
  <si>
    <t> 03.09.1994 21:43 </t>
  </si>
  <si>
    <t> F.Acerbi </t>
  </si>
  <si>
    <t> BBS 107 </t>
  </si>
  <si>
    <t>2449599.599 </t>
  </si>
  <si>
    <t> 04.09.1994 02:22 </t>
  </si>
  <si>
    <t>2449599.614 </t>
  </si>
  <si>
    <t> 04.09.1994 02:44 </t>
  </si>
  <si>
    <t> C.Barani </t>
  </si>
  <si>
    <t> BBS 108 </t>
  </si>
  <si>
    <t>2449858.828 </t>
  </si>
  <si>
    <t> 21.05.1995 07:52 </t>
  </si>
  <si>
    <t> -0.018 </t>
  </si>
  <si>
    <t>2449936.4803 </t>
  </si>
  <si>
    <t> 06.08.1995 23:31 </t>
  </si>
  <si>
    <t> -0.0110 </t>
  </si>
  <si>
    <t> P.Sobotka </t>
  </si>
  <si>
    <t> BRNO 32 </t>
  </si>
  <si>
    <t>2449936.4858 </t>
  </si>
  <si>
    <t> 06.08.1995 23:39 </t>
  </si>
  <si>
    <t> -0.0055 </t>
  </si>
  <si>
    <t> L.Brat </t>
  </si>
  <si>
    <t>2450233.693 </t>
  </si>
  <si>
    <t> 30.05.1996 04:37 </t>
  </si>
  <si>
    <t>2450305.4783 </t>
  </si>
  <si>
    <t> 09.08.1996 23:28 </t>
  </si>
  <si>
    <t> -0.0362 </t>
  </si>
  <si>
    <t> K.Koss </t>
  </si>
  <si>
    <t>2450305.5013 </t>
  </si>
  <si>
    <t> 10.08.1996 00:01 </t>
  </si>
  <si>
    <t> -0.0132 </t>
  </si>
  <si>
    <t> J.Cechal </t>
  </si>
  <si>
    <t>2450315.5198 </t>
  </si>
  <si>
    <t> 20.08.1996 00:28 </t>
  </si>
  <si>
    <t> -0.0135 </t>
  </si>
  <si>
    <t> J.Zahajsky </t>
  </si>
  <si>
    <t>2450318.4462 </t>
  </si>
  <si>
    <t> 22.08.1996 22:42 </t>
  </si>
  <si>
    <t> -0.0092 </t>
  </si>
  <si>
    <t>2450318.4587 </t>
  </si>
  <si>
    <t> 22.08.1996 23:00 </t>
  </si>
  <si>
    <t> 0.0033 </t>
  </si>
  <si>
    <t>2450370.616 </t>
  </si>
  <si>
    <t> 14.10.1996 02:47 </t>
  </si>
  <si>
    <t> -0.020 </t>
  </si>
  <si>
    <t> AOEB 9 </t>
  </si>
  <si>
    <t>2450376.889 </t>
  </si>
  <si>
    <t> 20.10.1996 09:20 </t>
  </si>
  <si>
    <t> -0.009 </t>
  </si>
  <si>
    <t>2450639.4674 </t>
  </si>
  <si>
    <t> 09.07.1997 23:13 </t>
  </si>
  <si>
    <t> -0.0048 </t>
  </si>
  <si>
    <t> M.Netolicky </t>
  </si>
  <si>
    <t>2450642.7978 </t>
  </si>
  <si>
    <t> 13.07.1997 07:08 </t>
  </si>
  <si>
    <t> -0.0140 </t>
  </si>
  <si>
    <t>C </t>
  </si>
  <si>
    <t>ns</t>
  </si>
  <si>
    <t> P.Kuebler </t>
  </si>
  <si>
    <t>2450667.4289 </t>
  </si>
  <si>
    <t> 06.08.1997 22:17 </t>
  </si>
  <si>
    <t> -0.0123 </t>
  </si>
  <si>
    <t>2450667.4310 </t>
  </si>
  <si>
    <t> 06.08.1997 22:20 </t>
  </si>
  <si>
    <t> -0.0102 </t>
  </si>
  <si>
    <t>2450667.4338 </t>
  </si>
  <si>
    <t> 06.08.1997 22:24 </t>
  </si>
  <si>
    <t> -0.0074 </t>
  </si>
  <si>
    <t> S.Macuchova </t>
  </si>
  <si>
    <t>2450667.4449 </t>
  </si>
  <si>
    <t> 06.08.1997 22:40 </t>
  </si>
  <si>
    <t> 0.0037 </t>
  </si>
  <si>
    <t> O.Bracek </t>
  </si>
  <si>
    <t>2450667.4567 </t>
  </si>
  <si>
    <t> 06.08.1997 22:57 </t>
  </si>
  <si>
    <t> 0.0155 </t>
  </si>
  <si>
    <t> J.Gozdal </t>
  </si>
  <si>
    <t>2451088.6282 </t>
  </si>
  <si>
    <t> 02.10.1998 03:04 </t>
  </si>
  <si>
    <t> -0.0171 </t>
  </si>
  <si>
    <t>2451433.4373 </t>
  </si>
  <si>
    <t> 11.09.1999 22:29 </t>
  </si>
  <si>
    <t> -0.0193 </t>
  </si>
  <si>
    <t>2451452.6349 </t>
  </si>
  <si>
    <t> 01.10.1999 03:14 </t>
  </si>
  <si>
    <t> -0.0243 </t>
  </si>
  <si>
    <t> G.Lubcke </t>
  </si>
  <si>
    <t>2451576.6148 </t>
  </si>
  <si>
    <t> 02.02.2000 02:45 </t>
  </si>
  <si>
    <t> -0.0261 </t>
  </si>
  <si>
    <t>2451667.4218 </t>
  </si>
  <si>
    <t> 02.05.2000 22:07 </t>
  </si>
  <si>
    <t> -0.0139 </t>
  </si>
  <si>
    <t>2451676.38630 </t>
  </si>
  <si>
    <t> 11.05.2000 21:16 </t>
  </si>
  <si>
    <t> -0.02450 </t>
  </si>
  <si>
    <t> L.Král </t>
  </si>
  <si>
    <t>OEJV 0074 </t>
  </si>
  <si>
    <t>2451677.444 </t>
  </si>
  <si>
    <t> 12.05.2000 22:39 </t>
  </si>
  <si>
    <t> -0.010 </t>
  </si>
  <si>
    <t> J.Zahajský </t>
  </si>
  <si>
    <t>2451758.409 </t>
  </si>
  <si>
    <t> 01.08.2000 21:48 </t>
  </si>
  <si>
    <t> -0.030 </t>
  </si>
  <si>
    <t> O.Pejcha </t>
  </si>
  <si>
    <t>2451817.4762 </t>
  </si>
  <si>
    <t> 29.09.2000 23:25 </t>
  </si>
  <si>
    <t> -0.0317 </t>
  </si>
  <si>
    <t>o</t>
  </si>
  <si>
    <t> K.&amp; M.Rätz </t>
  </si>
  <si>
    <t>BAVM 152 </t>
  </si>
  <si>
    <t>2451884.261 </t>
  </si>
  <si>
    <t> 05.12.2000 18:15 </t>
  </si>
  <si>
    <t> -0.038 </t>
  </si>
  <si>
    <t> BBS 124 </t>
  </si>
  <si>
    <t>2451889.6940 </t>
  </si>
  <si>
    <t> 11.12.2000 04:39 </t>
  </si>
  <si>
    <t> -0.0323 </t>
  </si>
  <si>
    <t> R.H.Nelson </t>
  </si>
  <si>
    <t>IBVS 5040 </t>
  </si>
  <si>
    <t>2452146.8363 </t>
  </si>
  <si>
    <t> 25.08.2001 08:04 </t>
  </si>
  <si>
    <t> -0.0374 </t>
  </si>
  <si>
    <t> S.Dvorak </t>
  </si>
  <si>
    <t>2452197.3474 </t>
  </si>
  <si>
    <t> 14.10.2001 20:20 </t>
  </si>
  <si>
    <t> E.Blättler </t>
  </si>
  <si>
    <t> BBS 126 </t>
  </si>
  <si>
    <t>2452217.3841 </t>
  </si>
  <si>
    <t> 03.11.2001 21:13 </t>
  </si>
  <si>
    <t> -0.0381 </t>
  </si>
  <si>
    <t> T.Pribulla et al. </t>
  </si>
  <si>
    <t>IBVS 5341 </t>
  </si>
  <si>
    <t>2452223.6456 </t>
  </si>
  <si>
    <t> 10.11.2001 03:29 </t>
  </si>
  <si>
    <t> -0.0384 </t>
  </si>
  <si>
    <t>2452239.5049 </t>
  </si>
  <si>
    <t> 26.11.2001 00:07 </t>
  </si>
  <si>
    <t> -0.0420 </t>
  </si>
  <si>
    <t>2452415.6677 </t>
  </si>
  <si>
    <t> 21.05.2002 04:01 </t>
  </si>
  <si>
    <t> -0.0419 </t>
  </si>
  <si>
    <t> N.Simmons </t>
  </si>
  <si>
    <t>2452542.5700 </t>
  </si>
  <si>
    <t> 25.09.2002 01:40 </t>
  </si>
  <si>
    <t> -0.0435 </t>
  </si>
  <si>
    <t>2452603.5163 </t>
  </si>
  <si>
    <t> 25.11.2002 00:23 </t>
  </si>
  <si>
    <t> -0.0445 </t>
  </si>
  <si>
    <t>2452693.269 </t>
  </si>
  <si>
    <t> 22.02.2003 18:27 </t>
  </si>
  <si>
    <t> -0.043 </t>
  </si>
  <si>
    <t> BBS 129 </t>
  </si>
  <si>
    <t>2452834.776 </t>
  </si>
  <si>
    <t> 14.07.2003 06:37 </t>
  </si>
  <si>
    <t> -0.051 </t>
  </si>
  <si>
    <t> R.Nelson </t>
  </si>
  <si>
    <t>IBVS 5493 </t>
  </si>
  <si>
    <t>2452860.6585 </t>
  </si>
  <si>
    <t> 09.08.2003 03:48 </t>
  </si>
  <si>
    <t> -0.0497 </t>
  </si>
  <si>
    <t>2452899.6884 </t>
  </si>
  <si>
    <t> 17.09.2003 04:31 </t>
  </si>
  <si>
    <t> -0.0511 </t>
  </si>
  <si>
    <t>2452923.6920 </t>
  </si>
  <si>
    <t> 11.10.2003 04:36 </t>
  </si>
  <si>
    <t> -0.0507 </t>
  </si>
  <si>
    <t>2452958.3368 </t>
  </si>
  <si>
    <t> 14.11.2003 20:04 </t>
  </si>
  <si>
    <t> -0.0540 </t>
  </si>
  <si>
    <t>IBVS 5668 </t>
  </si>
  <si>
    <t>2452964.6000 </t>
  </si>
  <si>
    <t> 21.11.2003 02:24 </t>
  </si>
  <si>
    <t> -0.0526 </t>
  </si>
  <si>
    <t>2452965.4357 </t>
  </si>
  <si>
    <t> 21.11.2003 22:27 </t>
  </si>
  <si>
    <t> -0.0517 </t>
  </si>
  <si>
    <t>2452976.4984 </t>
  </si>
  <si>
    <t> 02.12.2003 23:57 </t>
  </si>
  <si>
    <t> -0.0514 </t>
  </si>
  <si>
    <t>2452981.2990 </t>
  </si>
  <si>
    <t> 07.12.2003 19:10 </t>
  </si>
  <si>
    <t>-I</t>
  </si>
  <si>
    <t> v.Poschinger </t>
  </si>
  <si>
    <t>BAVM 172 </t>
  </si>
  <si>
    <t>2452991.3184 </t>
  </si>
  <si>
    <t> 17.12.2003 19:38 </t>
  </si>
  <si>
    <t>59770</t>
  </si>
  <si>
    <t> -0.0508 </t>
  </si>
  <si>
    <t> BBS 130 </t>
  </si>
  <si>
    <t>2453097.7639 </t>
  </si>
  <si>
    <t> 02.04.2004 06:20 </t>
  </si>
  <si>
    <t>60025</t>
  </si>
  <si>
    <t> -0.0543 </t>
  </si>
  <si>
    <t>2453223.6236 </t>
  </si>
  <si>
    <t> 06.08.2004 02:57 </t>
  </si>
  <si>
    <t>60326.5</t>
  </si>
  <si>
    <t> -0.0549 </t>
  </si>
  <si>
    <t> AOEB 12 </t>
  </si>
  <si>
    <t>2453270.5846 </t>
  </si>
  <si>
    <t> 22.09.2004 02:01 </t>
  </si>
  <si>
    <t>60439</t>
  </si>
  <si>
    <t> -0.0567 </t>
  </si>
  <si>
    <t> JAAVSO 41;328 </t>
  </si>
  <si>
    <t>2453381.4077 </t>
  </si>
  <si>
    <t> 10.01.2005 21:47 </t>
  </si>
  <si>
    <t>60704.5</t>
  </si>
  <si>
    <t> -0.0658 </t>
  </si>
  <si>
    <t> F.Agerer </t>
  </si>
  <si>
    <t>BAVM 173 </t>
  </si>
  <si>
    <t>2453381.6236 </t>
  </si>
  <si>
    <t> 11.01.2005 02:57 </t>
  </si>
  <si>
    <t>60705</t>
  </si>
  <si>
    <t> -0.0586 </t>
  </si>
  <si>
    <t>2453515.6212 </t>
  </si>
  <si>
    <t> 25.05.2005 02:54 </t>
  </si>
  <si>
    <t>61026</t>
  </si>
  <si>
    <t> -0.0615 </t>
  </si>
  <si>
    <t> R.Poklar </t>
  </si>
  <si>
    <t>2453558.8226 </t>
  </si>
  <si>
    <t> 07.07.2005 07:44 </t>
  </si>
  <si>
    <t>61129.5</t>
  </si>
  <si>
    <t> -0.0659 </t>
  </si>
  <si>
    <t>2453615.5995 </t>
  </si>
  <si>
    <t> 02.09.2005 02:23 </t>
  </si>
  <si>
    <t>61265.5</t>
  </si>
  <si>
    <t> -0.0618 </t>
  </si>
  <si>
    <t>2453657.3424 </t>
  </si>
  <si>
    <t> 13.10.2005 20:13 </t>
  </si>
  <si>
    <t>61365.5</t>
  </si>
  <si>
    <t> -0.0636 </t>
  </si>
  <si>
    <t> F.Walter </t>
  </si>
  <si>
    <t>BAVM 178 </t>
  </si>
  <si>
    <t>2453672.3705 </t>
  </si>
  <si>
    <t> 28.10.2005 20:53 </t>
  </si>
  <si>
    <t>61401.5</t>
  </si>
  <si>
    <t>2453697.6256 </t>
  </si>
  <si>
    <t> 23.11.2005 03:00 </t>
  </si>
  <si>
    <t>61462</t>
  </si>
  <si>
    <t> -0.0641 </t>
  </si>
  <si>
    <t> R. Nelson </t>
  </si>
  <si>
    <t>IBVS 5672 </t>
  </si>
  <si>
    <t>2453708.6228 </t>
  </si>
  <si>
    <t> 04.12.2005 02:56 </t>
  </si>
  <si>
    <t>61488.5</t>
  </si>
  <si>
    <t> -0.1292 </t>
  </si>
  <si>
    <t>2453757.5264 </t>
  </si>
  <si>
    <t> 22.01.2006 00:38 </t>
  </si>
  <si>
    <t>61605.5</t>
  </si>
  <si>
    <t> -0.0669 </t>
  </si>
  <si>
    <t>2453791.3402 </t>
  </si>
  <si>
    <t> 24.02.2006 20:09 </t>
  </si>
  <si>
    <t>61686.5</t>
  </si>
  <si>
    <t> -0.0663 </t>
  </si>
  <si>
    <t>m</t>
  </si>
  <si>
    <t> S. Parimucha et al. </t>
  </si>
  <si>
    <t>IBVS 5777 </t>
  </si>
  <si>
    <t>2453795.3050 </t>
  </si>
  <si>
    <t> 28.02.2006 19:19 </t>
  </si>
  <si>
    <t>61696</t>
  </si>
  <si>
    <t> -0.0673 </t>
  </si>
  <si>
    <t>2453922.4157 </t>
  </si>
  <si>
    <t> 05.07.2006 21:58 </t>
  </si>
  <si>
    <t>62000.5</t>
  </si>
  <si>
    <t> -0.0692 </t>
  </si>
  <si>
    <t>2453965.4127 </t>
  </si>
  <si>
    <t> 17.08.2006 21:54 </t>
  </si>
  <si>
    <t>62103.5</t>
  </si>
  <si>
    <t> -0.0693 </t>
  </si>
  <si>
    <t>2453994.6318 </t>
  </si>
  <si>
    <t> 16.09.2006 03:09 </t>
  </si>
  <si>
    <t>62173.5</t>
  </si>
  <si>
    <t> -0.0715 </t>
  </si>
  <si>
    <t>2454086.2622 </t>
  </si>
  <si>
    <t> 16.12.2006 18:17 </t>
  </si>
  <si>
    <t>62393</t>
  </si>
  <si>
    <t> -0.0707 </t>
  </si>
  <si>
    <t> S.Dogru et al. </t>
  </si>
  <si>
    <t>IBVS 5795 </t>
  </si>
  <si>
    <t>2454107.5509 </t>
  </si>
  <si>
    <t> 07.01.2007 01:13 </t>
  </si>
  <si>
    <t>62444</t>
  </si>
  <si>
    <t> -0.0718 </t>
  </si>
  <si>
    <t>2454211.7021 </t>
  </si>
  <si>
    <t> 21.04.2007 04:51 </t>
  </si>
  <si>
    <t>62693.5</t>
  </si>
  <si>
    <t> -0.0737 </t>
  </si>
  <si>
    <t>2454338.8138 </t>
  </si>
  <si>
    <t> 26.08.2007 07:31 </t>
  </si>
  <si>
    <t>62998</t>
  </si>
  <si>
    <t> -0.0746 </t>
  </si>
  <si>
    <t>JAAVSO 36(2);171 </t>
  </si>
  <si>
    <t>2454366.7809 </t>
  </si>
  <si>
    <t> 23.09.2007 06:44 </t>
  </si>
  <si>
    <t>63065</t>
  </si>
  <si>
    <t> -0.0765 </t>
  </si>
  <si>
    <t>2454433.3598 </t>
  </si>
  <si>
    <t> 28.11.2007 20:38 </t>
  </si>
  <si>
    <t>63224.5</t>
  </si>
  <si>
    <t> -0.0804 </t>
  </si>
  <si>
    <t> S.Parimucha et al. </t>
  </si>
  <si>
    <t>IBVS 5898 </t>
  </si>
  <si>
    <t>2454583.8498 </t>
  </si>
  <si>
    <t> 27.04.2008 08:23 </t>
  </si>
  <si>
    <t>63585</t>
  </si>
  <si>
    <t> -0.0801 </t>
  </si>
  <si>
    <t>JAAVSO 36(2);186 </t>
  </si>
  <si>
    <t>2454628.7261 </t>
  </si>
  <si>
    <t> 11.06.2008 05:25 </t>
  </si>
  <si>
    <t>63692.5</t>
  </si>
  <si>
    <t> -0.0793 </t>
  </si>
  <si>
    <t> J.Bialozynski </t>
  </si>
  <si>
    <t>2454635.8208 </t>
  </si>
  <si>
    <t> 18.06.2008 07:41 </t>
  </si>
  <si>
    <t>63709.5</t>
  </si>
  <si>
    <t> -0.0812 </t>
  </si>
  <si>
    <t>2454651.6853 </t>
  </si>
  <si>
    <t> 04.07.2008 04:26 </t>
  </si>
  <si>
    <t>63747.5</t>
  </si>
  <si>
    <t> -0.0797 </t>
  </si>
  <si>
    <t>2454702.8179 </t>
  </si>
  <si>
    <t> 24.08.2008 07:37 </t>
  </si>
  <si>
    <t>63870</t>
  </si>
  <si>
    <t> -0.0844 </t>
  </si>
  <si>
    <t>2454768.5646 </t>
  </si>
  <si>
    <t> 29.10.2008 01:33 </t>
  </si>
  <si>
    <t>64027.5</t>
  </si>
  <si>
    <t> -0.0856 </t>
  </si>
  <si>
    <t>JAAVSO 37(1),44 </t>
  </si>
  <si>
    <t>2454797.577 </t>
  </si>
  <si>
    <t> 27.11.2008 01:50 </t>
  </si>
  <si>
    <t>64097</t>
  </si>
  <si>
    <t> -0.086 </t>
  </si>
  <si>
    <t> H.Gerner </t>
  </si>
  <si>
    <t>2454832.6406 </t>
  </si>
  <si>
    <t> 01.01.2009 03:22 </t>
  </si>
  <si>
    <t>64181</t>
  </si>
  <si>
    <t> -0.0877 </t>
  </si>
  <si>
    <t>2454986.6771 </t>
  </si>
  <si>
    <t> 04.06.2009 04:15 </t>
  </si>
  <si>
    <t>64550</t>
  </si>
  <si>
    <t> -0.0892 </t>
  </si>
  <si>
    <t> JAAVSO 38;85 </t>
  </si>
  <si>
    <t>2455029.4650 </t>
  </si>
  <si>
    <t> 16.07.2009 23:09 </t>
  </si>
  <si>
    <t>64652.5</t>
  </si>
  <si>
    <t> -0.0896 </t>
  </si>
  <si>
    <t>2455051.3781 </t>
  </si>
  <si>
    <t> 07.08.2009 21:04 </t>
  </si>
  <si>
    <t>64705</t>
  </si>
  <si>
    <t> -0.0925 </t>
  </si>
  <si>
    <t>IBVS 5980 </t>
  </si>
  <si>
    <t>2455084.1487 </t>
  </si>
  <si>
    <t> 09.09.2009 15:34 </t>
  </si>
  <si>
    <t>64783.5</t>
  </si>
  <si>
    <t> -0.0915 </t>
  </si>
  <si>
    <t> K.Shiokawa </t>
  </si>
  <si>
    <t>VSB 50 </t>
  </si>
  <si>
    <t>2455114.6208 </t>
  </si>
  <si>
    <t> 10.10.2009 02:53 </t>
  </si>
  <si>
    <t>64856.5</t>
  </si>
  <si>
    <t> -0.0930 </t>
  </si>
  <si>
    <t> JAAVSO 38;120 </t>
  </si>
  <si>
    <t>2455144.6758 </t>
  </si>
  <si>
    <t> 09.11.2009 04:13 </t>
  </si>
  <si>
    <t>64928.5</t>
  </si>
  <si>
    <t> -0.0942 </t>
  </si>
  <si>
    <t>IBVS 5920 </t>
  </si>
  <si>
    <t>2455163.6693 </t>
  </si>
  <si>
    <t> 28.11.2009 04:03 </t>
  </si>
  <si>
    <t>64974</t>
  </si>
  <si>
    <t> -0.0946 </t>
  </si>
  <si>
    <t>2455238.5985 </t>
  </si>
  <si>
    <t> 11.02.2010 02:21 </t>
  </si>
  <si>
    <t>65153.5</t>
  </si>
  <si>
    <t> -0.0971 </t>
  </si>
  <si>
    <t>2455346.7168 </t>
  </si>
  <si>
    <t> 30.05.2010 05:12 </t>
  </si>
  <si>
    <t>65412.5</t>
  </si>
  <si>
    <t> -0.0976 </t>
  </si>
  <si>
    <t> JAAVSO 39;94 </t>
  </si>
  <si>
    <t>2455480.5036 </t>
  </si>
  <si>
    <t> 11.10.2010 00:05 </t>
  </si>
  <si>
    <t>65733</t>
  </si>
  <si>
    <t> -0.1026 </t>
  </si>
  <si>
    <t>2455503.6700 </t>
  </si>
  <si>
    <t> 03.11.2010 04:04 </t>
  </si>
  <si>
    <t>65788.5</t>
  </si>
  <si>
    <t> -0.1045 </t>
  </si>
  <si>
    <t>IBVS 5960 </t>
  </si>
  <si>
    <t>2455531.6427 </t>
  </si>
  <si>
    <t> 01.12.2010 03:25 </t>
  </si>
  <si>
    <t>65855.5</t>
  </si>
  <si>
    <t> -0.1008 </t>
  </si>
  <si>
    <t> JAAVSO 39;177 </t>
  </si>
  <si>
    <t>2455747.6643 </t>
  </si>
  <si>
    <t> 05.07.2011 03:56 </t>
  </si>
  <si>
    <t>66373</t>
  </si>
  <si>
    <t> -0.1081 </t>
  </si>
  <si>
    <t> JAAVSO 40;975 </t>
  </si>
  <si>
    <t>2455785.0244 </t>
  </si>
  <si>
    <t> 11.08.2011 12:35 </t>
  </si>
  <si>
    <t>66462.5</t>
  </si>
  <si>
    <t> -0.1095 </t>
  </si>
  <si>
    <t>Rc</t>
  </si>
  <si>
    <t>VSB 53 </t>
  </si>
  <si>
    <t>2455820.29832 </t>
  </si>
  <si>
    <t> 15.09.2011 19:09 </t>
  </si>
  <si>
    <t>66547</t>
  </si>
  <si>
    <t> -0.10984 </t>
  </si>
  <si>
    <t> L.Šmelcer </t>
  </si>
  <si>
    <t>OEJV 0160 </t>
  </si>
  <si>
    <t>2455820.29962 </t>
  </si>
  <si>
    <t> 15.09.2011 19:11 </t>
  </si>
  <si>
    <t> -0.10854 </t>
  </si>
  <si>
    <t>2455881.6584 </t>
  </si>
  <si>
    <t> 16.11.2011 03:48 </t>
  </si>
  <si>
    <t>66694</t>
  </si>
  <si>
    <t> -0.1145 </t>
  </si>
  <si>
    <t>IBVS 6011 </t>
  </si>
  <si>
    <t>2455895.2284 </t>
  </si>
  <si>
    <t> 29.11.2011 17:28 </t>
  </si>
  <si>
    <t>66726.5</t>
  </si>
  <si>
    <t> -0.1115 </t>
  </si>
  <si>
    <t>2456121.8942 </t>
  </si>
  <si>
    <t> 13.07.2012 09:27 </t>
  </si>
  <si>
    <t>67269.5</t>
  </si>
  <si>
    <t> -0.1195 </t>
  </si>
  <si>
    <t>IBVS 6050 </t>
  </si>
  <si>
    <t>2456152.36846 </t>
  </si>
  <si>
    <t> 12.08.2012 20:50 </t>
  </si>
  <si>
    <t>67342.5</t>
  </si>
  <si>
    <t> -0.11887 </t>
  </si>
  <si>
    <t> M.Vraš?ak </t>
  </si>
  <si>
    <t>2456152.36896 </t>
  </si>
  <si>
    <t> 12.08.2012 20:51 </t>
  </si>
  <si>
    <t> -0.11837 </t>
  </si>
  <si>
    <t>2456152.36916 </t>
  </si>
  <si>
    <t> -0.11817 </t>
  </si>
  <si>
    <t>2456182.6313 </t>
  </si>
  <si>
    <t> 12.09.2012 03:09 </t>
  </si>
  <si>
    <t>67415</t>
  </si>
  <si>
    <t> -0.1209 </t>
  </si>
  <si>
    <t> JAAVSO 41;122 </t>
  </si>
  <si>
    <t>2456226.6716 </t>
  </si>
  <si>
    <t> 26.10.2012 04:07 </t>
  </si>
  <si>
    <t>67520.5</t>
  </si>
  <si>
    <t> -0.1213 </t>
  </si>
  <si>
    <t>IBVS 6042 </t>
  </si>
  <si>
    <t>2456460.8533 </t>
  </si>
  <si>
    <t> 17.06.2013 08:28 </t>
  </si>
  <si>
    <t>68081.5</t>
  </si>
  <si>
    <t> -0.1274 </t>
  </si>
  <si>
    <t>2456565.0027 </t>
  </si>
  <si>
    <t> 29.09.2013 12:03 </t>
  </si>
  <si>
    <t>68331</t>
  </si>
  <si>
    <t> -0.1311 </t>
  </si>
  <si>
    <t>VSB 56 </t>
  </si>
  <si>
    <t>2456565.2104 </t>
  </si>
  <si>
    <t> 29.09.2013 17:02 </t>
  </si>
  <si>
    <t>68331.5</t>
  </si>
  <si>
    <t> -0.1321 </t>
  </si>
  <si>
    <t>2456872.6508 </t>
  </si>
  <si>
    <t> 03.08.2014 03:37 </t>
  </si>
  <si>
    <t>69068</t>
  </si>
  <si>
    <t> -0.1415 </t>
  </si>
  <si>
    <t> JAAVSO 42;426 </t>
  </si>
  <si>
    <t>My time zone &gt;&gt;&gt;&gt;&gt;</t>
  </si>
  <si>
    <t>(PST=8, PDT=MDT=7, MDT=CST=6, etc.)</t>
  </si>
  <si>
    <t>IBVS 5980</t>
  </si>
  <si>
    <t>IBVS 6167</t>
  </si>
  <si>
    <t>OEJV 0179</t>
  </si>
  <si>
    <t>JAVSO..43..238</t>
  </si>
  <si>
    <t>JAVSO..44..164</t>
  </si>
  <si>
    <t>JAVSO..45..121</t>
  </si>
  <si>
    <t>JAVSO..45..215</t>
  </si>
  <si>
    <t>JAVSO..46…79 (2018)</t>
  </si>
  <si>
    <t>JAVSO..46..184</t>
  </si>
  <si>
    <t>JAVSO..47..263</t>
  </si>
  <si>
    <t>JAVSO..48…87</t>
  </si>
  <si>
    <t>JAVSO..48..256</t>
  </si>
  <si>
    <t>RHN 2021</t>
  </si>
  <si>
    <t>JAVSO 49, 108</t>
  </si>
  <si>
    <t>JAVSO 49, 256</t>
  </si>
  <si>
    <t>JAVSO 49, 106</t>
  </si>
  <si>
    <t>JBAV, 60</t>
  </si>
  <si>
    <t>JAVSO, 50, 133</t>
  </si>
  <si>
    <t>JAAVSO, 50, 255</t>
  </si>
  <si>
    <t>BAAVSSC191</t>
  </si>
  <si>
    <t>JAAVSO 51, 134</t>
  </si>
  <si>
    <t>OEJV 226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</si>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</sst>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\(&quot;$&quot;#,##0\)"/>
    <numFmt numFmtId="165" formatCode="0.000"/>
    <numFmt numFmtId="166" formatCode="0.00000"/>
    <numFmt numFmtId="167" formatCode="0.E+00"/>
    <numFmt numFmtId="168" formatCode="0.0%"/>
    <numFmt numFmtId="169" formatCode="0.000000"/>
    <numFmt numFmtId="170" formatCode="0.0000"/>
  </numFmts>
  <fonts count="5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color indexed="61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</borders>
  <cellStyleXfs count="48">
    <xf numFmtId="0" fontId="0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20" borderId="0" applyNumberFormat="0" applyBorder="0" applyAlignment="0" applyProtection="0"/>
    <xf numFmtId="0" fontId="35" fillId="4" borderId="0" applyNumberFormat="0" applyBorder="0" applyAlignment="0" applyProtection="0"/>
    <xf numFmtId="0" fontId="36" fillId="21" borderId="1" applyNumberFormat="0" applyAlignment="0" applyProtection="0"/>
    <xf numFmtId="0" fontId="37" fillId="22" borderId="2" applyNumberFormat="0" applyAlignment="0" applyProtection="0"/>
    <xf numFmtId="3" fontId="47" fillId="2" borderId="0"/>
    <xf numFmtId="164" fontId="47" fillId="2" borderId="0"/>
    <xf numFmtId="0" fontId="47" fillId="2" borderId="0"/>
    <xf numFmtId="0" fontId="38" fillId="0" borderId="0" applyNumberFormat="0" applyFill="0" applyBorder="0" applyAlignment="0" applyProtection="0"/>
    <xf numFmtId="2" fontId="47" fillId="2" borderId="0"/>
    <xf numFmtId="0" fontId="39" fillId="5" borderId="0" applyNumberFormat="0" applyBorder="0" applyAlignment="0" applyProtection="0"/>
    <xf numFmtId="0" fontId="1" fillId="2" borderId="0"/>
    <xf numFmtId="0" fontId="2" fillId="2" borderId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2" fillId="0" borderId="4" applyNumberFormat="0" applyFill="0" applyAlignment="0" applyProtection="0"/>
    <xf numFmtId="0" fontId="43" fillId="23" borderId="0" applyNumberFormat="0" applyBorder="0" applyAlignment="0" applyProtection="0"/>
    <xf numFmtId="0" fontId="12" fillId="0" borderId="0"/>
    <xf numFmtId="0" fontId="12" fillId="24" borderId="5" applyNumberFormat="0" applyFont="0" applyAlignment="0" applyProtection="0"/>
    <xf numFmtId="0" fontId="44" fillId="21" borderId="6" applyNumberFormat="0" applyAlignment="0" applyProtection="0"/>
    <xf numFmtId="0" fontId="45" fillId="0" borderId="0" applyNumberFormat="0" applyFill="0" applyBorder="0" applyAlignment="0" applyProtection="0"/>
    <xf numFmtId="0" fontId="47" fillId="2" borderId="7"/>
    <xf numFmtId="0" fontId="46" fillId="0" borderId="0" applyNumberFormat="0" applyFill="0" applyBorder="0" applyAlignment="0" applyProtection="0"/>
  </cellStyleXfs>
  <cellXfs count="267">
    <xf numFmtId="0" fontId="0" fillId="2" borderId="0" xfId="0" applyFill="1"/>
    <xf numFmtId="0" fontId="0" fillId="2" borderId="5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4" fontId="0" fillId="2" borderId="10" xfId="0" applyNumberFormat="1" applyFill="1" applyBorder="1"/>
    <xf numFmtId="14" fontId="0" fillId="2" borderId="5" xfId="0" applyNumberFormat="1" applyFill="1" applyBorder="1"/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5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0" fillId="0" borderId="19" xfId="0" applyBorder="1"/>
    <xf numFmtId="0" fontId="0" fillId="0" borderId="20" xfId="0" applyBorder="1"/>
    <xf numFmtId="0" fontId="10" fillId="0" borderId="0" xfId="0" applyFont="1"/>
    <xf numFmtId="0" fontId="11" fillId="0" borderId="0" xfId="0" applyFont="1"/>
    <xf numFmtId="0" fontId="12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65" fontId="5" fillId="2" borderId="5" xfId="0" applyNumberFormat="1" applyFont="1" applyFill="1" applyBorder="1" applyAlignment="1">
      <alignment horizontal="left"/>
    </xf>
    <xf numFmtId="0" fontId="13" fillId="0" borderId="21" xfId="0" applyFont="1" applyBorder="1"/>
    <xf numFmtId="0" fontId="13" fillId="0" borderId="22" xfId="0" applyFont="1" applyBorder="1"/>
    <xf numFmtId="0" fontId="9" fillId="2" borderId="5" xfId="0" applyFont="1" applyFill="1" applyBorder="1"/>
    <xf numFmtId="0" fontId="14" fillId="0" borderId="0" xfId="0" applyFont="1"/>
    <xf numFmtId="0" fontId="9" fillId="0" borderId="0" xfId="0" applyFont="1"/>
    <xf numFmtId="22" fontId="8" fillId="0" borderId="0" xfId="0" applyNumberFormat="1" applyFont="1"/>
    <xf numFmtId="0" fontId="15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left"/>
    </xf>
    <xf numFmtId="165" fontId="15" fillId="2" borderId="5" xfId="0" applyNumberFormat="1" applyFont="1" applyFill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6" fillId="2" borderId="5" xfId="0" applyFont="1" applyFill="1" applyBorder="1"/>
    <xf numFmtId="166" fontId="15" fillId="2" borderId="5" xfId="0" applyNumberFormat="1" applyFont="1" applyFill="1" applyBorder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2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20" fillId="2" borderId="13" xfId="0" applyFont="1" applyFill="1" applyBorder="1" applyAlignment="1">
      <alignment horizontal="center"/>
    </xf>
    <xf numFmtId="0" fontId="19" fillId="2" borderId="5" xfId="0" applyFont="1" applyFill="1" applyBorder="1"/>
    <xf numFmtId="0" fontId="8" fillId="2" borderId="5" xfId="0" applyFont="1" applyFill="1" applyBorder="1"/>
    <xf numFmtId="0" fontId="8" fillId="0" borderId="5" xfId="0" applyFont="1" applyBorder="1"/>
    <xf numFmtId="0" fontId="15" fillId="2" borderId="10" xfId="0" applyFont="1" applyFill="1" applyBorder="1"/>
    <xf numFmtId="0" fontId="15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2" borderId="13" xfId="0" applyFont="1" applyFill="1" applyBorder="1"/>
    <xf numFmtId="0" fontId="4" fillId="2" borderId="13" xfId="0" applyFont="1" applyFill="1" applyBorder="1" applyAlignment="1">
      <alignment horizontal="left"/>
    </xf>
    <xf numFmtId="0" fontId="0" fillId="2" borderId="18" xfId="0" applyFill="1" applyBorder="1"/>
    <xf numFmtId="11" fontId="0" fillId="2" borderId="8" xfId="0" applyNumberFormat="1" applyFill="1" applyBorder="1"/>
    <xf numFmtId="0" fontId="7" fillId="0" borderId="0" xfId="0" applyFont="1"/>
    <xf numFmtId="0" fontId="5" fillId="0" borderId="21" xfId="0" applyFont="1" applyBorder="1"/>
    <xf numFmtId="0" fontId="5" fillId="0" borderId="22" xfId="0" applyFont="1" applyBorder="1"/>
    <xf numFmtId="0" fontId="21" fillId="0" borderId="0" xfId="0" applyFont="1"/>
    <xf numFmtId="0" fontId="23" fillId="0" borderId="0" xfId="0" applyFont="1"/>
    <xf numFmtId="0" fontId="6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3" xfId="0" applyFont="1" applyBorder="1"/>
    <xf numFmtId="0" fontId="7" fillId="0" borderId="24" xfId="0" applyFont="1" applyBorder="1"/>
    <xf numFmtId="0" fontId="8" fillId="0" borderId="25" xfId="0" applyFont="1" applyBorder="1"/>
    <xf numFmtId="167" fontId="8" fillId="0" borderId="25" xfId="0" applyNumberFormat="1" applyFont="1" applyBorder="1" applyAlignment="1">
      <alignment horizontal="center"/>
    </xf>
    <xf numFmtId="168" fontId="6" fillId="0" borderId="0" xfId="0" applyNumberFormat="1" applyFont="1"/>
    <xf numFmtId="14" fontId="0" fillId="0" borderId="0" xfId="0" applyNumberFormat="1"/>
    <xf numFmtId="0" fontId="6" fillId="0" borderId="26" xfId="0" applyFont="1" applyBorder="1"/>
    <xf numFmtId="0" fontId="7" fillId="0" borderId="27" xfId="0" applyFont="1" applyBorder="1"/>
    <xf numFmtId="0" fontId="8" fillId="0" borderId="28" xfId="0" applyFont="1" applyBorder="1"/>
    <xf numFmtId="167" fontId="8" fillId="0" borderId="28" xfId="0" applyNumberFormat="1" applyFont="1" applyBorder="1" applyAlignment="1">
      <alignment horizontal="center"/>
    </xf>
    <xf numFmtId="0" fontId="6" fillId="0" borderId="29" xfId="0" applyFont="1" applyBorder="1"/>
    <xf numFmtId="0" fontId="7" fillId="0" borderId="30" xfId="0" applyFont="1" applyBorder="1"/>
    <xf numFmtId="0" fontId="8" fillId="0" borderId="31" xfId="0" applyFont="1" applyBorder="1"/>
    <xf numFmtId="167" fontId="8" fillId="0" borderId="31" xfId="0" applyNumberFormat="1" applyFont="1" applyBorder="1" applyAlignment="1">
      <alignment horizontal="center"/>
    </xf>
    <xf numFmtId="0" fontId="23" fillId="0" borderId="14" xfId="0" applyFont="1" applyBorder="1"/>
    <xf numFmtId="0" fontId="0" fillId="0" borderId="14" xfId="0" applyBorder="1"/>
    <xf numFmtId="167" fontId="8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left"/>
      <protection locked="0"/>
    </xf>
    <xf numFmtId="10" fontId="6" fillId="0" borderId="0" xfId="0" applyNumberFormat="1" applyFont="1"/>
    <xf numFmtId="0" fontId="24" fillId="0" borderId="0" xfId="0" applyFont="1"/>
    <xf numFmtId="168" fontId="24" fillId="0" borderId="0" xfId="0" applyNumberFormat="1" applyFont="1"/>
    <xf numFmtId="10" fontId="24" fillId="0" borderId="0" xfId="0" applyNumberFormat="1" applyFont="1"/>
    <xf numFmtId="0" fontId="14" fillId="0" borderId="0" xfId="0" applyFont="1" applyAlignment="1">
      <alignment horizontal="center"/>
    </xf>
    <xf numFmtId="0" fontId="25" fillId="0" borderId="0" xfId="0" applyFont="1"/>
    <xf numFmtId="0" fontId="20" fillId="0" borderId="0" xfId="0" applyFont="1"/>
    <xf numFmtId="0" fontId="26" fillId="0" borderId="0" xfId="0" applyFont="1" applyAlignment="1">
      <alignment horizontal="center"/>
    </xf>
    <xf numFmtId="0" fontId="14" fillId="25" borderId="5" xfId="0" applyFont="1" applyFill="1" applyBorder="1"/>
    <xf numFmtId="0" fontId="14" fillId="25" borderId="10" xfId="0" applyFont="1" applyFill="1" applyBorder="1"/>
    <xf numFmtId="0" fontId="8" fillId="0" borderId="10" xfId="0" applyFont="1" applyBorder="1"/>
    <xf numFmtId="0" fontId="8" fillId="0" borderId="0" xfId="0" applyFont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28" fillId="26" borderId="10" xfId="0" applyFont="1" applyFill="1" applyBorder="1"/>
    <xf numFmtId="0" fontId="6" fillId="2" borderId="5" xfId="0" applyFont="1" applyFill="1" applyBorder="1"/>
    <xf numFmtId="0" fontId="14" fillId="27" borderId="5" xfId="0" applyFont="1" applyFill="1" applyBorder="1"/>
    <xf numFmtId="0" fontId="0" fillId="2" borderId="13" xfId="0" applyFill="1" applyBorder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5" fillId="0" borderId="5" xfId="0" applyFont="1" applyBorder="1"/>
    <xf numFmtId="0" fontId="11" fillId="28" borderId="5" xfId="0" applyFont="1" applyFill="1" applyBorder="1"/>
    <xf numFmtId="0" fontId="30" fillId="0" borderId="0" xfId="0" applyFont="1"/>
    <xf numFmtId="0" fontId="30" fillId="0" borderId="0" xfId="0" applyFont="1" applyAlignment="1">
      <alignment horizontal="left"/>
    </xf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left" wrapText="1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32" fillId="0" borderId="0" xfId="38" applyAlignment="1" applyProtection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0" xfId="0" quotePrefix="1"/>
    <xf numFmtId="0" fontId="29" fillId="29" borderId="32" xfId="0" applyFont="1" applyFill="1" applyBorder="1" applyAlignment="1">
      <alignment horizontal="left" vertical="top" wrapText="1" indent="1"/>
    </xf>
    <xf numFmtId="0" fontId="29" fillId="29" borderId="32" xfId="0" applyFont="1" applyFill="1" applyBorder="1" applyAlignment="1">
      <alignment horizontal="center" vertical="top" wrapText="1"/>
    </xf>
    <xf numFmtId="0" fontId="29" fillId="29" borderId="32" xfId="0" applyFont="1" applyFill="1" applyBorder="1" applyAlignment="1">
      <alignment horizontal="right" vertical="top" wrapText="1"/>
    </xf>
    <xf numFmtId="0" fontId="32" fillId="29" borderId="32" xfId="38" applyFill="1" applyBorder="1" applyAlignment="1" applyProtection="1">
      <alignment horizontal="right" vertical="top" wrapText="1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9" fillId="0" borderId="0" xfId="42" applyFont="1" applyAlignment="1">
      <alignment horizontal="left" vertical="center"/>
    </xf>
    <xf numFmtId="0" fontId="49" fillId="0" borderId="0" xfId="42" applyFont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50" fillId="0" borderId="0" xfId="0" applyFont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11" fontId="0" fillId="2" borderId="8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14" fontId="0" fillId="2" borderId="10" xfId="0" applyNumberForma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165" fontId="15" fillId="2" borderId="5" xfId="0" applyNumberFormat="1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5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5" fillId="0" borderId="5" xfId="0" applyFont="1" applyBorder="1" applyAlignment="1">
      <alignment vertical="center" wrapText="1"/>
    </xf>
    <xf numFmtId="0" fontId="16" fillId="2" borderId="5" xfId="0" applyFont="1" applyFill="1" applyBorder="1" applyAlignment="1">
      <alignment vertical="center"/>
    </xf>
    <xf numFmtId="0" fontId="11" fillId="28" borderId="10" xfId="0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48" fillId="0" borderId="0" xfId="42" applyFont="1" applyAlignment="1">
      <alignment vertical="center"/>
    </xf>
    <xf numFmtId="0" fontId="48" fillId="0" borderId="0" xfId="42" applyFont="1" applyAlignment="1">
      <alignment horizontal="center" vertical="center"/>
    </xf>
    <xf numFmtId="0" fontId="48" fillId="0" borderId="0" xfId="42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42" applyFont="1" applyAlignment="1">
      <alignment vertical="center"/>
    </xf>
    <xf numFmtId="0" fontId="17" fillId="0" borderId="0" xfId="42" applyFont="1" applyAlignment="1">
      <alignment horizontal="center" vertical="center"/>
    </xf>
    <xf numFmtId="0" fontId="17" fillId="0" borderId="0" xfId="42" applyFont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14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7" fillId="0" borderId="5" xfId="42" applyFont="1" applyBorder="1" applyAlignment="1">
      <alignment vertical="center"/>
    </xf>
    <xf numFmtId="0" fontId="17" fillId="0" borderId="5" xfId="42" applyFont="1" applyBorder="1" applyAlignment="1">
      <alignment horizontal="center" vertical="center"/>
    </xf>
    <xf numFmtId="0" fontId="17" fillId="0" borderId="5" xfId="42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50" fillId="0" borderId="0" xfId="0" applyFont="1" applyProtection="1">
      <protection locked="0"/>
    </xf>
    <xf numFmtId="0" fontId="50" fillId="0" borderId="0" xfId="0" applyFont="1" applyAlignment="1" applyProtection="1">
      <alignment horizontal="center"/>
      <protection locked="0"/>
    </xf>
    <xf numFmtId="0" fontId="0" fillId="2" borderId="13" xfId="0" applyFill="1" applyBorder="1" applyAlignment="1">
      <alignment horizontal="left" vertical="center"/>
    </xf>
    <xf numFmtId="170" fontId="50" fillId="0" borderId="0" xfId="0" applyNumberFormat="1" applyFont="1" applyAlignment="1">
      <alignment horizontal="left" vertical="center"/>
    </xf>
    <xf numFmtId="169" fontId="50" fillId="0" borderId="0" xfId="0" applyNumberFormat="1" applyFont="1" applyAlignment="1">
      <alignment horizontal="left" vertical="center" wrapText="1"/>
    </xf>
    <xf numFmtId="166" fontId="50" fillId="0" borderId="0" xfId="0" applyNumberFormat="1" applyFont="1" applyAlignment="1">
      <alignment horizontal="left" vertical="center" wrapText="1"/>
    </xf>
    <xf numFmtId="166" fontId="15" fillId="2" borderId="0" xfId="0" applyNumberFormat="1" applyFont="1" applyFill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50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36367237971754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1603816804762"/>
          <c:y val="0.126126496007226"/>
          <c:w val="0.84048097837238889"/>
          <c:h val="0.66666862175248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EB-4A67-832B-E9F0596F1E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91">
                  <c:v>-1.5110750005987938E-2</c:v>
                </c:pt>
                <c:pt idx="115">
                  <c:v>-3.1362550005724188E-2</c:v>
                </c:pt>
                <c:pt idx="118">
                  <c:v>-2.9987550005898811E-2</c:v>
                </c:pt>
                <c:pt idx="126">
                  <c:v>-3.5067150005488656E-2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EB-4A67-832B-E9F0596F1E1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7">
                  <c:v>-5.7603500026743859E-3</c:v>
                </c:pt>
                <c:pt idx="88">
                  <c:v>-2.6035000337287784E-4</c:v>
                </c:pt>
                <c:pt idx="89">
                  <c:v>-4.7537499995087273E-3</c:v>
                </c:pt>
                <c:pt idx="90">
                  <c:v>-5.070500003057532E-3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9">
                  <c:v>1.0968499991577119E-3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7">
                  <c:v>-1.2626550007553305E-2</c:v>
                </c:pt>
                <c:pt idx="110">
                  <c:v>-7.0019000049796887E-3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EB-4A67-832B-E9F0596F1E1B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97">
                  <c:v>-1.4628349999838974E-2</c:v>
                </c:pt>
                <c:pt idx="98">
                  <c:v>-3.3288499980699271E-3</c:v>
                </c:pt>
                <c:pt idx="100">
                  <c:v>-8.0767500039655715E-3</c:v>
                </c:pt>
                <c:pt idx="106">
                  <c:v>-1.0752350004622713E-2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1">
                  <c:v>-1.7605950000870507E-2</c:v>
                </c:pt>
                <c:pt idx="112">
                  <c:v>-2.8227000002516434E-3</c:v>
                </c:pt>
                <c:pt idx="113">
                  <c:v>-2.2282500001892913E-2</c:v>
                </c:pt>
                <c:pt idx="116">
                  <c:v>-2.5169649998133536E-2</c:v>
                </c:pt>
                <c:pt idx="117">
                  <c:v>-3.0036850002943538E-2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7">
                  <c:v>-4.2208450009638909E-2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2">
                  <c:v>-4.815325000527082E-2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0">
                  <c:v>-5.5227349999768194E-2</c:v>
                </c:pt>
                <c:pt idx="151">
                  <c:v>-5.8028799998282921E-2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6">
                  <c:v>-6.2354399997275323E-2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1">
                  <c:v>-9.2083050003566314E-2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6">
                  <c:v>-9.8650699997961055E-2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5">
                  <c:v>-0.10973245000059251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199">
                  <c:v>-0.11950965000141878</c:v>
                </c:pt>
                <c:pt idx="200">
                  <c:v>-0.12053300000115996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-0.16374759999598609</c:v>
                </c:pt>
                <c:pt idx="215">
                  <c:v>-0.1677048499986995</c:v>
                </c:pt>
                <c:pt idx="216">
                  <c:v>-0.1680953499962925</c:v>
                </c:pt>
                <c:pt idx="217">
                  <c:v>-0.17610699999931967</c:v>
                </c:pt>
                <c:pt idx="218">
                  <c:v>-0.17960645000857767</c:v>
                </c:pt>
                <c:pt idx="219">
                  <c:v>-0.19130250000307569</c:v>
                </c:pt>
                <c:pt idx="220">
                  <c:v>-0.19334705000801478</c:v>
                </c:pt>
                <c:pt idx="221">
                  <c:v>-0.1942404000001261</c:v>
                </c:pt>
                <c:pt idx="222">
                  <c:v>-0.20355790000030538</c:v>
                </c:pt>
                <c:pt idx="223">
                  <c:v>-0.20584460000827676</c:v>
                </c:pt>
                <c:pt idx="224">
                  <c:v>-0.21364990000438411</c:v>
                </c:pt>
                <c:pt idx="225">
                  <c:v>-0.2126910000006319</c:v>
                </c:pt>
                <c:pt idx="226">
                  <c:v>-0.19548285000200849</c:v>
                </c:pt>
                <c:pt idx="227">
                  <c:v>-0.21504030001233332</c:v>
                </c:pt>
                <c:pt idx="228">
                  <c:v>-0.21762365010363283</c:v>
                </c:pt>
                <c:pt idx="229">
                  <c:v>-0.21749799999815878</c:v>
                </c:pt>
                <c:pt idx="230">
                  <c:v>-0.21662135000951821</c:v>
                </c:pt>
                <c:pt idx="231">
                  <c:v>-0.21777104999637231</c:v>
                </c:pt>
                <c:pt idx="232">
                  <c:v>-0.2252611000003526</c:v>
                </c:pt>
                <c:pt idx="233">
                  <c:v>-0.22813160000077914</c:v>
                </c:pt>
                <c:pt idx="234">
                  <c:v>-0.23726875000284053</c:v>
                </c:pt>
                <c:pt idx="235">
                  <c:v>-0.2379921000028844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EB-4A67-832B-E9F0596F1E1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EB-4A67-832B-E9F0596F1E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EB-4A67-832B-E9F0596F1E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Active!$F$21:$F$366</c:f>
              <c:numCache>
                <c:formatCode>General</c:formatCode>
                <c:ptCount val="346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Active!$N$21:$N$366</c:f>
              <c:numCache>
                <c:formatCode>General</c:formatCode>
                <c:ptCount val="346"/>
                <c:pt idx="111">
                  <c:v>4.3010296538823184E-2</c:v>
                </c:pt>
                <c:pt idx="112">
                  <c:v>4.2975709326744223E-2</c:v>
                </c:pt>
                <c:pt idx="113">
                  <c:v>4.029174166941684E-2</c:v>
                </c:pt>
                <c:pt idx="114">
                  <c:v>3.8334105465747642E-2</c:v>
                </c:pt>
                <c:pt idx="115">
                  <c:v>3.6120523892694142E-2</c:v>
                </c:pt>
                <c:pt idx="116">
                  <c:v>3.5940670389883536E-2</c:v>
                </c:pt>
                <c:pt idx="117">
                  <c:v>2.7418381333627534E-2</c:v>
                </c:pt>
                <c:pt idx="118">
                  <c:v>2.5744360269005825E-2</c:v>
                </c:pt>
                <c:pt idx="119">
                  <c:v>2.5080285797089763E-2</c:v>
                </c:pt>
                <c:pt idx="120">
                  <c:v>2.4872762524615996E-2</c:v>
                </c:pt>
                <c:pt idx="121">
                  <c:v>2.4347036901015792E-2</c:v>
                </c:pt>
                <c:pt idx="122">
                  <c:v>1.8508715502087159E-2</c:v>
                </c:pt>
                <c:pt idx="123">
                  <c:v>1.4302910513285499E-2</c:v>
                </c:pt>
                <c:pt idx="124">
                  <c:v>1.2283017327874166E-2</c:v>
                </c:pt>
                <c:pt idx="125">
                  <c:v>1.1667364952868658E-2</c:v>
                </c:pt>
                <c:pt idx="126">
                  <c:v>9.3085170890835206E-3</c:v>
                </c:pt>
                <c:pt idx="127">
                  <c:v>4.6184911311764054E-3</c:v>
                </c:pt>
                <c:pt idx="128">
                  <c:v>3.7607282716181634E-3</c:v>
                </c:pt>
                <c:pt idx="129">
                  <c:v>2.4671665398650205E-3</c:v>
                </c:pt>
                <c:pt idx="130">
                  <c:v>1.6716606620489211E-3</c:v>
                </c:pt>
                <c:pt idx="131">
                  <c:v>1.0975129415381618E-3</c:v>
                </c:pt>
                <c:pt idx="132">
                  <c:v>1.0905954991223682E-3</c:v>
                </c:pt>
                <c:pt idx="133">
                  <c:v>5.2336522102740257E-4</c:v>
                </c:pt>
                <c:pt idx="134">
                  <c:v>3.1584194855364955E-4</c:v>
                </c:pt>
                <c:pt idx="135">
                  <c:v>2.8817217889047508E-4</c:v>
                </c:pt>
                <c:pt idx="136">
                  <c:v>-7.8452269146517262E-5</c:v>
                </c:pt>
                <c:pt idx="137">
                  <c:v>-2.3755344470972883E-4</c:v>
                </c:pt>
                <c:pt idx="138">
                  <c:v>-5.6959068066776697E-4</c:v>
                </c:pt>
                <c:pt idx="139">
                  <c:v>-4.0974863127217903E-3</c:v>
                </c:pt>
                <c:pt idx="140">
                  <c:v>-8.2687040894444952E-3</c:v>
                </c:pt>
                <c:pt idx="141">
                  <c:v>-9.82512863299774E-3</c:v>
                </c:pt>
                <c:pt idx="142">
                  <c:v>-9.82512863299774E-3</c:v>
                </c:pt>
                <c:pt idx="143">
                  <c:v>-1.3498290555783402E-2</c:v>
                </c:pt>
                <c:pt idx="144">
                  <c:v>-1.3505207998199195E-2</c:v>
                </c:pt>
                <c:pt idx="145">
                  <c:v>-1.7946206029137796E-2</c:v>
                </c:pt>
                <c:pt idx="146">
                  <c:v>-1.9378116609206783E-2</c:v>
                </c:pt>
                <c:pt idx="147">
                  <c:v>-2.1259660946302272E-2</c:v>
                </c:pt>
                <c:pt idx="148">
                  <c:v>-2.2643149429460718E-2</c:v>
                </c:pt>
                <c:pt idx="149">
                  <c:v>-2.3141205283397748E-2</c:v>
                </c:pt>
                <c:pt idx="150">
                  <c:v>-2.3978215815708609E-2</c:v>
                </c:pt>
                <c:pt idx="151">
                  <c:v>-2.5963521789040989E-2</c:v>
                </c:pt>
                <c:pt idx="152">
                  <c:v>-2.7084147460399305E-2</c:v>
                </c:pt>
                <c:pt idx="153">
                  <c:v>-2.7215578866299356E-2</c:v>
                </c:pt>
                <c:pt idx="154">
                  <c:v>-3.1428301297516836E-2</c:v>
                </c:pt>
                <c:pt idx="155">
                  <c:v>-3.2853294435170016E-2</c:v>
                </c:pt>
                <c:pt idx="156">
                  <c:v>-3.3821736373380928E-2</c:v>
                </c:pt>
                <c:pt idx="157">
                  <c:v>-3.6858493593913716E-2</c:v>
                </c:pt>
                <c:pt idx="158">
                  <c:v>-3.6858493593913716E-2</c:v>
                </c:pt>
                <c:pt idx="159">
                  <c:v>-3.7564072720324526E-2</c:v>
                </c:pt>
                <c:pt idx="160">
                  <c:v>-4.101587648580482E-2</c:v>
                </c:pt>
                <c:pt idx="161">
                  <c:v>-4.52285989170223E-2</c:v>
                </c:pt>
                <c:pt idx="162">
                  <c:v>-4.6155536200738451E-2</c:v>
                </c:pt>
                <c:pt idx="163">
                  <c:v>-4.8362200331376171E-2</c:v>
                </c:pt>
                <c:pt idx="164">
                  <c:v>-5.3349676313162342E-2</c:v>
                </c:pt>
                <c:pt idx="165">
                  <c:v>-5.4836926432557664E-2</c:v>
                </c:pt>
                <c:pt idx="166">
                  <c:v>-5.507211947469462E-2</c:v>
                </c:pt>
                <c:pt idx="167">
                  <c:v>-5.5597845098294824E-2</c:v>
                </c:pt>
                <c:pt idx="168">
                  <c:v>-5.7292618490163899E-2</c:v>
                </c:pt>
                <c:pt idx="169">
                  <c:v>-5.9471612851138445E-2</c:v>
                </c:pt>
                <c:pt idx="170">
                  <c:v>-6.0433137346933563E-2</c:v>
                </c:pt>
                <c:pt idx="171">
                  <c:v>-6.1595267672786669E-2</c:v>
                </c:pt>
                <c:pt idx="172">
                  <c:v>-6.6700340175641332E-2</c:v>
                </c:pt>
                <c:pt idx="173">
                  <c:v>-6.8118415870878718E-2</c:v>
                </c:pt>
                <c:pt idx="174">
                  <c:v>-6.8844747324536909E-2</c:v>
                </c:pt>
                <c:pt idx="175">
                  <c:v>-6.9930785783816285E-2</c:v>
                </c:pt>
                <c:pt idx="176">
                  <c:v>-7.0940732376521959E-2</c:v>
                </c:pt>
                <c:pt idx="177">
                  <c:v>-7.1936844084396018E-2</c:v>
                </c:pt>
                <c:pt idx="178">
                  <c:v>-7.2566331344233126E-2</c:v>
                </c:pt>
                <c:pt idx="179">
                  <c:v>-7.5049693171502507E-2</c:v>
                </c:pt>
                <c:pt idx="180">
                  <c:v>-7.863292834288288E-2</c:v>
                </c:pt>
                <c:pt idx="181">
                  <c:v>-8.30670089314057E-2</c:v>
                </c:pt>
                <c:pt idx="182">
                  <c:v>-8.3834845039558625E-2</c:v>
                </c:pt>
                <c:pt idx="183">
                  <c:v>-8.4761782323274776E-2</c:v>
                </c:pt>
                <c:pt idx="184">
                  <c:v>-9.1921335223619727E-2</c:v>
                </c:pt>
                <c:pt idx="185">
                  <c:v>-9.1921335223619727E-2</c:v>
                </c:pt>
                <c:pt idx="186">
                  <c:v>-9.3159557416046535E-2</c:v>
                </c:pt>
                <c:pt idx="187">
                  <c:v>-9.4328605184315406E-2</c:v>
                </c:pt>
                <c:pt idx="188">
                  <c:v>-9.4328605184315406E-2</c:v>
                </c:pt>
                <c:pt idx="189">
                  <c:v>-9.6362333254558341E-2</c:v>
                </c:pt>
                <c:pt idx="190">
                  <c:v>-9.6811967011584815E-2</c:v>
                </c:pt>
                <c:pt idx="191">
                  <c:v>-0.10432430947513516</c:v>
                </c:pt>
                <c:pt idx="192">
                  <c:v>-0.10533425606784083</c:v>
                </c:pt>
                <c:pt idx="193">
                  <c:v>-0.10533425606784083</c:v>
                </c:pt>
                <c:pt idx="194">
                  <c:v>-0.10533425606784083</c:v>
                </c:pt>
                <c:pt idx="195">
                  <c:v>-0.10633728521813071</c:v>
                </c:pt>
                <c:pt idx="196">
                  <c:v>-0.10633728521813071</c:v>
                </c:pt>
                <c:pt idx="197">
                  <c:v>-0.10779686556786286</c:v>
                </c:pt>
                <c:pt idx="198">
                  <c:v>-0.11555823595838172</c:v>
                </c:pt>
                <c:pt idx="199">
                  <c:v>-0.11901003972386204</c:v>
                </c:pt>
                <c:pt idx="200">
                  <c:v>-0.11901695716627783</c:v>
                </c:pt>
                <c:pt idx="201">
                  <c:v>-0.12920634984473975</c:v>
                </c:pt>
                <c:pt idx="202">
                  <c:v>-0.13572258060041603</c:v>
                </c:pt>
                <c:pt idx="203">
                  <c:v>-0.13572949804283183</c:v>
                </c:pt>
                <c:pt idx="204">
                  <c:v>-0.14093833218192336</c:v>
                </c:pt>
                <c:pt idx="205">
                  <c:v>-0.14094524962433913</c:v>
                </c:pt>
                <c:pt idx="206">
                  <c:v>-0.14152631478726568</c:v>
                </c:pt>
                <c:pt idx="207">
                  <c:v>-0.14219038925918173</c:v>
                </c:pt>
                <c:pt idx="208">
                  <c:v>-0.14266077534345561</c:v>
                </c:pt>
                <c:pt idx="209">
                  <c:v>-0.15141825744184853</c:v>
                </c:pt>
                <c:pt idx="210">
                  <c:v>-0.15287092034916491</c:v>
                </c:pt>
                <c:pt idx="211">
                  <c:v>-0.15472479491659721</c:v>
                </c:pt>
                <c:pt idx="212">
                  <c:v>-0.15527819030986059</c:v>
                </c:pt>
                <c:pt idx="213">
                  <c:v>-0.15527819030986059</c:v>
                </c:pt>
                <c:pt idx="214">
                  <c:v>-0.1638143142509482</c:v>
                </c:pt>
                <c:pt idx="215">
                  <c:v>-0.16682340170181784</c:v>
                </c:pt>
                <c:pt idx="216">
                  <c:v>-0.16841441345745004</c:v>
                </c:pt>
                <c:pt idx="217">
                  <c:v>-0.17740017115556408</c:v>
                </c:pt>
                <c:pt idx="218">
                  <c:v>-0.17855538403900142</c:v>
                </c:pt>
                <c:pt idx="219">
                  <c:v>-0.18936734653488466</c:v>
                </c:pt>
                <c:pt idx="220">
                  <c:v>-0.19263929679755434</c:v>
                </c:pt>
                <c:pt idx="221">
                  <c:v>-0.19402970272312861</c:v>
                </c:pt>
                <c:pt idx="222">
                  <c:v>-0.20129301725971041</c:v>
                </c:pt>
                <c:pt idx="223">
                  <c:v>-0.20407382911085889</c:v>
                </c:pt>
                <c:pt idx="224">
                  <c:v>-0.2118075297317146</c:v>
                </c:pt>
                <c:pt idx="225">
                  <c:v>-0.21226408093115687</c:v>
                </c:pt>
                <c:pt idx="226">
                  <c:v>-0.21303191703930982</c:v>
                </c:pt>
                <c:pt idx="227">
                  <c:v>-0.21474052531601048</c:v>
                </c:pt>
                <c:pt idx="228">
                  <c:v>-0.21474744275842625</c:v>
                </c:pt>
                <c:pt idx="229">
                  <c:v>-0.21516940674578958</c:v>
                </c:pt>
                <c:pt idx="230">
                  <c:v>-0.2151763241882054</c:v>
                </c:pt>
                <c:pt idx="231">
                  <c:v>-0.21643529870787956</c:v>
                </c:pt>
                <c:pt idx="232">
                  <c:v>-0.22475698193407759</c:v>
                </c:pt>
                <c:pt idx="233">
                  <c:v>-0.22634799368970979</c:v>
                </c:pt>
                <c:pt idx="234">
                  <c:v>-0.23761650738503534</c:v>
                </c:pt>
                <c:pt idx="235">
                  <c:v>-0.23762342482745111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EB-4A67-832B-E9F0596F1E1B}"/>
            </c:ext>
          </c:extLst>
        </c:ser>
        <c:ser>
          <c:idx val="7"/>
          <c:order val="7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Active!$AC$2:$AC$30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Active!$AD$2:$AD$30</c:f>
              <c:numCache>
                <c:formatCode>General</c:formatCode>
                <c:ptCount val="29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EB-4A67-832B-E9F0596F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42424"/>
        <c:axId val="1"/>
      </c:scatterChart>
      <c:valAx>
        <c:axId val="301742424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0037906925442"/>
              <c:y val="0.849852372057096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152658662092625E-2"/>
              <c:y val="0.36937031519708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4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81150083512286"/>
          <c:y val="0.92192475940507435"/>
          <c:w val="0.768439828383373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4327332099"/>
          <c:y val="7.8991661462432264E-2"/>
          <c:w val="0.83854308835023383"/>
          <c:h val="0.805042677457554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8-4CAD-96FB-A756D2BA5929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8-4CAD-96FB-A756D2BA5929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8-4CAD-96FB-A756D2BA5929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8-4CAD-96FB-A756D2BA5929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8-4CAD-96FB-A756D2BA5929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8-4CAD-96FB-A756D2BA5929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(4)'!$F$21:$F$375</c:f>
              <c:numCache>
                <c:formatCode>General</c:formatCode>
                <c:ptCount val="355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(4)'!$N$21:$N$375</c:f>
              <c:numCache>
                <c:formatCode>General</c:formatCode>
                <c:ptCount val="355"/>
                <c:pt idx="72">
                  <c:v>8.5468303221857375E-2</c:v>
                </c:pt>
                <c:pt idx="73">
                  <c:v>8.541158999143085E-2</c:v>
                </c:pt>
                <c:pt idx="74">
                  <c:v>8.10106433103326E-2</c:v>
                </c:pt>
                <c:pt idx="75">
                  <c:v>7.7800674468191361E-2</c:v>
                </c:pt>
                <c:pt idx="76">
                  <c:v>7.4171027720893831E-2</c:v>
                </c:pt>
                <c:pt idx="77">
                  <c:v>7.3876118922675912E-2</c:v>
                </c:pt>
                <c:pt idx="78">
                  <c:v>5.7157058592936683E-2</c:v>
                </c:pt>
                <c:pt idx="79">
                  <c:v>5.6068164568747414E-2</c:v>
                </c:pt>
                <c:pt idx="80">
                  <c:v>3.4074773809341485E-2</c:v>
                </c:pt>
                <c:pt idx="81">
                  <c:v>3.0206931494252548E-2</c:v>
                </c:pt>
                <c:pt idx="82">
                  <c:v>2.2516617448415932E-2</c:v>
                </c:pt>
                <c:pt idx="83">
                  <c:v>1.6743210590995788E-2</c:v>
                </c:pt>
                <c:pt idx="84">
                  <c:v>1.6731867944910495E-2</c:v>
                </c:pt>
                <c:pt idx="85">
                  <c:v>1.5801770965915507E-2</c:v>
                </c:pt>
                <c:pt idx="86">
                  <c:v>1.5461491583356357E-2</c:v>
                </c:pt>
                <c:pt idx="87">
                  <c:v>1.5416120999015154E-2</c:v>
                </c:pt>
                <c:pt idx="88">
                  <c:v>1.4814960756493994E-2</c:v>
                </c:pt>
                <c:pt idx="89">
                  <c:v>1.4554079896531985E-2</c:v>
                </c:pt>
                <c:pt idx="90">
                  <c:v>1.4009632884437351E-2</c:v>
                </c:pt>
                <c:pt idx="91">
                  <c:v>-7.1897726489972558E-3</c:v>
                </c:pt>
                <c:pt idx="92">
                  <c:v>-7.2011152950825497E-3</c:v>
                </c:pt>
                <c:pt idx="93">
                  <c:v>-2.2184750773770162E-2</c:v>
                </c:pt>
                <c:pt idx="94">
                  <c:v>-2.30014212919121E-2</c:v>
                </c:pt>
                <c:pt idx="95">
                  <c:v>-2.4373881468233966E-2</c:v>
                </c:pt>
                <c:pt idx="96">
                  <c:v>-2.9466729560535809E-2</c:v>
                </c:pt>
                <c:pt idx="97">
                  <c:v>-1.1781702237857183E-3</c:v>
                </c:pt>
                <c:pt idx="98">
                  <c:v>-2.9682239836156615E-2</c:v>
                </c:pt>
                <c:pt idx="99">
                  <c:v>-3.6589911302107203E-2</c:v>
                </c:pt>
                <c:pt idx="100">
                  <c:v>-3.8926496395679994E-2</c:v>
                </c:pt>
                <c:pt idx="101">
                  <c:v>-4.5493888479071459E-2</c:v>
                </c:pt>
                <c:pt idx="102">
                  <c:v>-4.5493888479071459E-2</c:v>
                </c:pt>
                <c:pt idx="103">
                  <c:v>-5.9218490242290228E-2</c:v>
                </c:pt>
                <c:pt idx="104">
                  <c:v>-6.0738404817721053E-2</c:v>
                </c:pt>
                <c:pt idx="105">
                  <c:v>-6.4356708918933275E-2</c:v>
                </c:pt>
                <c:pt idx="106">
                  <c:v>-7.2534756746438001E-2</c:v>
                </c:pt>
                <c:pt idx="107">
                  <c:v>-7.4973425654778547E-2</c:v>
                </c:pt>
                <c:pt idx="108">
                  <c:v>-7.5359075621678873E-2</c:v>
                </c:pt>
                <c:pt idx="109">
                  <c:v>-7.6221116724162041E-2</c:v>
                </c:pt>
                <c:pt idx="110">
                  <c:v>-7.9000065015061738E-2</c:v>
                </c:pt>
                <c:pt idx="111">
                  <c:v>-8.2572998531932729E-2</c:v>
                </c:pt>
                <c:pt idx="112">
                  <c:v>-8.4149626337790107E-2</c:v>
                </c:pt>
                <c:pt idx="113">
                  <c:v>-8.6055190880121313E-2</c:v>
                </c:pt>
                <c:pt idx="114">
                  <c:v>-9.4426063691076201E-2</c:v>
                </c:pt>
                <c:pt idx="115">
                  <c:v>-9.6751306138563697E-2</c:v>
                </c:pt>
                <c:pt idx="116">
                  <c:v>-0.10137910574136805</c:v>
                </c:pt>
                <c:pt idx="117">
                  <c:v>-0.10301244677765192</c:v>
                </c:pt>
                <c:pt idx="118">
                  <c:v>-0.10404462757141464</c:v>
                </c:pt>
                <c:pt idx="119">
                  <c:v>-0.10811663751603906</c:v>
                </c:pt>
                <c:pt idx="120">
                  <c:v>-0.1139921281882269</c:v>
                </c:pt>
                <c:pt idx="121">
                  <c:v>-0.12252179804437613</c:v>
                </c:pt>
                <c:pt idx="122">
                  <c:v>-0.12404171261980695</c:v>
                </c:pt>
                <c:pt idx="123">
                  <c:v>-0.13578135131809738</c:v>
                </c:pt>
                <c:pt idx="124">
                  <c:v>-0.1357926939641827</c:v>
                </c:pt>
                <c:pt idx="125">
                  <c:v>-0.13973993480186875</c:v>
                </c:pt>
                <c:pt idx="126">
                  <c:v>-0.13973993480186875</c:v>
                </c:pt>
                <c:pt idx="127">
                  <c:v>-0.14306333010486305</c:v>
                </c:pt>
                <c:pt idx="128">
                  <c:v>-0.14381194474649317</c:v>
                </c:pt>
                <c:pt idx="129">
                  <c:v>-0.15611871574904884</c:v>
                </c:pt>
                <c:pt idx="130">
                  <c:v>-0.1577747420775033</c:v>
                </c:pt>
                <c:pt idx="131">
                  <c:v>-0.1577747420775033</c:v>
                </c:pt>
                <c:pt idx="132">
                  <c:v>-0.1577747420775033</c:v>
                </c:pt>
                <c:pt idx="133">
                  <c:v>-0.1594194257598725</c:v>
                </c:pt>
                <c:pt idx="134">
                  <c:v>-0.16181272408387182</c:v>
                </c:pt>
                <c:pt idx="135">
                  <c:v>-0.17453917299158378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18-4CAD-96FB-A756D2BA5929}"/>
            </c:ext>
          </c:extLst>
        </c:ser>
        <c:ser>
          <c:idx val="7"/>
          <c:order val="7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18-4CAD-96FB-A756D2BA5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49048"/>
        <c:axId val="1"/>
      </c:scatterChart>
      <c:valAx>
        <c:axId val="494549048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20924467774864"/>
              <c:y val="0.904202386466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43025245373740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49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8125E-2"/>
          <c:y val="0.95630252100840341"/>
          <c:w val="0.99305555555555558"/>
          <c:h val="0.989915966386554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22187347898670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8484549735761"/>
          <c:y val="0.12244915390561496"/>
          <c:w val="0.8318897854353281"/>
          <c:h val="0.67638580252625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D-493F-A011-F6750E688898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1D-493F-A011-F6750E688898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1D-493F-A011-F6750E688898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1D-493F-A011-F6750E688898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1D-493F-A011-F6750E688898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1D-493F-A011-F6750E688898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(4)'!$F$21:$F$375</c:f>
              <c:numCache>
                <c:formatCode>General</c:formatCode>
                <c:ptCount val="355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(4)'!$N$21:$N$375</c:f>
              <c:numCache>
                <c:formatCode>General</c:formatCode>
                <c:ptCount val="355"/>
                <c:pt idx="72">
                  <c:v>8.5468303221857375E-2</c:v>
                </c:pt>
                <c:pt idx="73">
                  <c:v>8.541158999143085E-2</c:v>
                </c:pt>
                <c:pt idx="74">
                  <c:v>8.10106433103326E-2</c:v>
                </c:pt>
                <c:pt idx="75">
                  <c:v>7.7800674468191361E-2</c:v>
                </c:pt>
                <c:pt idx="76">
                  <c:v>7.4171027720893831E-2</c:v>
                </c:pt>
                <c:pt idx="77">
                  <c:v>7.3876118922675912E-2</c:v>
                </c:pt>
                <c:pt idx="78">
                  <c:v>5.7157058592936683E-2</c:v>
                </c:pt>
                <c:pt idx="79">
                  <c:v>5.6068164568747414E-2</c:v>
                </c:pt>
                <c:pt idx="80">
                  <c:v>3.4074773809341485E-2</c:v>
                </c:pt>
                <c:pt idx="81">
                  <c:v>3.0206931494252548E-2</c:v>
                </c:pt>
                <c:pt idx="82">
                  <c:v>2.2516617448415932E-2</c:v>
                </c:pt>
                <c:pt idx="83">
                  <c:v>1.6743210590995788E-2</c:v>
                </c:pt>
                <c:pt idx="84">
                  <c:v>1.6731867944910495E-2</c:v>
                </c:pt>
                <c:pt idx="85">
                  <c:v>1.5801770965915507E-2</c:v>
                </c:pt>
                <c:pt idx="86">
                  <c:v>1.5461491583356357E-2</c:v>
                </c:pt>
                <c:pt idx="87">
                  <c:v>1.5416120999015154E-2</c:v>
                </c:pt>
                <c:pt idx="88">
                  <c:v>1.4814960756493994E-2</c:v>
                </c:pt>
                <c:pt idx="89">
                  <c:v>1.4554079896531985E-2</c:v>
                </c:pt>
                <c:pt idx="90">
                  <c:v>1.4009632884437351E-2</c:v>
                </c:pt>
                <c:pt idx="91">
                  <c:v>-7.1897726489972558E-3</c:v>
                </c:pt>
                <c:pt idx="92">
                  <c:v>-7.2011152950825497E-3</c:v>
                </c:pt>
                <c:pt idx="93">
                  <c:v>-2.2184750773770162E-2</c:v>
                </c:pt>
                <c:pt idx="94">
                  <c:v>-2.30014212919121E-2</c:v>
                </c:pt>
                <c:pt idx="95">
                  <c:v>-2.4373881468233966E-2</c:v>
                </c:pt>
                <c:pt idx="96">
                  <c:v>-2.9466729560535809E-2</c:v>
                </c:pt>
                <c:pt idx="97">
                  <c:v>-1.1781702237857183E-3</c:v>
                </c:pt>
                <c:pt idx="98">
                  <c:v>-2.9682239836156615E-2</c:v>
                </c:pt>
                <c:pt idx="99">
                  <c:v>-3.6589911302107203E-2</c:v>
                </c:pt>
                <c:pt idx="100">
                  <c:v>-3.8926496395679994E-2</c:v>
                </c:pt>
                <c:pt idx="101">
                  <c:v>-4.5493888479071459E-2</c:v>
                </c:pt>
                <c:pt idx="102">
                  <c:v>-4.5493888479071459E-2</c:v>
                </c:pt>
                <c:pt idx="103">
                  <c:v>-5.9218490242290228E-2</c:v>
                </c:pt>
                <c:pt idx="104">
                  <c:v>-6.0738404817721053E-2</c:v>
                </c:pt>
                <c:pt idx="105">
                  <c:v>-6.4356708918933275E-2</c:v>
                </c:pt>
                <c:pt idx="106">
                  <c:v>-7.2534756746438001E-2</c:v>
                </c:pt>
                <c:pt idx="107">
                  <c:v>-7.4973425654778547E-2</c:v>
                </c:pt>
                <c:pt idx="108">
                  <c:v>-7.5359075621678873E-2</c:v>
                </c:pt>
                <c:pt idx="109">
                  <c:v>-7.6221116724162041E-2</c:v>
                </c:pt>
                <c:pt idx="110">
                  <c:v>-7.9000065015061738E-2</c:v>
                </c:pt>
                <c:pt idx="111">
                  <c:v>-8.2572998531932729E-2</c:v>
                </c:pt>
                <c:pt idx="112">
                  <c:v>-8.4149626337790107E-2</c:v>
                </c:pt>
                <c:pt idx="113">
                  <c:v>-8.6055190880121313E-2</c:v>
                </c:pt>
                <c:pt idx="114">
                  <c:v>-9.4426063691076201E-2</c:v>
                </c:pt>
                <c:pt idx="115">
                  <c:v>-9.6751306138563697E-2</c:v>
                </c:pt>
                <c:pt idx="116">
                  <c:v>-0.10137910574136805</c:v>
                </c:pt>
                <c:pt idx="117">
                  <c:v>-0.10301244677765192</c:v>
                </c:pt>
                <c:pt idx="118">
                  <c:v>-0.10404462757141464</c:v>
                </c:pt>
                <c:pt idx="119">
                  <c:v>-0.10811663751603906</c:v>
                </c:pt>
                <c:pt idx="120">
                  <c:v>-0.1139921281882269</c:v>
                </c:pt>
                <c:pt idx="121">
                  <c:v>-0.12252179804437613</c:v>
                </c:pt>
                <c:pt idx="122">
                  <c:v>-0.12404171261980695</c:v>
                </c:pt>
                <c:pt idx="123">
                  <c:v>-0.13578135131809738</c:v>
                </c:pt>
                <c:pt idx="124">
                  <c:v>-0.1357926939641827</c:v>
                </c:pt>
                <c:pt idx="125">
                  <c:v>-0.13973993480186875</c:v>
                </c:pt>
                <c:pt idx="126">
                  <c:v>-0.13973993480186875</c:v>
                </c:pt>
                <c:pt idx="127">
                  <c:v>-0.14306333010486305</c:v>
                </c:pt>
                <c:pt idx="128">
                  <c:v>-0.14381194474649317</c:v>
                </c:pt>
                <c:pt idx="129">
                  <c:v>-0.15611871574904884</c:v>
                </c:pt>
                <c:pt idx="130">
                  <c:v>-0.1577747420775033</c:v>
                </c:pt>
                <c:pt idx="131">
                  <c:v>-0.1577747420775033</c:v>
                </c:pt>
                <c:pt idx="132">
                  <c:v>-0.1577747420775033</c:v>
                </c:pt>
                <c:pt idx="133">
                  <c:v>-0.1594194257598725</c:v>
                </c:pt>
                <c:pt idx="134">
                  <c:v>-0.16181272408387182</c:v>
                </c:pt>
                <c:pt idx="135">
                  <c:v>-0.17453917299158378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1D-493F-A011-F6750E688898}"/>
            </c:ext>
          </c:extLst>
        </c:ser>
        <c:ser>
          <c:idx val="7"/>
          <c:order val="7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1D-493F-A011-F6750E688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50032"/>
        <c:axId val="1"/>
      </c:scatterChart>
      <c:valAx>
        <c:axId val="494550032"/>
        <c:scaling>
          <c:orientation val="minMax"/>
          <c:max val="160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9863080373187"/>
              <c:y val="0.85422862958456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1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31022530329289E-2"/>
              <c:y val="0.37317845473397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50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1455805892547667E-2"/>
          <c:y val="0.92711492696066045"/>
          <c:w val="0.99306831879983803"/>
          <c:h val="0.985423964861535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16b.  WZ Cep -- [49890.3582, 0.4174467] </a:t>
            </a:r>
          </a:p>
        </c:rich>
      </c:tx>
      <c:layout>
        <c:manualLayout>
          <c:xMode val="edge"/>
          <c:yMode val="edge"/>
          <c:x val="0.13948520383449922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20699793685239E-2"/>
          <c:y val="0.15185240108652012"/>
          <c:w val="0.84549444815254504"/>
          <c:h val="0.69259509763851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87-487D-A0E8-9DDE0C11FEFB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87-487D-A0E8-9DDE0C11FEFB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87-487D-A0E8-9DDE0C11FEFB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87-487D-A0E8-9DDE0C11FEFB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87-487D-A0E8-9DDE0C11FEFB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87-487D-A0E8-9DDE0C11FEFB}"/>
            </c:ext>
          </c:extLst>
        </c:ser>
        <c:ser>
          <c:idx val="7"/>
          <c:order val="6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87-487D-A0E8-9DDE0C11F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46944"/>
        <c:axId val="1"/>
      </c:scatterChart>
      <c:valAx>
        <c:axId val="495046944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46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4327332099"/>
          <c:y val="0.13003095975232198"/>
          <c:w val="0.83854308835023383"/>
          <c:h val="0.659442724458204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(5)'!$H$21:$H$934</c:f>
              <c:numCache>
                <c:formatCode>General</c:formatCode>
                <c:ptCount val="914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D-4B00-B2DE-17887CF48D46}"/>
            </c:ext>
          </c:extLst>
        </c:ser>
        <c:ser>
          <c:idx val="1"/>
          <c:order val="1"/>
          <c:tx>
            <c:strRef>
              <c:f>'A (5)'!$I$20:$I$20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(5)'!$I$21:$I$934</c:f>
              <c:numCache>
                <c:formatCode>General</c:formatCode>
                <c:ptCount val="9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D-4B00-B2DE-17887CF48D46}"/>
            </c:ext>
          </c:extLst>
        </c:ser>
        <c:ser>
          <c:idx val="2"/>
          <c:order val="2"/>
          <c:tx>
            <c:strRef>
              <c:f>'A (5)'!$J$20:$J$20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(5)'!$J$21:$J$934</c:f>
              <c:numCache>
                <c:formatCode>General</c:formatCode>
                <c:ptCount val="914"/>
                <c:pt idx="1">
                  <c:v>7.8134999785106629E-4</c:v>
                </c:pt>
                <c:pt idx="2">
                  <c:v>1.5813499994692393E-3</c:v>
                </c:pt>
                <c:pt idx="3">
                  <c:v>2.3813499938114546E-3</c:v>
                </c:pt>
                <c:pt idx="4">
                  <c:v>5.7999997807200998E-5</c:v>
                </c:pt>
                <c:pt idx="5">
                  <c:v>3.5799999750452116E-4</c:v>
                </c:pt>
                <c:pt idx="6">
                  <c:v>-3.0000000042491592E-3</c:v>
                </c:pt>
                <c:pt idx="7">
                  <c:v>-8.3000000013271347E-3</c:v>
                </c:pt>
                <c:pt idx="8">
                  <c:v>-4.9167500037583522E-3</c:v>
                </c:pt>
                <c:pt idx="9">
                  <c:v>-6.5040499976021238E-3</c:v>
                </c:pt>
                <c:pt idx="10">
                  <c:v>-4.5248499955050647E-3</c:v>
                </c:pt>
                <c:pt idx="11">
                  <c:v>-4.7537499995087273E-3</c:v>
                </c:pt>
                <c:pt idx="12">
                  <c:v>-5.070500003057532E-3</c:v>
                </c:pt>
                <c:pt idx="18">
                  <c:v>-3.0729149999388028E-2</c:v>
                </c:pt>
                <c:pt idx="19">
                  <c:v>-3.6104800004977733E-2</c:v>
                </c:pt>
                <c:pt idx="22">
                  <c:v>-4.278360000171233E-2</c:v>
                </c:pt>
                <c:pt idx="23">
                  <c:v>-4.270695000741398E-2</c:v>
                </c:pt>
                <c:pt idx="28">
                  <c:v>-4.3290150002576411E-2</c:v>
                </c:pt>
                <c:pt idx="30">
                  <c:v>-5.725209999945946E-2</c:v>
                </c:pt>
                <c:pt idx="31">
                  <c:v>-5.0075450002623256E-2</c:v>
                </c:pt>
                <c:pt idx="32">
                  <c:v>-5.4820800003653858E-2</c:v>
                </c:pt>
                <c:pt idx="33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D-4B00-B2DE-17887CF48D46}"/>
            </c:ext>
          </c:extLst>
        </c:ser>
        <c:ser>
          <c:idx val="3"/>
          <c:order val="3"/>
          <c:tx>
            <c:strRef>
              <c:f>'A (5)'!$K$20:$K$20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(5)'!$K$21:$K$934</c:f>
              <c:numCache>
                <c:formatCode>General</c:formatCode>
                <c:ptCount val="914"/>
                <c:pt idx="13">
                  <c:v>-1.7605950000870507E-2</c:v>
                </c:pt>
                <c:pt idx="14">
                  <c:v>-2.4690550002560485E-2</c:v>
                </c:pt>
                <c:pt idx="15">
                  <c:v>-3.1362550005724188E-2</c:v>
                </c:pt>
                <c:pt idx="16">
                  <c:v>-2.5169649998133536E-2</c:v>
                </c:pt>
                <c:pt idx="17">
                  <c:v>-2.9987550005898811E-2</c:v>
                </c:pt>
                <c:pt idx="20">
                  <c:v>-3.5067150005488656E-2</c:v>
                </c:pt>
                <c:pt idx="21">
                  <c:v>-4.2208450009638909E-2</c:v>
                </c:pt>
                <c:pt idx="24">
                  <c:v>-4.5921650002128445E-2</c:v>
                </c:pt>
                <c:pt idx="25">
                  <c:v>-4.4422150000173133E-2</c:v>
                </c:pt>
                <c:pt idx="26">
                  <c:v>-4.3615549999231007E-2</c:v>
                </c:pt>
                <c:pt idx="27">
                  <c:v>-4.3253100004221778E-2</c:v>
                </c:pt>
                <c:pt idx="29">
                  <c:v>-4.2610950004018378E-2</c:v>
                </c:pt>
                <c:pt idx="34">
                  <c:v>-5.5227349999768194E-2</c:v>
                </c:pt>
                <c:pt idx="35">
                  <c:v>-5.741150000540074E-2</c:v>
                </c:pt>
                <c:pt idx="36">
                  <c:v>-5.8355150002171285E-2</c:v>
                </c:pt>
                <c:pt idx="37">
                  <c:v>-6.0175300008268096E-2</c:v>
                </c:pt>
                <c:pt idx="38">
                  <c:v>-6.0185399997862987E-2</c:v>
                </c:pt>
                <c:pt idx="39">
                  <c:v>-6.1505050005507655E-2</c:v>
                </c:pt>
                <c:pt idx="40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D-4B00-B2DE-17887CF48D46}"/>
            </c:ext>
          </c:extLst>
        </c:ser>
        <c:ser>
          <c:idx val="4"/>
          <c:order val="4"/>
          <c:tx>
            <c:strRef>
              <c:f>'A (5)'!$L$20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(5)'!$L$21:$L$934</c:f>
              <c:numCache>
                <c:formatCode>General</c:formatCode>
                <c:ptCount val="914"/>
                <c:pt idx="43">
                  <c:v>-7.0836100006999914E-2</c:v>
                </c:pt>
                <c:pt idx="53">
                  <c:v>-7.9523700005665887E-2</c:v>
                </c:pt>
                <c:pt idx="55">
                  <c:v>-8.4012900006200653E-2</c:v>
                </c:pt>
                <c:pt idx="59">
                  <c:v>-9.397490000264952E-2</c:v>
                </c:pt>
                <c:pt idx="62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D-4B00-B2DE-17887CF48D46}"/>
            </c:ext>
          </c:extLst>
        </c:ser>
        <c:ser>
          <c:idx val="5"/>
          <c:order val="5"/>
          <c:tx>
            <c:strRef>
              <c:f>'A (5)'!$M$20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(5)'!$M$21:$M$934</c:f>
              <c:numCache>
                <c:formatCode>General</c:formatCode>
                <c:ptCount val="9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D-4B00-B2DE-17887CF48D46}"/>
            </c:ext>
          </c:extLst>
        </c:ser>
        <c:ser>
          <c:idx val="6"/>
          <c:order val="6"/>
          <c:tx>
            <c:strRef>
              <c:f>'A (5)'!$N$20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(5)'!$F$21:$F$321</c:f>
              <c:numCache>
                <c:formatCode>General</c:formatCode>
                <c:ptCount val="301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(5)'!$N$21:$N$321</c:f>
              <c:numCache>
                <c:formatCode>General</c:formatCode>
                <c:ptCount val="301"/>
                <c:pt idx="41">
                  <c:v>-6.5158550001797266E-2</c:v>
                </c:pt>
                <c:pt idx="42">
                  <c:v>-6.6987450001761317E-2</c:v>
                </c:pt>
                <c:pt idx="44">
                  <c:v>-7.0371449997765012E-2</c:v>
                </c:pt>
                <c:pt idx="45">
                  <c:v>-6.9591700004821178E-2</c:v>
                </c:pt>
                <c:pt idx="46">
                  <c:v>-7.1485599997686222E-2</c:v>
                </c:pt>
                <c:pt idx="47">
                  <c:v>-6.9960200002242345E-2</c:v>
                </c:pt>
                <c:pt idx="48">
                  <c:v>-7.4580950000381563E-2</c:v>
                </c:pt>
                <c:pt idx="49">
                  <c:v>-7.5736200007668231E-2</c:v>
                </c:pt>
                <c:pt idx="50">
                  <c:v>-7.5881850003497675E-2</c:v>
                </c:pt>
                <c:pt idx="51">
                  <c:v>-7.7804650005418807E-2</c:v>
                </c:pt>
                <c:pt idx="52">
                  <c:v>-7.9136950000247452E-2</c:v>
                </c:pt>
                <c:pt idx="54">
                  <c:v>-8.2850500002678018E-2</c:v>
                </c:pt>
                <c:pt idx="56">
                  <c:v>-8.4337749998667277E-2</c:v>
                </c:pt>
                <c:pt idx="57">
                  <c:v>-8.6820399999851361E-2</c:v>
                </c:pt>
                <c:pt idx="58">
                  <c:v>-8.7215699997614138E-2</c:v>
                </c:pt>
                <c:pt idx="60">
                  <c:v>-9.0203800005838275E-2</c:v>
                </c:pt>
                <c:pt idx="61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D-4B00-B2DE-17887CF48D46}"/>
            </c:ext>
          </c:extLst>
        </c:ser>
        <c:ser>
          <c:idx val="7"/>
          <c:order val="7"/>
          <c:tx>
            <c:strRef>
              <c:f>'A (5)'!$W$1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(5)'!$V$2:$V$21</c:f>
              <c:numCache>
                <c:formatCode>General</c:formatCode>
                <c:ptCount val="20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</c:numCache>
            </c:numRef>
          </c:xVal>
          <c:yVal>
            <c:numRef>
              <c:f>'A (5)'!$W$2:$W$21</c:f>
              <c:numCache>
                <c:formatCode>General</c:formatCode>
                <c:ptCount val="20"/>
                <c:pt idx="0">
                  <c:v>-0.51125984542559821</c:v>
                </c:pt>
                <c:pt idx="1">
                  <c:v>-0.44974930432871585</c:v>
                </c:pt>
                <c:pt idx="2">
                  <c:v>-0.39212680920077181</c:v>
                </c:pt>
                <c:pt idx="3">
                  <c:v>-0.33839236004176598</c:v>
                </c:pt>
                <c:pt idx="4">
                  <c:v>-0.28854595685169837</c:v>
                </c:pt>
                <c:pt idx="5">
                  <c:v>-0.242587599630569</c:v>
                </c:pt>
                <c:pt idx="6">
                  <c:v>-0.20051728837837784</c:v>
                </c:pt>
                <c:pt idx="7">
                  <c:v>-0.16233502309512496</c:v>
                </c:pt>
                <c:pt idx="8">
                  <c:v>-0.12804080378081026</c:v>
                </c:pt>
                <c:pt idx="9">
                  <c:v>-9.7634630435433814E-2</c:v>
                </c:pt>
                <c:pt idx="10">
                  <c:v>-7.111650305899557E-2</c:v>
                </c:pt>
                <c:pt idx="11">
                  <c:v>-4.8486421651495581E-2</c:v>
                </c:pt>
                <c:pt idx="12">
                  <c:v>-2.9744386212933821E-2</c:v>
                </c:pt>
                <c:pt idx="13">
                  <c:v>-1.4890396743310289E-2</c:v>
                </c:pt>
                <c:pt idx="14">
                  <c:v>-3.924453242624984E-3</c:v>
                </c:pt>
                <c:pt idx="15">
                  <c:v>3.1534442891220961E-3</c:v>
                </c:pt>
                <c:pt idx="16">
                  <c:v>6.3432958519309378E-3</c:v>
                </c:pt>
                <c:pt idx="17">
                  <c:v>5.6451014458015541E-3</c:v>
                </c:pt>
                <c:pt idx="18">
                  <c:v>1.0588610707339371E-3</c:v>
                </c:pt>
                <c:pt idx="19">
                  <c:v>-7.4154252732719092E-3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D-4B00-B2DE-17887CF4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39400"/>
        <c:axId val="1"/>
      </c:scatterChart>
      <c:valAx>
        <c:axId val="495039400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20924467774864"/>
              <c:y val="0.85139318885448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6532507739938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3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6388888888888895E-2"/>
          <c:y val="0.86687306501547989"/>
          <c:w val="0.99131944444444442"/>
          <c:h val="0.928792569659442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</a:t>
            </a:r>
          </a:p>
        </c:rich>
      </c:tx>
      <c:layout>
        <c:manualLayout>
          <c:xMode val="edge"/>
          <c:yMode val="edge"/>
          <c:x val="0.40537291812882364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71136522169424E-2"/>
          <c:y val="0.11085985097463033"/>
          <c:w val="0.90476298358681462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-5.2340499999999999</c:v>
                </c:pt>
                <c:pt idx="1">
                  <c:v>-1.17405</c:v>
                </c:pt>
                <c:pt idx="2">
                  <c:v>-1.17405</c:v>
                </c:pt>
                <c:pt idx="3">
                  <c:v>-1.17405</c:v>
                </c:pt>
                <c:pt idx="4">
                  <c:v>-1.1739999999999999</c:v>
                </c:pt>
                <c:pt idx="5">
                  <c:v>-1.1739999999999999</c:v>
                </c:pt>
                <c:pt idx="6">
                  <c:v>0</c:v>
                </c:pt>
                <c:pt idx="7">
                  <c:v>0</c:v>
                </c:pt>
                <c:pt idx="8">
                  <c:v>2.5000000000000001E-4</c:v>
                </c:pt>
                <c:pt idx="9">
                  <c:v>2.15E-3</c:v>
                </c:pt>
                <c:pt idx="10">
                  <c:v>4.5500000000000002E-3</c:v>
                </c:pt>
                <c:pt idx="11">
                  <c:v>1.125E-2</c:v>
                </c:pt>
                <c:pt idx="12">
                  <c:v>1.15E-2</c:v>
                </c:pt>
                <c:pt idx="13">
                  <c:v>0.42785000000000001</c:v>
                </c:pt>
                <c:pt idx="14">
                  <c:v>0.46165</c:v>
                </c:pt>
                <c:pt idx="15">
                  <c:v>0.47765000000000002</c:v>
                </c:pt>
                <c:pt idx="16">
                  <c:v>0.47894999999999999</c:v>
                </c:pt>
                <c:pt idx="17">
                  <c:v>0.55264999999999997</c:v>
                </c:pt>
                <c:pt idx="18">
                  <c:v>0.55745</c:v>
                </c:pt>
                <c:pt idx="19">
                  <c:v>0.65439999999999998</c:v>
                </c:pt>
                <c:pt idx="20">
                  <c:v>0.67144999999999999</c:v>
                </c:pt>
                <c:pt idx="21">
                  <c:v>0.70535000000000003</c:v>
                </c:pt>
                <c:pt idx="22">
                  <c:v>0.73080000000000001</c:v>
                </c:pt>
                <c:pt idx="23">
                  <c:v>0.73085</c:v>
                </c:pt>
                <c:pt idx="24">
                  <c:v>0.73494999999999999</c:v>
                </c:pt>
                <c:pt idx="25">
                  <c:v>0.73645000000000005</c:v>
                </c:pt>
                <c:pt idx="26">
                  <c:v>0.73665000000000003</c:v>
                </c:pt>
                <c:pt idx="27">
                  <c:v>0.73929999999999996</c:v>
                </c:pt>
                <c:pt idx="28">
                  <c:v>0.74045000000000005</c:v>
                </c:pt>
                <c:pt idx="29">
                  <c:v>0.74285000000000001</c:v>
                </c:pt>
                <c:pt idx="30">
                  <c:v>0.83630000000000004</c:v>
                </c:pt>
                <c:pt idx="31">
                  <c:v>0.83635000000000004</c:v>
                </c:pt>
                <c:pt idx="32">
                  <c:v>0.90239999999999998</c:v>
                </c:pt>
                <c:pt idx="33">
                  <c:v>0.90600000000000003</c:v>
                </c:pt>
                <c:pt idx="34">
                  <c:v>0.91205000000000003</c:v>
                </c:pt>
                <c:pt idx="35">
                  <c:v>0.9345</c:v>
                </c:pt>
                <c:pt idx="36">
                  <c:v>0.93545</c:v>
                </c:pt>
                <c:pt idx="37">
                  <c:v>0.96589999999999998</c:v>
                </c:pt>
                <c:pt idx="38">
                  <c:v>0.97619999999999996</c:v>
                </c:pt>
                <c:pt idx="39">
                  <c:v>1.00515</c:v>
                </c:pt>
                <c:pt idx="40">
                  <c:v>1.00515</c:v>
                </c:pt>
                <c:pt idx="41">
                  <c:v>1.0883</c:v>
                </c:pt>
                <c:pt idx="42">
                  <c:v>1.2311000000000001</c:v>
                </c:pt>
                <c:pt idx="43">
                  <c:v>1.2586999999999999</c:v>
                </c:pt>
                <c:pt idx="44">
                  <c:v>1.3447</c:v>
                </c:pt>
                <c:pt idx="45">
                  <c:v>1.4352499999999999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-0.43319865000012214</c:v>
                </c:pt>
                <c:pt idx="1">
                  <c:v>7.8134999785106629E-4</c:v>
                </c:pt>
                <c:pt idx="2">
                  <c:v>1.5813499994692393E-3</c:v>
                </c:pt>
                <c:pt idx="3">
                  <c:v>2.3813499938114546E-3</c:v>
                </c:pt>
                <c:pt idx="4">
                  <c:v>5.7999997807200998E-5</c:v>
                </c:pt>
                <c:pt idx="5">
                  <c:v>3.5799999750452116E-4</c:v>
                </c:pt>
                <c:pt idx="6">
                  <c:v>-3.0000000042491592E-3</c:v>
                </c:pt>
                <c:pt idx="7">
                  <c:v>-8.3000000013271347E-3</c:v>
                </c:pt>
                <c:pt idx="8">
                  <c:v>-4.9167500037583522E-3</c:v>
                </c:pt>
                <c:pt idx="9">
                  <c:v>-6.5040499976021238E-3</c:v>
                </c:pt>
                <c:pt idx="10">
                  <c:v>-4.5248499955050647E-3</c:v>
                </c:pt>
                <c:pt idx="11">
                  <c:v>-4.7537499995087273E-3</c:v>
                </c:pt>
                <c:pt idx="12">
                  <c:v>-5.070500003057532E-3</c:v>
                </c:pt>
                <c:pt idx="13">
                  <c:v>-1.7605950000870507E-2</c:v>
                </c:pt>
                <c:pt idx="14">
                  <c:v>-2.4690550002560485E-2</c:v>
                </c:pt>
                <c:pt idx="15">
                  <c:v>-3.1362550005724188E-2</c:v>
                </c:pt>
                <c:pt idx="16">
                  <c:v>-2.5169649998133536E-2</c:v>
                </c:pt>
                <c:pt idx="17">
                  <c:v>-2.9987550005898811E-2</c:v>
                </c:pt>
                <c:pt idx="18">
                  <c:v>-3.0729149999388028E-2</c:v>
                </c:pt>
                <c:pt idx="19">
                  <c:v>-3.6104800004977733E-2</c:v>
                </c:pt>
                <c:pt idx="20">
                  <c:v>-3.5067150005488656E-2</c:v>
                </c:pt>
                <c:pt idx="21">
                  <c:v>-4.2208450009638909E-2</c:v>
                </c:pt>
                <c:pt idx="22">
                  <c:v>-4.278360000171233E-2</c:v>
                </c:pt>
                <c:pt idx="23">
                  <c:v>-4.270695000741398E-2</c:v>
                </c:pt>
                <c:pt idx="24">
                  <c:v>-4.5921650002128445E-2</c:v>
                </c:pt>
                <c:pt idx="25">
                  <c:v>-4.4422150000173133E-2</c:v>
                </c:pt>
                <c:pt idx="26">
                  <c:v>-4.3615549999231007E-2</c:v>
                </c:pt>
                <c:pt idx="27">
                  <c:v>-4.3253100004221778E-2</c:v>
                </c:pt>
                <c:pt idx="28">
                  <c:v>-4.3290150002576411E-2</c:v>
                </c:pt>
                <c:pt idx="29">
                  <c:v>-4.2610950004018378E-2</c:v>
                </c:pt>
                <c:pt idx="30">
                  <c:v>-5.725209999945946E-2</c:v>
                </c:pt>
                <c:pt idx="31">
                  <c:v>-5.0075450002623256E-2</c:v>
                </c:pt>
                <c:pt idx="32">
                  <c:v>-5.4820800003653858E-2</c:v>
                </c:pt>
                <c:pt idx="33">
                  <c:v>-5.4802000006020535E-2</c:v>
                </c:pt>
                <c:pt idx="34">
                  <c:v>-5.5227349999768194E-2</c:v>
                </c:pt>
                <c:pt idx="35">
                  <c:v>-5.741150000540074E-2</c:v>
                </c:pt>
                <c:pt idx="36">
                  <c:v>-5.8355150002171285E-2</c:v>
                </c:pt>
                <c:pt idx="37">
                  <c:v>-6.0175300008268096E-2</c:v>
                </c:pt>
                <c:pt idx="38">
                  <c:v>-6.0185399997862987E-2</c:v>
                </c:pt>
                <c:pt idx="39">
                  <c:v>-6.1505050005507655E-2</c:v>
                </c:pt>
                <c:pt idx="40">
                  <c:v>-6.1505050005507655E-2</c:v>
                </c:pt>
                <c:pt idx="41">
                  <c:v>-7.0836100006999914E-2</c:v>
                </c:pt>
                <c:pt idx="42">
                  <c:v>-7.9523700005665887E-2</c:v>
                </c:pt>
                <c:pt idx="43">
                  <c:v>-8.4012900006200653E-2</c:v>
                </c:pt>
                <c:pt idx="44">
                  <c:v>-9.397490000264952E-2</c:v>
                </c:pt>
                <c:pt idx="45">
                  <c:v>-0.10356175000197254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F1-440F-9B14-84BD7ADE05EB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-5.7</c:v>
                </c:pt>
                <c:pt idx="1">
                  <c:v>-5.4</c:v>
                </c:pt>
                <c:pt idx="2">
                  <c:v>-5.0999999999999996</c:v>
                </c:pt>
                <c:pt idx="3">
                  <c:v>-4.8</c:v>
                </c:pt>
                <c:pt idx="4">
                  <c:v>-4.5</c:v>
                </c:pt>
                <c:pt idx="5">
                  <c:v>-4.2</c:v>
                </c:pt>
                <c:pt idx="6">
                  <c:v>-3.9</c:v>
                </c:pt>
                <c:pt idx="7">
                  <c:v>-3.6</c:v>
                </c:pt>
                <c:pt idx="8">
                  <c:v>-3.3</c:v>
                </c:pt>
                <c:pt idx="9">
                  <c:v>-3</c:v>
                </c:pt>
                <c:pt idx="10">
                  <c:v>-2.7</c:v>
                </c:pt>
                <c:pt idx="11">
                  <c:v>-2.4</c:v>
                </c:pt>
                <c:pt idx="12">
                  <c:v>-2.1</c:v>
                </c:pt>
                <c:pt idx="13">
                  <c:v>-1.8</c:v>
                </c:pt>
                <c:pt idx="14">
                  <c:v>-1.5</c:v>
                </c:pt>
                <c:pt idx="15">
                  <c:v>-1.2</c:v>
                </c:pt>
                <c:pt idx="16">
                  <c:v>-0.9</c:v>
                </c:pt>
                <c:pt idx="17">
                  <c:v>-0.60000000000000098</c:v>
                </c:pt>
                <c:pt idx="18">
                  <c:v>-0.3</c:v>
                </c:pt>
                <c:pt idx="19">
                  <c:v>0</c:v>
                </c:pt>
                <c:pt idx="20">
                  <c:v>0.3</c:v>
                </c:pt>
                <c:pt idx="21">
                  <c:v>0.6</c:v>
                </c:pt>
                <c:pt idx="22">
                  <c:v>0.89999999999999902</c:v>
                </c:pt>
                <c:pt idx="23">
                  <c:v>1.2</c:v>
                </c:pt>
                <c:pt idx="24">
                  <c:v>1.5</c:v>
                </c:pt>
                <c:pt idx="25">
                  <c:v>1.8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-0.53149621692027615</c:v>
                </c:pt>
                <c:pt idx="1">
                  <c:v>-0.46808815148090577</c:v>
                </c:pt>
                <c:pt idx="2">
                  <c:v>-0.40865529336964623</c:v>
                </c:pt>
                <c:pt idx="3">
                  <c:v>-0.35319764258649766</c:v>
                </c:pt>
                <c:pt idx="4">
                  <c:v>-0.30171519913146017</c:v>
                </c:pt>
                <c:pt idx="5">
                  <c:v>-0.25420796300453363</c:v>
                </c:pt>
                <c:pt idx="6">
                  <c:v>-0.21067593420571804</c:v>
                </c:pt>
                <c:pt idx="7">
                  <c:v>-0.17111911273501343</c:v>
                </c:pt>
                <c:pt idx="8">
                  <c:v>-0.1355374985924197</c:v>
                </c:pt>
                <c:pt idx="9">
                  <c:v>-0.10393109177793705</c:v>
                </c:pt>
                <c:pt idx="10">
                  <c:v>-7.6299892291565335E-2</c:v>
                </c:pt>
                <c:pt idx="11">
                  <c:v>-5.2643900133304555E-2</c:v>
                </c:pt>
                <c:pt idx="12">
                  <c:v>-3.2963115303154794E-2</c:v>
                </c:pt>
                <c:pt idx="13">
                  <c:v>-1.7257537801115989E-2</c:v>
                </c:pt>
                <c:pt idx="14">
                  <c:v>-5.5271676271881412E-3</c:v>
                </c:pt>
                <c:pt idx="15">
                  <c:v>2.2279952186287297E-3</c:v>
                </c:pt>
                <c:pt idx="16">
                  <c:v>6.0079507363346267E-3</c:v>
                </c:pt>
                <c:pt idx="17">
                  <c:v>5.8126989259295672E-3</c:v>
                </c:pt>
                <c:pt idx="18">
                  <c:v>1.6422397874135187E-3</c:v>
                </c:pt>
                <c:pt idx="19">
                  <c:v>-6.5034266792134907E-3</c:v>
                </c:pt>
                <c:pt idx="20">
                  <c:v>-1.8624300473951468E-2</c:v>
                </c:pt>
                <c:pt idx="21">
                  <c:v>-3.4720381596800416E-2</c:v>
                </c:pt>
                <c:pt idx="22">
                  <c:v>-5.4791670047760269E-2</c:v>
                </c:pt>
                <c:pt idx="23">
                  <c:v>-7.883816582683123E-2</c:v>
                </c:pt>
                <c:pt idx="24">
                  <c:v>-0.10685986893401309</c:v>
                </c:pt>
                <c:pt idx="25">
                  <c:v>-0.1388567793693059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F1-440F-9B14-84BD7ADE0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47424"/>
        <c:axId val="1"/>
      </c:scatterChart>
      <c:valAx>
        <c:axId val="436047424"/>
        <c:scaling>
          <c:orientation val="minMax"/>
          <c:max val="1.5"/>
          <c:min val="-5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7643544556930379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474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4029304029304"/>
          <c:y val="0.93891402714932126"/>
          <c:w val="0.44200244200244199"/>
          <c:h val="0.98868778280542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22187347898670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8484549735761"/>
          <c:y val="0.12244915390561496"/>
          <c:w val="0.8318897854353281"/>
          <c:h val="0.67638580252625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43-4F43-B61E-F77B201C36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91">
                  <c:v>-1.5110750005987938E-2</c:v>
                </c:pt>
                <c:pt idx="115">
                  <c:v>-3.1362550005724188E-2</c:v>
                </c:pt>
                <c:pt idx="118">
                  <c:v>-2.9987550005898811E-2</c:v>
                </c:pt>
                <c:pt idx="126">
                  <c:v>-3.5067150005488656E-2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43-4F43-B61E-F77B201C369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7">
                  <c:v>-5.7603500026743859E-3</c:v>
                </c:pt>
                <c:pt idx="88">
                  <c:v>-2.6035000337287784E-4</c:v>
                </c:pt>
                <c:pt idx="89">
                  <c:v>-4.7537499995087273E-3</c:v>
                </c:pt>
                <c:pt idx="90">
                  <c:v>-5.070500003057532E-3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9">
                  <c:v>1.0968499991577119E-3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7">
                  <c:v>-1.2626550007553305E-2</c:v>
                </c:pt>
                <c:pt idx="110">
                  <c:v>-7.0019000049796887E-3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43-4F43-B61E-F77B201C369B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97">
                  <c:v>-1.4628349999838974E-2</c:v>
                </c:pt>
                <c:pt idx="98">
                  <c:v>-3.3288499980699271E-3</c:v>
                </c:pt>
                <c:pt idx="100">
                  <c:v>-8.0767500039655715E-3</c:v>
                </c:pt>
                <c:pt idx="106">
                  <c:v>-1.0752350004622713E-2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1">
                  <c:v>-1.7605950000870507E-2</c:v>
                </c:pt>
                <c:pt idx="112">
                  <c:v>-2.8227000002516434E-3</c:v>
                </c:pt>
                <c:pt idx="113">
                  <c:v>-2.2282500001892913E-2</c:v>
                </c:pt>
                <c:pt idx="116">
                  <c:v>-2.5169649998133536E-2</c:v>
                </c:pt>
                <c:pt idx="117">
                  <c:v>-3.0036850002943538E-2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7">
                  <c:v>-4.2208450009638909E-2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2">
                  <c:v>-4.815325000527082E-2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0">
                  <c:v>-5.5227349999768194E-2</c:v>
                </c:pt>
                <c:pt idx="151">
                  <c:v>-5.8028799998282921E-2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6">
                  <c:v>-6.2354399997275323E-2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1">
                  <c:v>-9.2083050003566314E-2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6">
                  <c:v>-9.8650699997961055E-2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5">
                  <c:v>-0.10973245000059251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199">
                  <c:v>-0.11950965000141878</c:v>
                </c:pt>
                <c:pt idx="200">
                  <c:v>-0.12053300000115996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-0.16374759999598609</c:v>
                </c:pt>
                <c:pt idx="215">
                  <c:v>-0.1677048499986995</c:v>
                </c:pt>
                <c:pt idx="216">
                  <c:v>-0.1680953499962925</c:v>
                </c:pt>
                <c:pt idx="217">
                  <c:v>-0.17610699999931967</c:v>
                </c:pt>
                <c:pt idx="218">
                  <c:v>-0.17960645000857767</c:v>
                </c:pt>
                <c:pt idx="219">
                  <c:v>-0.19130250000307569</c:v>
                </c:pt>
                <c:pt idx="220">
                  <c:v>-0.19334705000801478</c:v>
                </c:pt>
                <c:pt idx="221">
                  <c:v>-0.1942404000001261</c:v>
                </c:pt>
                <c:pt idx="222">
                  <c:v>-0.20355790000030538</c:v>
                </c:pt>
                <c:pt idx="223">
                  <c:v>-0.20584460000827676</c:v>
                </c:pt>
                <c:pt idx="224">
                  <c:v>-0.21364990000438411</c:v>
                </c:pt>
                <c:pt idx="225">
                  <c:v>-0.2126910000006319</c:v>
                </c:pt>
                <c:pt idx="226">
                  <c:v>-0.19548285000200849</c:v>
                </c:pt>
                <c:pt idx="227">
                  <c:v>-0.21504030001233332</c:v>
                </c:pt>
                <c:pt idx="228">
                  <c:v>-0.21762365010363283</c:v>
                </c:pt>
                <c:pt idx="229">
                  <c:v>-0.21749799999815878</c:v>
                </c:pt>
                <c:pt idx="230">
                  <c:v>-0.21662135000951821</c:v>
                </c:pt>
                <c:pt idx="231">
                  <c:v>-0.21777104999637231</c:v>
                </c:pt>
                <c:pt idx="232">
                  <c:v>-0.2252611000003526</c:v>
                </c:pt>
                <c:pt idx="233">
                  <c:v>-0.22813160000077914</c:v>
                </c:pt>
                <c:pt idx="234">
                  <c:v>-0.23726875000284053</c:v>
                </c:pt>
                <c:pt idx="235">
                  <c:v>-0.2379921000028844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43-4F43-B61E-F77B201C369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43-4F43-B61E-F77B201C3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43-4F43-B61E-F77B201C3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Active!$F$21:$F$366</c:f>
              <c:numCache>
                <c:formatCode>General</c:formatCode>
                <c:ptCount val="346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Active!$N$21:$N$366</c:f>
              <c:numCache>
                <c:formatCode>General</c:formatCode>
                <c:ptCount val="346"/>
                <c:pt idx="111">
                  <c:v>4.3010296538823184E-2</c:v>
                </c:pt>
                <c:pt idx="112">
                  <c:v>4.2975709326744223E-2</c:v>
                </c:pt>
                <c:pt idx="113">
                  <c:v>4.029174166941684E-2</c:v>
                </c:pt>
                <c:pt idx="114">
                  <c:v>3.8334105465747642E-2</c:v>
                </c:pt>
                <c:pt idx="115">
                  <c:v>3.6120523892694142E-2</c:v>
                </c:pt>
                <c:pt idx="116">
                  <c:v>3.5940670389883536E-2</c:v>
                </c:pt>
                <c:pt idx="117">
                  <c:v>2.7418381333627534E-2</c:v>
                </c:pt>
                <c:pt idx="118">
                  <c:v>2.5744360269005825E-2</c:v>
                </c:pt>
                <c:pt idx="119">
                  <c:v>2.5080285797089763E-2</c:v>
                </c:pt>
                <c:pt idx="120">
                  <c:v>2.4872762524615996E-2</c:v>
                </c:pt>
                <c:pt idx="121">
                  <c:v>2.4347036901015792E-2</c:v>
                </c:pt>
                <c:pt idx="122">
                  <c:v>1.8508715502087159E-2</c:v>
                </c:pt>
                <c:pt idx="123">
                  <c:v>1.4302910513285499E-2</c:v>
                </c:pt>
                <c:pt idx="124">
                  <c:v>1.2283017327874166E-2</c:v>
                </c:pt>
                <c:pt idx="125">
                  <c:v>1.1667364952868658E-2</c:v>
                </c:pt>
                <c:pt idx="126">
                  <c:v>9.3085170890835206E-3</c:v>
                </c:pt>
                <c:pt idx="127">
                  <c:v>4.6184911311764054E-3</c:v>
                </c:pt>
                <c:pt idx="128">
                  <c:v>3.7607282716181634E-3</c:v>
                </c:pt>
                <c:pt idx="129">
                  <c:v>2.4671665398650205E-3</c:v>
                </c:pt>
                <c:pt idx="130">
                  <c:v>1.6716606620489211E-3</c:v>
                </c:pt>
                <c:pt idx="131">
                  <c:v>1.0975129415381618E-3</c:v>
                </c:pt>
                <c:pt idx="132">
                  <c:v>1.0905954991223682E-3</c:v>
                </c:pt>
                <c:pt idx="133">
                  <c:v>5.2336522102740257E-4</c:v>
                </c:pt>
                <c:pt idx="134">
                  <c:v>3.1584194855364955E-4</c:v>
                </c:pt>
                <c:pt idx="135">
                  <c:v>2.8817217889047508E-4</c:v>
                </c:pt>
                <c:pt idx="136">
                  <c:v>-7.8452269146517262E-5</c:v>
                </c:pt>
                <c:pt idx="137">
                  <c:v>-2.3755344470972883E-4</c:v>
                </c:pt>
                <c:pt idx="138">
                  <c:v>-5.6959068066776697E-4</c:v>
                </c:pt>
                <c:pt idx="139">
                  <c:v>-4.0974863127217903E-3</c:v>
                </c:pt>
                <c:pt idx="140">
                  <c:v>-8.2687040894444952E-3</c:v>
                </c:pt>
                <c:pt idx="141">
                  <c:v>-9.82512863299774E-3</c:v>
                </c:pt>
                <c:pt idx="142">
                  <c:v>-9.82512863299774E-3</c:v>
                </c:pt>
                <c:pt idx="143">
                  <c:v>-1.3498290555783402E-2</c:v>
                </c:pt>
                <c:pt idx="144">
                  <c:v>-1.3505207998199195E-2</c:v>
                </c:pt>
                <c:pt idx="145">
                  <c:v>-1.7946206029137796E-2</c:v>
                </c:pt>
                <c:pt idx="146">
                  <c:v>-1.9378116609206783E-2</c:v>
                </c:pt>
                <c:pt idx="147">
                  <c:v>-2.1259660946302272E-2</c:v>
                </c:pt>
                <c:pt idx="148">
                  <c:v>-2.2643149429460718E-2</c:v>
                </c:pt>
                <c:pt idx="149">
                  <c:v>-2.3141205283397748E-2</c:v>
                </c:pt>
                <c:pt idx="150">
                  <c:v>-2.3978215815708609E-2</c:v>
                </c:pt>
                <c:pt idx="151">
                  <c:v>-2.5963521789040989E-2</c:v>
                </c:pt>
                <c:pt idx="152">
                  <c:v>-2.7084147460399305E-2</c:v>
                </c:pt>
                <c:pt idx="153">
                  <c:v>-2.7215578866299356E-2</c:v>
                </c:pt>
                <c:pt idx="154">
                  <c:v>-3.1428301297516836E-2</c:v>
                </c:pt>
                <c:pt idx="155">
                  <c:v>-3.2853294435170016E-2</c:v>
                </c:pt>
                <c:pt idx="156">
                  <c:v>-3.3821736373380928E-2</c:v>
                </c:pt>
                <c:pt idx="157">
                  <c:v>-3.6858493593913716E-2</c:v>
                </c:pt>
                <c:pt idx="158">
                  <c:v>-3.6858493593913716E-2</c:v>
                </c:pt>
                <c:pt idx="159">
                  <c:v>-3.7564072720324526E-2</c:v>
                </c:pt>
                <c:pt idx="160">
                  <c:v>-4.101587648580482E-2</c:v>
                </c:pt>
                <c:pt idx="161">
                  <c:v>-4.52285989170223E-2</c:v>
                </c:pt>
                <c:pt idx="162">
                  <c:v>-4.6155536200738451E-2</c:v>
                </c:pt>
                <c:pt idx="163">
                  <c:v>-4.8362200331376171E-2</c:v>
                </c:pt>
                <c:pt idx="164">
                  <c:v>-5.3349676313162342E-2</c:v>
                </c:pt>
                <c:pt idx="165">
                  <c:v>-5.4836926432557664E-2</c:v>
                </c:pt>
                <c:pt idx="166">
                  <c:v>-5.507211947469462E-2</c:v>
                </c:pt>
                <c:pt idx="167">
                  <c:v>-5.5597845098294824E-2</c:v>
                </c:pt>
                <c:pt idx="168">
                  <c:v>-5.7292618490163899E-2</c:v>
                </c:pt>
                <c:pt idx="169">
                  <c:v>-5.9471612851138445E-2</c:v>
                </c:pt>
                <c:pt idx="170">
                  <c:v>-6.0433137346933563E-2</c:v>
                </c:pt>
                <c:pt idx="171">
                  <c:v>-6.1595267672786669E-2</c:v>
                </c:pt>
                <c:pt idx="172">
                  <c:v>-6.6700340175641332E-2</c:v>
                </c:pt>
                <c:pt idx="173">
                  <c:v>-6.8118415870878718E-2</c:v>
                </c:pt>
                <c:pt idx="174">
                  <c:v>-6.8844747324536909E-2</c:v>
                </c:pt>
                <c:pt idx="175">
                  <c:v>-6.9930785783816285E-2</c:v>
                </c:pt>
                <c:pt idx="176">
                  <c:v>-7.0940732376521959E-2</c:v>
                </c:pt>
                <c:pt idx="177">
                  <c:v>-7.1936844084396018E-2</c:v>
                </c:pt>
                <c:pt idx="178">
                  <c:v>-7.2566331344233126E-2</c:v>
                </c:pt>
                <c:pt idx="179">
                  <c:v>-7.5049693171502507E-2</c:v>
                </c:pt>
                <c:pt idx="180">
                  <c:v>-7.863292834288288E-2</c:v>
                </c:pt>
                <c:pt idx="181">
                  <c:v>-8.30670089314057E-2</c:v>
                </c:pt>
                <c:pt idx="182">
                  <c:v>-8.3834845039558625E-2</c:v>
                </c:pt>
                <c:pt idx="183">
                  <c:v>-8.4761782323274776E-2</c:v>
                </c:pt>
                <c:pt idx="184">
                  <c:v>-9.1921335223619727E-2</c:v>
                </c:pt>
                <c:pt idx="185">
                  <c:v>-9.1921335223619727E-2</c:v>
                </c:pt>
                <c:pt idx="186">
                  <c:v>-9.3159557416046535E-2</c:v>
                </c:pt>
                <c:pt idx="187">
                  <c:v>-9.4328605184315406E-2</c:v>
                </c:pt>
                <c:pt idx="188">
                  <c:v>-9.4328605184315406E-2</c:v>
                </c:pt>
                <c:pt idx="189">
                  <c:v>-9.6362333254558341E-2</c:v>
                </c:pt>
                <c:pt idx="190">
                  <c:v>-9.6811967011584815E-2</c:v>
                </c:pt>
                <c:pt idx="191">
                  <c:v>-0.10432430947513516</c:v>
                </c:pt>
                <c:pt idx="192">
                  <c:v>-0.10533425606784083</c:v>
                </c:pt>
                <c:pt idx="193">
                  <c:v>-0.10533425606784083</c:v>
                </c:pt>
                <c:pt idx="194">
                  <c:v>-0.10533425606784083</c:v>
                </c:pt>
                <c:pt idx="195">
                  <c:v>-0.10633728521813071</c:v>
                </c:pt>
                <c:pt idx="196">
                  <c:v>-0.10633728521813071</c:v>
                </c:pt>
                <c:pt idx="197">
                  <c:v>-0.10779686556786286</c:v>
                </c:pt>
                <c:pt idx="198">
                  <c:v>-0.11555823595838172</c:v>
                </c:pt>
                <c:pt idx="199">
                  <c:v>-0.11901003972386204</c:v>
                </c:pt>
                <c:pt idx="200">
                  <c:v>-0.11901695716627783</c:v>
                </c:pt>
                <c:pt idx="201">
                  <c:v>-0.12920634984473975</c:v>
                </c:pt>
                <c:pt idx="202">
                  <c:v>-0.13572258060041603</c:v>
                </c:pt>
                <c:pt idx="203">
                  <c:v>-0.13572949804283183</c:v>
                </c:pt>
                <c:pt idx="204">
                  <c:v>-0.14093833218192336</c:v>
                </c:pt>
                <c:pt idx="205">
                  <c:v>-0.14094524962433913</c:v>
                </c:pt>
                <c:pt idx="206">
                  <c:v>-0.14152631478726568</c:v>
                </c:pt>
                <c:pt idx="207">
                  <c:v>-0.14219038925918173</c:v>
                </c:pt>
                <c:pt idx="208">
                  <c:v>-0.14266077534345561</c:v>
                </c:pt>
                <c:pt idx="209">
                  <c:v>-0.15141825744184853</c:v>
                </c:pt>
                <c:pt idx="210">
                  <c:v>-0.15287092034916491</c:v>
                </c:pt>
                <c:pt idx="211">
                  <c:v>-0.15472479491659721</c:v>
                </c:pt>
                <c:pt idx="212">
                  <c:v>-0.15527819030986059</c:v>
                </c:pt>
                <c:pt idx="213">
                  <c:v>-0.15527819030986059</c:v>
                </c:pt>
                <c:pt idx="214">
                  <c:v>-0.1638143142509482</c:v>
                </c:pt>
                <c:pt idx="215">
                  <c:v>-0.16682340170181784</c:v>
                </c:pt>
                <c:pt idx="216">
                  <c:v>-0.16841441345745004</c:v>
                </c:pt>
                <c:pt idx="217">
                  <c:v>-0.17740017115556408</c:v>
                </c:pt>
                <c:pt idx="218">
                  <c:v>-0.17855538403900142</c:v>
                </c:pt>
                <c:pt idx="219">
                  <c:v>-0.18936734653488466</c:v>
                </c:pt>
                <c:pt idx="220">
                  <c:v>-0.19263929679755434</c:v>
                </c:pt>
                <c:pt idx="221">
                  <c:v>-0.19402970272312861</c:v>
                </c:pt>
                <c:pt idx="222">
                  <c:v>-0.20129301725971041</c:v>
                </c:pt>
                <c:pt idx="223">
                  <c:v>-0.20407382911085889</c:v>
                </c:pt>
                <c:pt idx="224">
                  <c:v>-0.2118075297317146</c:v>
                </c:pt>
                <c:pt idx="225">
                  <c:v>-0.21226408093115687</c:v>
                </c:pt>
                <c:pt idx="226">
                  <c:v>-0.21303191703930982</c:v>
                </c:pt>
                <c:pt idx="227">
                  <c:v>-0.21474052531601048</c:v>
                </c:pt>
                <c:pt idx="228">
                  <c:v>-0.21474744275842625</c:v>
                </c:pt>
                <c:pt idx="229">
                  <c:v>-0.21516940674578958</c:v>
                </c:pt>
                <c:pt idx="230">
                  <c:v>-0.2151763241882054</c:v>
                </c:pt>
                <c:pt idx="231">
                  <c:v>-0.21643529870787956</c:v>
                </c:pt>
                <c:pt idx="232">
                  <c:v>-0.22475698193407759</c:v>
                </c:pt>
                <c:pt idx="233">
                  <c:v>-0.22634799368970979</c:v>
                </c:pt>
                <c:pt idx="234">
                  <c:v>-0.23761650738503534</c:v>
                </c:pt>
                <c:pt idx="235">
                  <c:v>-0.23762342482745111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43-4F43-B61E-F77B201C369B}"/>
            </c:ext>
          </c:extLst>
        </c:ser>
        <c:ser>
          <c:idx val="7"/>
          <c:order val="7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Active!$AC$2:$AC$30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Active!$AD$2:$AD$30</c:f>
              <c:numCache>
                <c:formatCode>General</c:formatCode>
                <c:ptCount val="29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43-4F43-B61E-F77B201C369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2">
                  <c:v>-9.2640300004859455E-2</c:v>
                </c:pt>
                <c:pt idx="110">
                  <c:v>-7.0019000049796887E-3</c:v>
                </c:pt>
                <c:pt idx="112">
                  <c:v>-2.8227000002516434E-3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43-4F43-B61E-F77B201C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37832"/>
        <c:axId val="1"/>
      </c:scatterChart>
      <c:valAx>
        <c:axId val="301737832"/>
        <c:scaling>
          <c:orientation val="minMax"/>
          <c:max val="300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9863080373187"/>
              <c:y val="0.85422862958456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31022530329289E-2"/>
              <c:y val="0.37317845473397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37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785113515923161"/>
          <c:y val="0.92711492696066045"/>
          <c:w val="0.8752173655935988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16b.  WZ Cep -- [49890.3582, 0.4174467] </a:t>
            </a:r>
          </a:p>
        </c:rich>
      </c:tx>
      <c:layout>
        <c:manualLayout>
          <c:xMode val="edge"/>
          <c:yMode val="edge"/>
          <c:x val="0.13948520383449922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20699793685239E-2"/>
          <c:y val="0.15185240108652012"/>
          <c:w val="0.84549444815254504"/>
          <c:h val="0.69259509763851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67-4503-B07C-0E773B60F47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91">
                  <c:v>-1.5110750005987938E-2</c:v>
                </c:pt>
                <c:pt idx="115">
                  <c:v>-3.1362550005724188E-2</c:v>
                </c:pt>
                <c:pt idx="118">
                  <c:v>-2.9987550005898811E-2</c:v>
                </c:pt>
                <c:pt idx="126">
                  <c:v>-3.5067150005488656E-2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67-4503-B07C-0E773B60F47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7">
                  <c:v>-5.7603500026743859E-3</c:v>
                </c:pt>
                <c:pt idx="88">
                  <c:v>-2.6035000337287784E-4</c:v>
                </c:pt>
                <c:pt idx="89">
                  <c:v>-4.7537499995087273E-3</c:v>
                </c:pt>
                <c:pt idx="90">
                  <c:v>-5.070500003057532E-3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9">
                  <c:v>1.0968499991577119E-3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7">
                  <c:v>-1.2626550007553305E-2</c:v>
                </c:pt>
                <c:pt idx="110">
                  <c:v>-7.0019000049796887E-3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67-4503-B07C-0E773B60F47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97">
                  <c:v>-1.4628349999838974E-2</c:v>
                </c:pt>
                <c:pt idx="98">
                  <c:v>-3.3288499980699271E-3</c:v>
                </c:pt>
                <c:pt idx="100">
                  <c:v>-8.0767500039655715E-3</c:v>
                </c:pt>
                <c:pt idx="106">
                  <c:v>-1.0752350004622713E-2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1">
                  <c:v>-1.7605950000870507E-2</c:v>
                </c:pt>
                <c:pt idx="112">
                  <c:v>-2.8227000002516434E-3</c:v>
                </c:pt>
                <c:pt idx="113">
                  <c:v>-2.2282500001892913E-2</c:v>
                </c:pt>
                <c:pt idx="116">
                  <c:v>-2.5169649998133536E-2</c:v>
                </c:pt>
                <c:pt idx="117">
                  <c:v>-3.0036850002943538E-2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7">
                  <c:v>-4.2208450009638909E-2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2">
                  <c:v>-4.815325000527082E-2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0">
                  <c:v>-5.5227349999768194E-2</c:v>
                </c:pt>
                <c:pt idx="151">
                  <c:v>-5.8028799998282921E-2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6">
                  <c:v>-6.2354399997275323E-2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1">
                  <c:v>-9.2083050003566314E-2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6">
                  <c:v>-9.8650699997961055E-2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5">
                  <c:v>-0.10973245000059251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199">
                  <c:v>-0.11950965000141878</c:v>
                </c:pt>
                <c:pt idx="200">
                  <c:v>-0.12053300000115996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-0.16374759999598609</c:v>
                </c:pt>
                <c:pt idx="215">
                  <c:v>-0.1677048499986995</c:v>
                </c:pt>
                <c:pt idx="216">
                  <c:v>-0.1680953499962925</c:v>
                </c:pt>
                <c:pt idx="217">
                  <c:v>-0.17610699999931967</c:v>
                </c:pt>
                <c:pt idx="218">
                  <c:v>-0.17960645000857767</c:v>
                </c:pt>
                <c:pt idx="219">
                  <c:v>-0.19130250000307569</c:v>
                </c:pt>
                <c:pt idx="220">
                  <c:v>-0.19334705000801478</c:v>
                </c:pt>
                <c:pt idx="221">
                  <c:v>-0.1942404000001261</c:v>
                </c:pt>
                <c:pt idx="222">
                  <c:v>-0.20355790000030538</c:v>
                </c:pt>
                <c:pt idx="223">
                  <c:v>-0.20584460000827676</c:v>
                </c:pt>
                <c:pt idx="224">
                  <c:v>-0.21364990000438411</c:v>
                </c:pt>
                <c:pt idx="225">
                  <c:v>-0.2126910000006319</c:v>
                </c:pt>
                <c:pt idx="226">
                  <c:v>-0.19548285000200849</c:v>
                </c:pt>
                <c:pt idx="227">
                  <c:v>-0.21504030001233332</c:v>
                </c:pt>
                <c:pt idx="228">
                  <c:v>-0.21762365010363283</c:v>
                </c:pt>
                <c:pt idx="229">
                  <c:v>-0.21749799999815878</c:v>
                </c:pt>
                <c:pt idx="230">
                  <c:v>-0.21662135000951821</c:v>
                </c:pt>
                <c:pt idx="231">
                  <c:v>-0.21777104999637231</c:v>
                </c:pt>
                <c:pt idx="232">
                  <c:v>-0.2252611000003526</c:v>
                </c:pt>
                <c:pt idx="233">
                  <c:v>-0.22813160000077914</c:v>
                </c:pt>
                <c:pt idx="234">
                  <c:v>-0.23726875000284053</c:v>
                </c:pt>
                <c:pt idx="235">
                  <c:v>-0.2379921000028844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67-4503-B07C-0E773B60F47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67-4503-B07C-0E773B60F4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21412</c:v>
                </c:pt>
                <c:pt idx="222">
                  <c:v>21937</c:v>
                </c:pt>
                <c:pt idx="223">
                  <c:v>22138</c:v>
                </c:pt>
                <c:pt idx="224">
                  <c:v>22697</c:v>
                </c:pt>
                <c:pt idx="225">
                  <c:v>22730</c:v>
                </c:pt>
                <c:pt idx="226">
                  <c:v>22785.5</c:v>
                </c:pt>
                <c:pt idx="227">
                  <c:v>22909</c:v>
                </c:pt>
                <c:pt idx="228">
                  <c:v>22909.5</c:v>
                </c:pt>
                <c:pt idx="229">
                  <c:v>22940</c:v>
                </c:pt>
                <c:pt idx="230">
                  <c:v>22940.5</c:v>
                </c:pt>
                <c:pt idx="231">
                  <c:v>23031.5</c:v>
                </c:pt>
                <c:pt idx="232">
                  <c:v>23633</c:v>
                </c:pt>
                <c:pt idx="233">
                  <c:v>23748</c:v>
                </c:pt>
                <c:pt idx="234">
                  <c:v>24562.5</c:v>
                </c:pt>
                <c:pt idx="235">
                  <c:v>24563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67-4503-B07C-0E773B60F472}"/>
            </c:ext>
          </c:extLst>
        </c:ser>
        <c:ser>
          <c:idx val="7"/>
          <c:order val="6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Active!$AC$2:$AC$30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Active!$AD$2:$AD$30</c:f>
              <c:numCache>
                <c:formatCode>General</c:formatCode>
                <c:ptCount val="29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67-4503-B07C-0E773B60F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44144"/>
        <c:axId val="1"/>
      </c:scatterChart>
      <c:valAx>
        <c:axId val="436044144"/>
        <c:scaling>
          <c:orientation val="minMax"/>
          <c:max val="3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4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25026490998148"/>
          <c:y val="0.14414456686540114"/>
          <c:w val="0.78993189482268411"/>
          <c:h val="0.648650550894305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93-416B-A750-D41D23DAC61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 2344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7.7830000009271316E-3</c:v>
                </c:pt>
                <c:pt idx="2">
                  <c:v>5.5577000021003187E-3</c:v>
                </c:pt>
                <c:pt idx="20">
                  <c:v>2.9290000384207815E-4</c:v>
                </c:pt>
                <c:pt idx="23">
                  <c:v>-4.3065000500064343E-4</c:v>
                </c:pt>
                <c:pt idx="75">
                  <c:v>-3.1721800005470868E-2</c:v>
                </c:pt>
                <c:pt idx="79">
                  <c:v>-3.8143599995237309E-2</c:v>
                </c:pt>
                <c:pt idx="81">
                  <c:v>-4.2937600002915133E-2</c:v>
                </c:pt>
                <c:pt idx="85">
                  <c:v>-5.4046100005507469E-2</c:v>
                </c:pt>
                <c:pt idx="86">
                  <c:v>-5.2552600005583372E-2</c:v>
                </c:pt>
                <c:pt idx="87">
                  <c:v>-5.1746800003456883E-2</c:v>
                </c:pt>
                <c:pt idx="88">
                  <c:v>-5.1394950001849793E-2</c:v>
                </c:pt>
                <c:pt idx="89">
                  <c:v>-5.1436599998851307E-2</c:v>
                </c:pt>
                <c:pt idx="90">
                  <c:v>-5.0767000000632834E-2</c:v>
                </c:pt>
                <c:pt idx="91">
                  <c:v>-6.5781949997472111E-2</c:v>
                </c:pt>
                <c:pt idx="92">
                  <c:v>-5.8605500002158806E-2</c:v>
                </c:pt>
                <c:pt idx="93">
                  <c:v>-6.3615049999498297E-2</c:v>
                </c:pt>
                <c:pt idx="94">
                  <c:v>-6.3610650002374314E-2</c:v>
                </c:pt>
                <c:pt idx="96">
                  <c:v>-6.6334150003967807E-2</c:v>
                </c:pt>
                <c:pt idx="97">
                  <c:v>-6.7281600000569597E-2</c:v>
                </c:pt>
                <c:pt idx="98">
                  <c:v>-6.9223550002789125E-2</c:v>
                </c:pt>
                <c:pt idx="99">
                  <c:v>-6.9274850000510924E-2</c:v>
                </c:pt>
                <c:pt idx="100">
                  <c:v>-7.0710300002247095E-2</c:v>
                </c:pt>
                <c:pt idx="101">
                  <c:v>-7.0710300002247095E-2</c:v>
                </c:pt>
                <c:pt idx="102">
                  <c:v>-8.0373950004286598E-2</c:v>
                </c:pt>
                <c:pt idx="103">
                  <c:v>-8.9632750008604489E-2</c:v>
                </c:pt>
                <c:pt idx="104">
                  <c:v>-9.4232350005768239E-2</c:v>
                </c:pt>
                <c:pt idx="105">
                  <c:v>-0.10453835000225808</c:v>
                </c:pt>
                <c:pt idx="106">
                  <c:v>-0.11448740000196267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93-416B-A750-D41D23DAC61E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11">
                  <c:v>3.6383999977260828E-3</c:v>
                </c:pt>
                <c:pt idx="12">
                  <c:v>5.3506999975070357E-3</c:v>
                </c:pt>
                <c:pt idx="13">
                  <c:v>7.9374000051757321E-3</c:v>
                </c:pt>
                <c:pt idx="14">
                  <c:v>-4.1552999973646365E-3</c:v>
                </c:pt>
                <c:pt idx="15">
                  <c:v>5.9734999958891422E-3</c:v>
                </c:pt>
                <c:pt idx="16">
                  <c:v>5.1507000025594607E-3</c:v>
                </c:pt>
                <c:pt idx="17">
                  <c:v>7.2389999986626208E-3</c:v>
                </c:pt>
                <c:pt idx="18">
                  <c:v>-1.3846399997419212E-2</c:v>
                </c:pt>
                <c:pt idx="19">
                  <c:v>1.5359999815700576E-4</c:v>
                </c:pt>
                <c:pt idx="27">
                  <c:v>3.5038999994867481E-3</c:v>
                </c:pt>
                <c:pt idx="28">
                  <c:v>9.0299996372777969E-5</c:v>
                </c:pt>
                <c:pt idx="31">
                  <c:v>7.1276000016951002E-3</c:v>
                </c:pt>
                <c:pt idx="44">
                  <c:v>-1.3571400006185286E-2</c:v>
                </c:pt>
                <c:pt idx="51">
                  <c:v>-2.1969900000840425E-2</c:v>
                </c:pt>
                <c:pt idx="52">
                  <c:v>-2.7526300007593818E-2</c:v>
                </c:pt>
                <c:pt idx="55">
                  <c:v>-2.097170000342885E-2</c:v>
                </c:pt>
                <c:pt idx="57">
                  <c:v>-1.0571000020718202E-3</c:v>
                </c:pt>
                <c:pt idx="63">
                  <c:v>-1.8128600000636652E-2</c:v>
                </c:pt>
                <c:pt idx="64">
                  <c:v>-2.0624400000087917E-2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93-416B-A750-D41D23DAC61E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  <c:pt idx="77">
                  <c:v>-3.2270099996821955E-2</c:v>
                </c:pt>
                <c:pt idx="82">
                  <c:v>-5.0214500006404705E-2</c:v>
                </c:pt>
                <c:pt idx="95">
                  <c:v>-6.406020000576973E-2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93-416B-A750-D41D23DAC61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  <c:pt idx="5">
                  <c:v>-2.5745999955688603E-3</c:v>
                </c:pt>
                <c:pt idx="6">
                  <c:v>8.2470000052126125E-4</c:v>
                </c:pt>
                <c:pt idx="7">
                  <c:v>-1.3250800002424512E-2</c:v>
                </c:pt>
                <c:pt idx="8">
                  <c:v>-9.0868550003506243E-2</c:v>
                </c:pt>
                <c:pt idx="32">
                  <c:v>4.7805000212974846E-4</c:v>
                </c:pt>
                <c:pt idx="33">
                  <c:v>-3.9827500004321337E-3</c:v>
                </c:pt>
                <c:pt idx="34">
                  <c:v>-1.4112450000538956E-2</c:v>
                </c:pt>
                <c:pt idx="35">
                  <c:v>-5.198150007345248E-3</c:v>
                </c:pt>
                <c:pt idx="36">
                  <c:v>-3.9620000461582094E-4</c:v>
                </c:pt>
                <c:pt idx="37">
                  <c:v>1.6924000010476448E-3</c:v>
                </c:pt>
                <c:pt idx="38">
                  <c:v>2.6924000048893504E-3</c:v>
                </c:pt>
                <c:pt idx="39">
                  <c:v>-3.8981000034254976E-3</c:v>
                </c:pt>
                <c:pt idx="40">
                  <c:v>-1.8981000030180439E-3</c:v>
                </c:pt>
                <c:pt idx="41">
                  <c:v>-1.3360000593820587E-4</c:v>
                </c:pt>
                <c:pt idx="42">
                  <c:v>1.8663999944692478E-3</c:v>
                </c:pt>
                <c:pt idx="43">
                  <c:v>-1.3187000004108995E-3</c:v>
                </c:pt>
                <c:pt idx="60">
                  <c:v>2.2440499960794114E-3</c:v>
                </c:pt>
                <c:pt idx="61">
                  <c:v>-1.247950000106357E-2</c:v>
                </c:pt>
                <c:pt idx="62">
                  <c:v>2.520499998354353E-3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93-416B-A750-D41D23DAC61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  <c:pt idx="3">
                  <c:v>1.8653999992238823E-2</c:v>
                </c:pt>
                <c:pt idx="4">
                  <c:v>9.9713999952655286E-3</c:v>
                </c:pt>
                <c:pt idx="9">
                  <c:v>1.1434400003054179E-2</c:v>
                </c:pt>
                <c:pt idx="10">
                  <c:v>2.0692000034614466E-3</c:v>
                </c:pt>
                <c:pt idx="21">
                  <c:v>1.0929000054602511E-3</c:v>
                </c:pt>
                <c:pt idx="22">
                  <c:v>1.8928999998024665E-3</c:v>
                </c:pt>
                <c:pt idx="24">
                  <c:v>-1.3065000530332327E-4</c:v>
                </c:pt>
                <c:pt idx="25">
                  <c:v>-1.2468700006138533E-2</c:v>
                </c:pt>
                <c:pt idx="26">
                  <c:v>-5.4687000010744669E-3</c:v>
                </c:pt>
                <c:pt idx="29">
                  <c:v>4.4246000034036115E-3</c:v>
                </c:pt>
                <c:pt idx="30">
                  <c:v>1.6424600005848333E-2</c:v>
                </c:pt>
                <c:pt idx="45">
                  <c:v>-1.1606399995798711E-2</c:v>
                </c:pt>
                <c:pt idx="46">
                  <c:v>5.2023999960510992E-3</c:v>
                </c:pt>
                <c:pt idx="47">
                  <c:v>-1.2787400002707727E-2</c:v>
                </c:pt>
                <c:pt idx="48">
                  <c:v>-8.1777000013971701E-3</c:v>
                </c:pt>
                <c:pt idx="49">
                  <c:v>-6.4201999994111247E-3</c:v>
                </c:pt>
                <c:pt idx="50">
                  <c:v>6.579799999599345E-3</c:v>
                </c:pt>
                <c:pt idx="53">
                  <c:v>-7.5339000031817704E-3</c:v>
                </c:pt>
                <c:pt idx="54">
                  <c:v>3.7347999968915246E-3</c:v>
                </c:pt>
                <c:pt idx="56">
                  <c:v>-5.7601000080467202E-3</c:v>
                </c:pt>
                <c:pt idx="58">
                  <c:v>-6.2430000252788886E-4</c:v>
                </c:pt>
                <c:pt idx="59">
                  <c:v>9.5557999957236461E-3</c:v>
                </c:pt>
                <c:pt idx="65">
                  <c:v>-8.1846500033861957E-3</c:v>
                </c:pt>
                <c:pt idx="66">
                  <c:v>-1.3484650000464171E-2</c:v>
                </c:pt>
                <c:pt idx="67">
                  <c:v>-1.0102400003233925E-2</c:v>
                </c:pt>
                <c:pt idx="68">
                  <c:v>-1.1697300004016142E-2</c:v>
                </c:pt>
                <c:pt idx="69">
                  <c:v>-9.7277000022586435E-3</c:v>
                </c:pt>
                <c:pt idx="70">
                  <c:v>-9.9833999993279576E-3</c:v>
                </c:pt>
                <c:pt idx="71">
                  <c:v>-1.0301150003215298E-2</c:v>
                </c:pt>
                <c:pt idx="72">
                  <c:v>-2.450200000021141E-2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-3.8457800001197029E-2</c:v>
                </c:pt>
                <c:pt idx="78">
                  <c:v>-3.7382800001068972E-2</c:v>
                </c:pt>
                <c:pt idx="80">
                  <c:v>-4.3907049999688752E-2</c:v>
                </c:pt>
                <c:pt idx="83">
                  <c:v>-5.0891450002382044E-2</c:v>
                </c:pt>
                <c:pt idx="84">
                  <c:v>-5.0815000002330635E-2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93-416B-A750-D41D23DAC61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  <c:pt idx="72">
                  <c:v>-4.6386843741165307E-2</c:v>
                </c:pt>
                <c:pt idx="73">
                  <c:v>-4.6396884625397261E-2</c:v>
                </c:pt>
                <c:pt idx="74">
                  <c:v>-4.7176057241796937E-2</c:v>
                </c:pt>
                <c:pt idx="75">
                  <c:v>-4.7744371289325571E-2</c:v>
                </c:pt>
                <c:pt idx="76">
                  <c:v>-4.8386987880170651E-2</c:v>
                </c:pt>
                <c:pt idx="77">
                  <c:v>-4.8439200478176819E-2</c:v>
                </c:pt>
                <c:pt idx="78">
                  <c:v>-5.1399253149757046E-2</c:v>
                </c:pt>
                <c:pt idx="79">
                  <c:v>-5.1592038127010575E-2</c:v>
                </c:pt>
                <c:pt idx="80">
                  <c:v>-5.5485893032162587E-2</c:v>
                </c:pt>
                <c:pt idx="81">
                  <c:v>-5.617068133678188E-2</c:v>
                </c:pt>
                <c:pt idx="82">
                  <c:v>-5.7532225238634938E-2</c:v>
                </c:pt>
                <c:pt idx="83">
                  <c:v>-5.8554387253447915E-2</c:v>
                </c:pt>
                <c:pt idx="84">
                  <c:v>-5.8556395430294311E-2</c:v>
                </c:pt>
                <c:pt idx="85">
                  <c:v>-5.8721065931698374E-2</c:v>
                </c:pt>
                <c:pt idx="86">
                  <c:v>-5.87813112370901E-2</c:v>
                </c:pt>
                <c:pt idx="87">
                  <c:v>-5.8789343944475658E-2</c:v>
                </c:pt>
                <c:pt idx="88">
                  <c:v>-5.8895777317334391E-2</c:v>
                </c:pt>
                <c:pt idx="89">
                  <c:v>-5.894196538480137E-2</c:v>
                </c:pt>
                <c:pt idx="90">
                  <c:v>-5.9038357873428149E-2</c:v>
                </c:pt>
                <c:pt idx="91">
                  <c:v>-6.2791640399332771E-2</c:v>
                </c:pt>
                <c:pt idx="92">
                  <c:v>-6.2793648576179167E-2</c:v>
                </c:pt>
                <c:pt idx="93">
                  <c:v>-6.5446450190261574E-2</c:v>
                </c:pt>
                <c:pt idx="94">
                  <c:v>-6.5591038923201728E-2</c:v>
                </c:pt>
                <c:pt idx="95">
                  <c:v>-6.5834028321615029E-2</c:v>
                </c:pt>
                <c:pt idx="96">
                  <c:v>-6.6735699725644554E-2</c:v>
                </c:pt>
                <c:pt idx="97">
                  <c:v>-6.6773855085725975E-2</c:v>
                </c:pt>
                <c:pt idx="98">
                  <c:v>-6.7996834785178067E-2</c:v>
                </c:pt>
                <c:pt idx="99">
                  <c:v>-6.8410519215534593E-2</c:v>
                </c:pt>
                <c:pt idx="100">
                  <c:v>-6.9573253609594959E-2</c:v>
                </c:pt>
                <c:pt idx="101">
                  <c:v>-6.9573253609594959E-2</c:v>
                </c:pt>
                <c:pt idx="102">
                  <c:v>-7.2912851705143028E-2</c:v>
                </c:pt>
                <c:pt idx="103">
                  <c:v>-7.8648204778435565E-2</c:v>
                </c:pt>
                <c:pt idx="104">
                  <c:v>-7.9756718397643339E-2</c:v>
                </c:pt>
                <c:pt idx="105">
                  <c:v>-8.3210782573435699E-2</c:v>
                </c:pt>
                <c:pt idx="106">
                  <c:v>-8.6847590842249717E-2</c:v>
                </c:pt>
                <c:pt idx="107">
                  <c:v>-7.4605799993150868E-2</c:v>
                </c:pt>
                <c:pt idx="108">
                  <c:v>-7.6461500008008443E-2</c:v>
                </c:pt>
                <c:pt idx="109">
                  <c:v>-8.9204999996582046E-2</c:v>
                </c:pt>
                <c:pt idx="110">
                  <c:v>-9.7628750001604203E-2</c:v>
                </c:pt>
                <c:pt idx="111">
                  <c:v>0.10065524999663467</c:v>
                </c:pt>
                <c:pt idx="112">
                  <c:v>-8.0053499994392041E-2</c:v>
                </c:pt>
                <c:pt idx="113">
                  <c:v>-7.9316750001453329E-2</c:v>
                </c:pt>
                <c:pt idx="114">
                  <c:v>-8.1217450002441183E-2</c:v>
                </c:pt>
                <c:pt idx="115">
                  <c:v>-7.9707249999046326E-2</c:v>
                </c:pt>
                <c:pt idx="116">
                  <c:v>-8.437699999922188E-2</c:v>
                </c:pt>
                <c:pt idx="117">
                  <c:v>-8.559524999873247E-2</c:v>
                </c:pt>
                <c:pt idx="118">
                  <c:v>-8.5768700002518017E-2</c:v>
                </c:pt>
                <c:pt idx="119">
                  <c:v>-8.772510000562761E-2</c:v>
                </c:pt>
                <c:pt idx="120">
                  <c:v>-9.3041150008502882E-2</c:v>
                </c:pt>
                <c:pt idx="121">
                  <c:v>-9.4575399998575449E-2</c:v>
                </c:pt>
                <c:pt idx="122">
                  <c:v>-9.7129850000783335E-2</c:v>
                </c:pt>
                <c:pt idx="123">
                  <c:v>-0.10079405000578845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93-416B-A750-D41D23D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40056"/>
        <c:axId val="1"/>
      </c:scatterChart>
      <c:valAx>
        <c:axId val="49504005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98702245552643"/>
              <c:y val="0.85285537506009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027960046660832E-2"/>
              <c:y val="0.37837963948200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40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67361111111111"/>
          <c:y val="0.92192192192192191"/>
          <c:w val="0.99305555555555558"/>
          <c:h val="0.98198198198198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5964967536952613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00735849671"/>
          <c:y val="0.13913082860855019"/>
          <c:w val="0.7877206478218336"/>
          <c:h val="0.65797287696126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10-4846-84B7-FAFAAB8A399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 2344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2.9999999999999997E-4</c:v>
                  </c:pt>
                  <c:pt idx="113">
                    <c:v>6.9999999999999999E-4</c:v>
                  </c:pt>
                  <c:pt idx="114">
                    <c:v>2.9999999999999997E-4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2.9999999999999997E-4</c:v>
                  </c:pt>
                  <c:pt idx="121">
                    <c:v>1E-4</c:v>
                  </c:pt>
                  <c:pt idx="122">
                    <c:v>2.0000000000000001E-4</c:v>
                  </c:pt>
                  <c:pt idx="123">
                    <c:v>2.9999999999999997E-4</c:v>
                  </c:pt>
                </c:numCache>
              </c:numRef>
            </c:plus>
            <c:minus>
              <c:numRef>
                <c:f>'A (old)'!$D$21:$D$307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2.9999999999999997E-4</c:v>
                  </c:pt>
                  <c:pt idx="113">
                    <c:v>6.9999999999999999E-4</c:v>
                  </c:pt>
                  <c:pt idx="114">
                    <c:v>2.9999999999999997E-4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2.9999999999999997E-4</c:v>
                  </c:pt>
                  <c:pt idx="121">
                    <c:v>1E-4</c:v>
                  </c:pt>
                  <c:pt idx="122">
                    <c:v>2.0000000000000001E-4</c:v>
                  </c:pt>
                  <c:pt idx="1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7.7830000009271316E-3</c:v>
                </c:pt>
                <c:pt idx="2">
                  <c:v>5.5577000021003187E-3</c:v>
                </c:pt>
                <c:pt idx="20">
                  <c:v>2.9290000384207815E-4</c:v>
                </c:pt>
                <c:pt idx="23">
                  <c:v>-4.3065000500064343E-4</c:v>
                </c:pt>
                <c:pt idx="75">
                  <c:v>-3.1721800005470868E-2</c:v>
                </c:pt>
                <c:pt idx="79">
                  <c:v>-3.8143599995237309E-2</c:v>
                </c:pt>
                <c:pt idx="81">
                  <c:v>-4.2937600002915133E-2</c:v>
                </c:pt>
                <c:pt idx="85">
                  <c:v>-5.4046100005507469E-2</c:v>
                </c:pt>
                <c:pt idx="86">
                  <c:v>-5.2552600005583372E-2</c:v>
                </c:pt>
                <c:pt idx="87">
                  <c:v>-5.1746800003456883E-2</c:v>
                </c:pt>
                <c:pt idx="88">
                  <c:v>-5.1394950001849793E-2</c:v>
                </c:pt>
                <c:pt idx="89">
                  <c:v>-5.1436599998851307E-2</c:v>
                </c:pt>
                <c:pt idx="90">
                  <c:v>-5.0767000000632834E-2</c:v>
                </c:pt>
                <c:pt idx="91">
                  <c:v>-6.5781949997472111E-2</c:v>
                </c:pt>
                <c:pt idx="92">
                  <c:v>-5.8605500002158806E-2</c:v>
                </c:pt>
                <c:pt idx="93">
                  <c:v>-6.3615049999498297E-2</c:v>
                </c:pt>
                <c:pt idx="94">
                  <c:v>-6.3610650002374314E-2</c:v>
                </c:pt>
                <c:pt idx="96">
                  <c:v>-6.6334150003967807E-2</c:v>
                </c:pt>
                <c:pt idx="97">
                  <c:v>-6.7281600000569597E-2</c:v>
                </c:pt>
                <c:pt idx="98">
                  <c:v>-6.9223550002789125E-2</c:v>
                </c:pt>
                <c:pt idx="99">
                  <c:v>-6.9274850000510924E-2</c:v>
                </c:pt>
                <c:pt idx="100">
                  <c:v>-7.0710300002247095E-2</c:v>
                </c:pt>
                <c:pt idx="101">
                  <c:v>-7.0710300002247095E-2</c:v>
                </c:pt>
                <c:pt idx="102">
                  <c:v>-8.0373950004286598E-2</c:v>
                </c:pt>
                <c:pt idx="103">
                  <c:v>-8.9632750008604489E-2</c:v>
                </c:pt>
                <c:pt idx="104">
                  <c:v>-9.4232350005768239E-2</c:v>
                </c:pt>
                <c:pt idx="105">
                  <c:v>-0.10453835000225808</c:v>
                </c:pt>
                <c:pt idx="106">
                  <c:v>-0.11448740000196267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10-4846-84B7-FAFAAB8A3998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11">
                  <c:v>3.6383999977260828E-3</c:v>
                </c:pt>
                <c:pt idx="12">
                  <c:v>5.3506999975070357E-3</c:v>
                </c:pt>
                <c:pt idx="13">
                  <c:v>7.9374000051757321E-3</c:v>
                </c:pt>
                <c:pt idx="14">
                  <c:v>-4.1552999973646365E-3</c:v>
                </c:pt>
                <c:pt idx="15">
                  <c:v>5.9734999958891422E-3</c:v>
                </c:pt>
                <c:pt idx="16">
                  <c:v>5.1507000025594607E-3</c:v>
                </c:pt>
                <c:pt idx="17">
                  <c:v>7.2389999986626208E-3</c:v>
                </c:pt>
                <c:pt idx="18">
                  <c:v>-1.3846399997419212E-2</c:v>
                </c:pt>
                <c:pt idx="19">
                  <c:v>1.5359999815700576E-4</c:v>
                </c:pt>
                <c:pt idx="27">
                  <c:v>3.5038999994867481E-3</c:v>
                </c:pt>
                <c:pt idx="28">
                  <c:v>9.0299996372777969E-5</c:v>
                </c:pt>
                <c:pt idx="31">
                  <c:v>7.1276000016951002E-3</c:v>
                </c:pt>
                <c:pt idx="44">
                  <c:v>-1.3571400006185286E-2</c:v>
                </c:pt>
                <c:pt idx="51">
                  <c:v>-2.1969900000840425E-2</c:v>
                </c:pt>
                <c:pt idx="52">
                  <c:v>-2.7526300007593818E-2</c:v>
                </c:pt>
                <c:pt idx="55">
                  <c:v>-2.097170000342885E-2</c:v>
                </c:pt>
                <c:pt idx="57">
                  <c:v>-1.0571000020718202E-3</c:v>
                </c:pt>
                <c:pt idx="63">
                  <c:v>-1.8128600000636652E-2</c:v>
                </c:pt>
                <c:pt idx="64">
                  <c:v>-2.0624400000087917E-2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10-4846-84B7-FAFAAB8A3998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  <c:pt idx="77">
                  <c:v>-3.2270099996821955E-2</c:v>
                </c:pt>
                <c:pt idx="82">
                  <c:v>-5.0214500006404705E-2</c:v>
                </c:pt>
                <c:pt idx="95">
                  <c:v>-6.406020000576973E-2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10-4846-84B7-FAFAAB8A399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  <c:pt idx="5">
                  <c:v>-2.5745999955688603E-3</c:v>
                </c:pt>
                <c:pt idx="6">
                  <c:v>8.2470000052126125E-4</c:v>
                </c:pt>
                <c:pt idx="7">
                  <c:v>-1.3250800002424512E-2</c:v>
                </c:pt>
                <c:pt idx="8">
                  <c:v>-9.0868550003506243E-2</c:v>
                </c:pt>
                <c:pt idx="32">
                  <c:v>4.7805000212974846E-4</c:v>
                </c:pt>
                <c:pt idx="33">
                  <c:v>-3.9827500004321337E-3</c:v>
                </c:pt>
                <c:pt idx="34">
                  <c:v>-1.4112450000538956E-2</c:v>
                </c:pt>
                <c:pt idx="35">
                  <c:v>-5.198150007345248E-3</c:v>
                </c:pt>
                <c:pt idx="36">
                  <c:v>-3.9620000461582094E-4</c:v>
                </c:pt>
                <c:pt idx="37">
                  <c:v>1.6924000010476448E-3</c:v>
                </c:pt>
                <c:pt idx="38">
                  <c:v>2.6924000048893504E-3</c:v>
                </c:pt>
                <c:pt idx="39">
                  <c:v>-3.8981000034254976E-3</c:v>
                </c:pt>
                <c:pt idx="40">
                  <c:v>-1.8981000030180439E-3</c:v>
                </c:pt>
                <c:pt idx="41">
                  <c:v>-1.3360000593820587E-4</c:v>
                </c:pt>
                <c:pt idx="42">
                  <c:v>1.8663999944692478E-3</c:v>
                </c:pt>
                <c:pt idx="43">
                  <c:v>-1.3187000004108995E-3</c:v>
                </c:pt>
                <c:pt idx="60">
                  <c:v>2.2440499960794114E-3</c:v>
                </c:pt>
                <c:pt idx="61">
                  <c:v>-1.247950000106357E-2</c:v>
                </c:pt>
                <c:pt idx="62">
                  <c:v>2.520499998354353E-3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10-4846-84B7-FAFAAB8A399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  <c:pt idx="3">
                  <c:v>1.8653999992238823E-2</c:v>
                </c:pt>
                <c:pt idx="4">
                  <c:v>9.9713999952655286E-3</c:v>
                </c:pt>
                <c:pt idx="9">
                  <c:v>1.1434400003054179E-2</c:v>
                </c:pt>
                <c:pt idx="10">
                  <c:v>2.0692000034614466E-3</c:v>
                </c:pt>
                <c:pt idx="21">
                  <c:v>1.0929000054602511E-3</c:v>
                </c:pt>
                <c:pt idx="22">
                  <c:v>1.8928999998024665E-3</c:v>
                </c:pt>
                <c:pt idx="24">
                  <c:v>-1.3065000530332327E-4</c:v>
                </c:pt>
                <c:pt idx="25">
                  <c:v>-1.2468700006138533E-2</c:v>
                </c:pt>
                <c:pt idx="26">
                  <c:v>-5.4687000010744669E-3</c:v>
                </c:pt>
                <c:pt idx="29">
                  <c:v>4.4246000034036115E-3</c:v>
                </c:pt>
                <c:pt idx="30">
                  <c:v>1.6424600005848333E-2</c:v>
                </c:pt>
                <c:pt idx="45">
                  <c:v>-1.1606399995798711E-2</c:v>
                </c:pt>
                <c:pt idx="46">
                  <c:v>5.2023999960510992E-3</c:v>
                </c:pt>
                <c:pt idx="47">
                  <c:v>-1.2787400002707727E-2</c:v>
                </c:pt>
                <c:pt idx="48">
                  <c:v>-8.1777000013971701E-3</c:v>
                </c:pt>
                <c:pt idx="49">
                  <c:v>-6.4201999994111247E-3</c:v>
                </c:pt>
                <c:pt idx="50">
                  <c:v>6.579799999599345E-3</c:v>
                </c:pt>
                <c:pt idx="53">
                  <c:v>-7.5339000031817704E-3</c:v>
                </c:pt>
                <c:pt idx="54">
                  <c:v>3.7347999968915246E-3</c:v>
                </c:pt>
                <c:pt idx="56">
                  <c:v>-5.7601000080467202E-3</c:v>
                </c:pt>
                <c:pt idx="58">
                  <c:v>-6.2430000252788886E-4</c:v>
                </c:pt>
                <c:pt idx="59">
                  <c:v>9.5557999957236461E-3</c:v>
                </c:pt>
                <c:pt idx="65">
                  <c:v>-8.1846500033861957E-3</c:v>
                </c:pt>
                <c:pt idx="66">
                  <c:v>-1.3484650000464171E-2</c:v>
                </c:pt>
                <c:pt idx="67">
                  <c:v>-1.0102400003233925E-2</c:v>
                </c:pt>
                <c:pt idx="68">
                  <c:v>-1.1697300004016142E-2</c:v>
                </c:pt>
                <c:pt idx="69">
                  <c:v>-9.7277000022586435E-3</c:v>
                </c:pt>
                <c:pt idx="70">
                  <c:v>-9.9833999993279576E-3</c:v>
                </c:pt>
                <c:pt idx="71">
                  <c:v>-1.0301150003215298E-2</c:v>
                </c:pt>
                <c:pt idx="72">
                  <c:v>-2.450200000021141E-2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-3.8457800001197029E-2</c:v>
                </c:pt>
                <c:pt idx="78">
                  <c:v>-3.7382800001068972E-2</c:v>
                </c:pt>
                <c:pt idx="80">
                  <c:v>-4.3907049999688752E-2</c:v>
                </c:pt>
                <c:pt idx="83">
                  <c:v>-5.0891450002382044E-2</c:v>
                </c:pt>
                <c:pt idx="84">
                  <c:v>-5.0815000002330635E-2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10-4846-84B7-FAFAAB8A399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  <c:pt idx="72">
                  <c:v>-4.6386843741165307E-2</c:v>
                </c:pt>
                <c:pt idx="73">
                  <c:v>-4.6396884625397261E-2</c:v>
                </c:pt>
                <c:pt idx="74">
                  <c:v>-4.7176057241796937E-2</c:v>
                </c:pt>
                <c:pt idx="75">
                  <c:v>-4.7744371289325571E-2</c:v>
                </c:pt>
                <c:pt idx="76">
                  <c:v>-4.8386987880170651E-2</c:v>
                </c:pt>
                <c:pt idx="77">
                  <c:v>-4.8439200478176819E-2</c:v>
                </c:pt>
                <c:pt idx="78">
                  <c:v>-5.1399253149757046E-2</c:v>
                </c:pt>
                <c:pt idx="79">
                  <c:v>-5.1592038127010575E-2</c:v>
                </c:pt>
                <c:pt idx="80">
                  <c:v>-5.5485893032162587E-2</c:v>
                </c:pt>
                <c:pt idx="81">
                  <c:v>-5.617068133678188E-2</c:v>
                </c:pt>
                <c:pt idx="82">
                  <c:v>-5.7532225238634938E-2</c:v>
                </c:pt>
                <c:pt idx="83">
                  <c:v>-5.8554387253447915E-2</c:v>
                </c:pt>
                <c:pt idx="84">
                  <c:v>-5.8556395430294311E-2</c:v>
                </c:pt>
                <c:pt idx="85">
                  <c:v>-5.8721065931698374E-2</c:v>
                </c:pt>
                <c:pt idx="86">
                  <c:v>-5.87813112370901E-2</c:v>
                </c:pt>
                <c:pt idx="87">
                  <c:v>-5.8789343944475658E-2</c:v>
                </c:pt>
                <c:pt idx="88">
                  <c:v>-5.8895777317334391E-2</c:v>
                </c:pt>
                <c:pt idx="89">
                  <c:v>-5.894196538480137E-2</c:v>
                </c:pt>
                <c:pt idx="90">
                  <c:v>-5.9038357873428149E-2</c:v>
                </c:pt>
                <c:pt idx="91">
                  <c:v>-6.2791640399332771E-2</c:v>
                </c:pt>
                <c:pt idx="92">
                  <c:v>-6.2793648576179167E-2</c:v>
                </c:pt>
                <c:pt idx="93">
                  <c:v>-6.5446450190261574E-2</c:v>
                </c:pt>
                <c:pt idx="94">
                  <c:v>-6.5591038923201728E-2</c:v>
                </c:pt>
                <c:pt idx="95">
                  <c:v>-6.5834028321615029E-2</c:v>
                </c:pt>
                <c:pt idx="96">
                  <c:v>-6.6735699725644554E-2</c:v>
                </c:pt>
                <c:pt idx="97">
                  <c:v>-6.6773855085725975E-2</c:v>
                </c:pt>
                <c:pt idx="98">
                  <c:v>-6.7996834785178067E-2</c:v>
                </c:pt>
                <c:pt idx="99">
                  <c:v>-6.8410519215534593E-2</c:v>
                </c:pt>
                <c:pt idx="100">
                  <c:v>-6.9573253609594959E-2</c:v>
                </c:pt>
                <c:pt idx="101">
                  <c:v>-6.9573253609594959E-2</c:v>
                </c:pt>
                <c:pt idx="102">
                  <c:v>-7.2912851705143028E-2</c:v>
                </c:pt>
                <c:pt idx="103">
                  <c:v>-7.8648204778435565E-2</c:v>
                </c:pt>
                <c:pt idx="104">
                  <c:v>-7.9756718397643339E-2</c:v>
                </c:pt>
                <c:pt idx="105">
                  <c:v>-8.3210782573435699E-2</c:v>
                </c:pt>
                <c:pt idx="106">
                  <c:v>-8.6847590842249717E-2</c:v>
                </c:pt>
                <c:pt idx="107">
                  <c:v>-7.4605799993150868E-2</c:v>
                </c:pt>
                <c:pt idx="108">
                  <c:v>-7.6461500008008443E-2</c:v>
                </c:pt>
                <c:pt idx="109">
                  <c:v>-8.9204999996582046E-2</c:v>
                </c:pt>
                <c:pt idx="110">
                  <c:v>-9.7628750001604203E-2</c:v>
                </c:pt>
                <c:pt idx="111">
                  <c:v>0.10065524999663467</c:v>
                </c:pt>
                <c:pt idx="112">
                  <c:v>-8.0053499994392041E-2</c:v>
                </c:pt>
                <c:pt idx="113">
                  <c:v>-7.9316750001453329E-2</c:v>
                </c:pt>
                <c:pt idx="114">
                  <c:v>-8.1217450002441183E-2</c:v>
                </c:pt>
                <c:pt idx="115">
                  <c:v>-7.9707249999046326E-2</c:v>
                </c:pt>
                <c:pt idx="116">
                  <c:v>-8.437699999922188E-2</c:v>
                </c:pt>
                <c:pt idx="117">
                  <c:v>-8.559524999873247E-2</c:v>
                </c:pt>
                <c:pt idx="118">
                  <c:v>-8.5768700002518017E-2</c:v>
                </c:pt>
                <c:pt idx="119">
                  <c:v>-8.772510000562761E-2</c:v>
                </c:pt>
                <c:pt idx="120">
                  <c:v>-9.3041150008502882E-2</c:v>
                </c:pt>
                <c:pt idx="121">
                  <c:v>-9.4575399998575449E-2</c:v>
                </c:pt>
                <c:pt idx="122">
                  <c:v>-9.7129850000783335E-2</c:v>
                </c:pt>
                <c:pt idx="123">
                  <c:v>-0.10079405000578845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10-4846-84B7-FAFAAB8A399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(old)'!$O$21:$O$995</c:f>
              <c:numCache>
                <c:formatCode>General</c:formatCode>
                <c:ptCount val="975"/>
                <c:pt idx="0">
                  <c:v>9.9959181328282992E-5</c:v>
                </c:pt>
                <c:pt idx="1">
                  <c:v>0</c:v>
                </c:pt>
                <c:pt idx="2">
                  <c:v>0</c:v>
                </c:pt>
                <c:pt idx="3">
                  <c:v>8.9355962830829604E-3</c:v>
                </c:pt>
                <c:pt idx="4">
                  <c:v>8.9320359176075954E-3</c:v>
                </c:pt>
                <c:pt idx="5">
                  <c:v>6.6992471742173473E-3</c:v>
                </c:pt>
                <c:pt idx="6">
                  <c:v>6.6860428830663662E-3</c:v>
                </c:pt>
                <c:pt idx="7">
                  <c:v>6.3666813255299493E-3</c:v>
                </c:pt>
                <c:pt idx="8">
                  <c:v>6.3646814134651411E-3</c:v>
                </c:pt>
                <c:pt idx="9">
                  <c:v>5.71896596800682E-3</c:v>
                </c:pt>
                <c:pt idx="10">
                  <c:v>5.7088332993048968E-3</c:v>
                </c:pt>
                <c:pt idx="11">
                  <c:v>5.0613020036828216E-3</c:v>
                </c:pt>
                <c:pt idx="12">
                  <c:v>4.1588912263602409E-3</c:v>
                </c:pt>
                <c:pt idx="13">
                  <c:v>3.8517177054091245E-3</c:v>
                </c:pt>
                <c:pt idx="14">
                  <c:v>3.3280900732489335E-3</c:v>
                </c:pt>
                <c:pt idx="15">
                  <c:v>2.443379035186044E-3</c:v>
                </c:pt>
                <c:pt idx="16">
                  <c:v>2.1629120460396889E-3</c:v>
                </c:pt>
                <c:pt idx="17">
                  <c:v>1.7077335181514552E-3</c:v>
                </c:pt>
                <c:pt idx="18">
                  <c:v>1.6278113409426906E-3</c:v>
                </c:pt>
                <c:pt idx="19">
                  <c:v>1.6278113409426906E-3</c:v>
                </c:pt>
                <c:pt idx="20">
                  <c:v>9.4948734207515179E-4</c:v>
                </c:pt>
                <c:pt idx="21">
                  <c:v>9.4948734207515179E-4</c:v>
                </c:pt>
                <c:pt idx="22">
                  <c:v>9.4948734207515179E-4</c:v>
                </c:pt>
                <c:pt idx="23">
                  <c:v>9.4892899588894242E-4</c:v>
                </c:pt>
                <c:pt idx="24">
                  <c:v>9.4892899588894242E-4</c:v>
                </c:pt>
                <c:pt idx="25">
                  <c:v>3.8872173500533597E-4</c:v>
                </c:pt>
                <c:pt idx="26">
                  <c:v>3.8872173500533597E-4</c:v>
                </c:pt>
                <c:pt idx="27">
                  <c:v>2.8089367033874019E-4</c:v>
                </c:pt>
                <c:pt idx="28">
                  <c:v>-4.3797870500025815E-4</c:v>
                </c:pt>
                <c:pt idx="29">
                  <c:v>-6.3653160812812692E-4</c:v>
                </c:pt>
                <c:pt idx="30">
                  <c:v>-6.3653160812812692E-4</c:v>
                </c:pt>
                <c:pt idx="31">
                  <c:v>-7.2022221224708749E-4</c:v>
                </c:pt>
                <c:pt idx="32">
                  <c:v>-2.0217267923788376E-3</c:v>
                </c:pt>
                <c:pt idx="33">
                  <c:v>-2.082125900496834E-3</c:v>
                </c:pt>
                <c:pt idx="34">
                  <c:v>-2.0909448911052772E-3</c:v>
                </c:pt>
                <c:pt idx="35">
                  <c:v>-2.557157811406148E-3</c:v>
                </c:pt>
                <c:pt idx="36">
                  <c:v>-2.6797123646958923E-3</c:v>
                </c:pt>
                <c:pt idx="37">
                  <c:v>-2.8525353978302581E-3</c:v>
                </c:pt>
                <c:pt idx="38">
                  <c:v>-2.8525353978302581E-3</c:v>
                </c:pt>
                <c:pt idx="39">
                  <c:v>-2.9237614830765687E-3</c:v>
                </c:pt>
                <c:pt idx="40">
                  <c:v>-2.9237614830765687E-3</c:v>
                </c:pt>
                <c:pt idx="41">
                  <c:v>-2.9302449874557684E-3</c:v>
                </c:pt>
                <c:pt idx="42">
                  <c:v>-2.9302449874557684E-3</c:v>
                </c:pt>
                <c:pt idx="43">
                  <c:v>-3.9601683247841163E-3</c:v>
                </c:pt>
                <c:pt idx="44">
                  <c:v>-4.1443573401987038E-3</c:v>
                </c:pt>
                <c:pt idx="45">
                  <c:v>-5.3106425002249422E-3</c:v>
                </c:pt>
                <c:pt idx="46">
                  <c:v>-5.4112937316010135E-3</c:v>
                </c:pt>
                <c:pt idx="47">
                  <c:v>-5.4645323345321878E-3</c:v>
                </c:pt>
                <c:pt idx="48">
                  <c:v>-7.1770925905770833E-3</c:v>
                </c:pt>
                <c:pt idx="49">
                  <c:v>-7.4350141399108158E-3</c:v>
                </c:pt>
                <c:pt idx="50">
                  <c:v>-7.4350141399108158E-3</c:v>
                </c:pt>
                <c:pt idx="51">
                  <c:v>-7.7423140666329007E-3</c:v>
                </c:pt>
                <c:pt idx="52">
                  <c:v>-7.8677003842744717E-3</c:v>
                </c:pt>
                <c:pt idx="53">
                  <c:v>-9.0139704720944291E-3</c:v>
                </c:pt>
                <c:pt idx="54">
                  <c:v>-1.0425101131899532E-2</c:v>
                </c:pt>
                <c:pt idx="55">
                  <c:v>-1.0448927663102757E-2</c:v>
                </c:pt>
                <c:pt idx="56">
                  <c:v>-1.045528353420614E-2</c:v>
                </c:pt>
                <c:pt idx="57">
                  <c:v>-1.0566656417288302E-2</c:v>
                </c:pt>
                <c:pt idx="58">
                  <c:v>-1.1584625499258802E-2</c:v>
                </c:pt>
                <c:pt idx="59">
                  <c:v>-1.2853448805141603E-2</c:v>
                </c:pt>
                <c:pt idx="60">
                  <c:v>-1.4799724673551826E-2</c:v>
                </c:pt>
                <c:pt idx="61">
                  <c:v>-1.4800592448317287E-2</c:v>
                </c:pt>
                <c:pt idx="62">
                  <c:v>-1.4800592448317287E-2</c:v>
                </c:pt>
                <c:pt idx="63">
                  <c:v>-1.5889182708414613E-2</c:v>
                </c:pt>
                <c:pt idx="64">
                  <c:v>-1.7501563571426189E-2</c:v>
                </c:pt>
                <c:pt idx="65">
                  <c:v>-1.6023004847454073E-2</c:v>
                </c:pt>
                <c:pt idx="66">
                  <c:v>-1.6023004847454073E-2</c:v>
                </c:pt>
                <c:pt idx="67">
                  <c:v>-1.6027441507829303E-2</c:v>
                </c:pt>
                <c:pt idx="68">
                  <c:v>-1.6061171572470376E-2</c:v>
                </c:pt>
                <c:pt idx="69">
                  <c:v>-1.6103806885590079E-2</c:v>
                </c:pt>
                <c:pt idx="70">
                  <c:v>-1.6223001300307828E-2</c:v>
                </c:pt>
                <c:pt idx="71">
                  <c:v>-1.6227453721408901E-2</c:v>
                </c:pt>
                <c:pt idx="72">
                  <c:v>-2.4128510511096823E-2</c:v>
                </c:pt>
                <c:pt idx="73">
                  <c:v>-2.4133546569387709E-2</c:v>
                </c:pt>
                <c:pt idx="74">
                  <c:v>-2.4525412807658534E-2</c:v>
                </c:pt>
                <c:pt idx="75">
                  <c:v>-2.4812562926336282E-2</c:v>
                </c:pt>
                <c:pt idx="76">
                  <c:v>-2.5138607279883665E-2</c:v>
                </c:pt>
                <c:pt idx="77">
                  <c:v>-2.5165161398493688E-2</c:v>
                </c:pt>
                <c:pt idx="78">
                  <c:v>-2.6686063201157961E-2</c:v>
                </c:pt>
                <c:pt idx="79">
                  <c:v>-2.6786173622506404E-2</c:v>
                </c:pt>
                <c:pt idx="80">
                  <c:v>-2.8835835435466084E-2</c:v>
                </c:pt>
                <c:pt idx="81">
                  <c:v>-2.9201742913925979E-2</c:v>
                </c:pt>
                <c:pt idx="82">
                  <c:v>-2.9934105168473044E-2</c:v>
                </c:pt>
                <c:pt idx="83">
                  <c:v>-3.0488149110706464E-2</c:v>
                </c:pt>
                <c:pt idx="84">
                  <c:v>-3.0489241178112567E-2</c:v>
                </c:pt>
                <c:pt idx="85">
                  <c:v>-3.0578838379857989E-2</c:v>
                </c:pt>
                <c:pt idx="86">
                  <c:v>-3.0611641379928445E-2</c:v>
                </c:pt>
                <c:pt idx="87">
                  <c:v>-3.0616016065919502E-2</c:v>
                </c:pt>
                <c:pt idx="88">
                  <c:v>-3.0674001816702073E-2</c:v>
                </c:pt>
                <c:pt idx="89">
                  <c:v>-3.0699177688732954E-2</c:v>
                </c:pt>
                <c:pt idx="90">
                  <c:v>-3.0751742511304372E-2</c:v>
                </c:pt>
                <c:pt idx="91">
                  <c:v>-3.2823582480879646E-2</c:v>
                </c:pt>
                <c:pt idx="92">
                  <c:v>-3.2824704108402658E-2</c:v>
                </c:pt>
                <c:pt idx="93">
                  <c:v>-3.4318606925291317E-2</c:v>
                </c:pt>
                <c:pt idx="94">
                  <c:v>-3.4400733398809891E-2</c:v>
                </c:pt>
                <c:pt idx="95">
                  <c:v>-3.4538915082464428E-2</c:v>
                </c:pt>
                <c:pt idx="96">
                  <c:v>-3.5053464638616139E-2</c:v>
                </c:pt>
                <c:pt idx="97">
                  <c:v>-3.5075300736957638E-2</c:v>
                </c:pt>
                <c:pt idx="98">
                  <c:v>-3.5777884139383404E-2</c:v>
                </c:pt>
                <c:pt idx="99">
                  <c:v>-3.6016715639179506E-2</c:v>
                </c:pt>
                <c:pt idx="100">
                  <c:v>-3.6691178237967789E-2</c:v>
                </c:pt>
                <c:pt idx="101">
                  <c:v>-3.6691178237967789E-2</c:v>
                </c:pt>
                <c:pt idx="102">
                  <c:v>-3.8654482183336197E-2</c:v>
                </c:pt>
                <c:pt idx="103">
                  <c:v>-4.2116623014813726E-2</c:v>
                </c:pt>
                <c:pt idx="104">
                  <c:v>-4.2798953764596262E-2</c:v>
                </c:pt>
                <c:pt idx="105">
                  <c:v>-4.4952430334344928E-2</c:v>
                </c:pt>
                <c:pt idx="106">
                  <c:v>-4.7264633809401893E-2</c:v>
                </c:pt>
                <c:pt idx="107">
                  <c:v>-3.8115840082355426E-2</c:v>
                </c:pt>
                <c:pt idx="108">
                  <c:v>-3.8274874081597687E-2</c:v>
                </c:pt>
                <c:pt idx="109">
                  <c:v>-4.1864308231280012E-2</c:v>
                </c:pt>
                <c:pt idx="110">
                  <c:v>-4.4005811323610144E-2</c:v>
                </c:pt>
                <c:pt idx="111">
                  <c:v>-4.6438419535860823E-2</c:v>
                </c:pt>
                <c:pt idx="112">
                  <c:v>-3.9517720347425941E-2</c:v>
                </c:pt>
                <c:pt idx="113">
                  <c:v>-3.9776544973262926E-2</c:v>
                </c:pt>
                <c:pt idx="114">
                  <c:v>-3.9817534681567013E-2</c:v>
                </c:pt>
                <c:pt idx="115">
                  <c:v>-3.9909217295275662E-2</c:v>
                </c:pt>
                <c:pt idx="116">
                  <c:v>-4.0205323979371918E-2</c:v>
                </c:pt>
                <c:pt idx="117">
                  <c:v>-4.0587268214115901E-2</c:v>
                </c:pt>
                <c:pt idx="118">
                  <c:v>-4.0756250728784194E-2</c:v>
                </c:pt>
                <c:pt idx="119">
                  <c:v>-4.0960849866104251E-2</c:v>
                </c:pt>
                <c:pt idx="120">
                  <c:v>-4.262054289449288E-2</c:v>
                </c:pt>
                <c:pt idx="121">
                  <c:v>-4.2911849319729772E-2</c:v>
                </c:pt>
                <c:pt idx="122">
                  <c:v>-4.3358360107899355E-2</c:v>
                </c:pt>
                <c:pt idx="123">
                  <c:v>-4.5121941419687991E-2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10-4846-84B7-FAFAAB8A3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35536"/>
        <c:axId val="1"/>
      </c:scatterChart>
      <c:valAx>
        <c:axId val="301735536"/>
        <c:scaling>
          <c:orientation val="minMax"/>
          <c:max val="65000"/>
          <c:min val="56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9824671916010497"/>
              <c:y val="0.86666910114496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2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49306994520424E-2"/>
              <c:y val="0.37971136216668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35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7543859649122806E-2"/>
          <c:y val="0.92464041994750656"/>
          <c:w val="0.99298411382787677"/>
          <c:h val="0.982611738750047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8352760065307"/>
          <c:y val="0.126126496007226"/>
          <c:w val="0.82812640402290183"/>
          <c:h val="0.66666862175248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0-493A-819F-A3EB0E0CF68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20">
                  <c:v>7.8134999785106629E-4</c:v>
                </c:pt>
                <c:pt idx="23">
                  <c:v>5.7999997807200998E-5</c:v>
                </c:pt>
                <c:pt idx="75">
                  <c:v>-2.4690550002560485E-2</c:v>
                </c:pt>
                <c:pt idx="79">
                  <c:v>-3.0729149999388028E-2</c:v>
                </c:pt>
                <c:pt idx="81">
                  <c:v>-3.5067150005488656E-2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89">
                  <c:v>-4.3290150002576411E-2</c:v>
                </c:pt>
                <c:pt idx="90">
                  <c:v>-4.2610950004018378E-2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  <c:pt idx="102">
                  <c:v>-7.0836100006999914E-2</c:v>
                </c:pt>
                <c:pt idx="103">
                  <c:v>-7.9523700005665887E-2</c:v>
                </c:pt>
                <c:pt idx="104">
                  <c:v>-8.4012900006200653E-2</c:v>
                </c:pt>
                <c:pt idx="105">
                  <c:v>-9.397490000264952E-2</c:v>
                </c:pt>
                <c:pt idx="106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0-493A-819F-A3EB0E0CF68F}"/>
            </c:ext>
          </c:extLst>
        </c:ser>
        <c:ser>
          <c:idx val="2"/>
          <c:order val="2"/>
          <c:tx>
            <c:strRef>
              <c:f>'A (2)'!$J$20:$J$20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7">
                  <c:v>4.2283500006305985E-3</c:v>
                </c:pt>
                <c:pt idx="28">
                  <c:v>1.0611499965307303E-3</c:v>
                </c:pt>
                <c:pt idx="31">
                  <c:v>8.1932500033872202E-3</c:v>
                </c:pt>
                <c:pt idx="44">
                  <c:v>-1.1429750004026573E-2</c:v>
                </c:pt>
                <c:pt idx="51">
                  <c:v>-1.8814250004652422E-2</c:v>
                </c:pt>
                <c:pt idx="52">
                  <c:v>-2.4337050002941396E-2</c:v>
                </c:pt>
                <c:pt idx="55">
                  <c:v>-1.7112850000557955E-2</c:v>
                </c:pt>
                <c:pt idx="57">
                  <c:v>2.8313500006333925E-3</c:v>
                </c:pt>
                <c:pt idx="63">
                  <c:v>-1.2974149998626672E-2</c:v>
                </c:pt>
                <c:pt idx="64">
                  <c:v>-1.5110750005987938E-2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0-493A-819F-A3EB0E0CF68F}"/>
            </c:ext>
          </c:extLst>
        </c:ser>
        <c:ser>
          <c:idx val="3"/>
          <c:order val="3"/>
          <c:tx>
            <c:strRef>
              <c:f>'A (2)'!$K$20:$K$20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(2)'!$K$21:$K$995</c:f>
              <c:numCache>
                <c:formatCode>General</c:formatCode>
                <c:ptCount val="975"/>
                <c:pt idx="77">
                  <c:v>-2.5169649998133536E-2</c:v>
                </c:pt>
                <c:pt idx="82">
                  <c:v>-4.2208450009638909E-2</c:v>
                </c:pt>
                <c:pt idx="95">
                  <c:v>-5.5227349999768194E-2</c:v>
                </c:pt>
                <c:pt idx="107">
                  <c:v>-0.10833760000241455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0-493A-819F-A3EB0E0CF68F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(2)'!$L$21:$L$995</c:f>
              <c:numCache>
                <c:formatCode>General</c:formatCode>
                <c:ptCount val="975"/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0-493A-819F-A3EB0E0CF68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(2)'!$M$21:$M$995</c:f>
              <c:numCache>
                <c:formatCode>General</c:formatCode>
                <c:ptCount val="975"/>
                <c:pt idx="3">
                  <c:v>1.540604999900097E-2</c:v>
                </c:pt>
                <c:pt idx="4">
                  <c:v>6.7258499984745868E-3</c:v>
                </c:pt>
                <c:pt idx="9">
                  <c:v>9.9768500003847294E-3</c:v>
                </c:pt>
                <c:pt idx="10">
                  <c:v>6.1645000096177682E-4</c:v>
                </c:pt>
                <c:pt idx="21">
                  <c:v>1.5813499994692393E-3</c:v>
                </c:pt>
                <c:pt idx="22">
                  <c:v>2.3813499938114546E-3</c:v>
                </c:pt>
                <c:pt idx="24">
                  <c:v>3.5799999750452116E-4</c:v>
                </c:pt>
                <c:pt idx="25">
                  <c:v>-1.1781850000261329E-2</c:v>
                </c:pt>
                <c:pt idx="26">
                  <c:v>-4.7818499951972626E-3</c:v>
                </c:pt>
                <c:pt idx="29">
                  <c:v>5.4622499956167303E-3</c:v>
                </c:pt>
                <c:pt idx="30">
                  <c:v>1.7462249998061452E-2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3">
                  <c:v>-4.0422500023851171E-3</c:v>
                </c:pt>
                <c:pt idx="54">
                  <c:v>7.5876499977312051E-3</c:v>
                </c:pt>
                <c:pt idx="56">
                  <c:v>-1.899650007544551E-3</c:v>
                </c:pt>
                <c:pt idx="58">
                  <c:v>3.51694999699248E-3</c:v>
                </c:pt>
                <c:pt idx="59">
                  <c:v>1.4004649994603824E-2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2">
                  <c:v>-1.7605950000870507E-2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-3.1362550005724188E-2</c:v>
                </c:pt>
                <c:pt idx="78">
                  <c:v>-2.9987550005898811E-2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50-493A-819F-A3EB0E0CF68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(2)'!$N$21:$N$995</c:f>
              <c:numCache>
                <c:formatCode>General</c:formatCode>
                <c:ptCount val="975"/>
                <c:pt idx="72">
                  <c:v>-1.7567679678848529E-2</c:v>
                </c:pt>
                <c:pt idx="73">
                  <c:v>-1.7587611594408935E-2</c:v>
                </c:pt>
                <c:pt idx="74">
                  <c:v>-1.9134328241896273E-2</c:v>
                </c:pt>
                <c:pt idx="75">
                  <c:v>-2.0262474662615132E-2</c:v>
                </c:pt>
                <c:pt idx="76">
                  <c:v>-2.1538117258480975E-2</c:v>
                </c:pt>
                <c:pt idx="77">
                  <c:v>-2.1641763219395073E-2</c:v>
                </c:pt>
                <c:pt idx="78">
                  <c:v>-2.7517691926602125E-2</c:v>
                </c:pt>
                <c:pt idx="79">
                  <c:v>-2.7900384705361873E-2</c:v>
                </c:pt>
                <c:pt idx="80">
                  <c:v>-3.5629981559686483E-2</c:v>
                </c:pt>
                <c:pt idx="81">
                  <c:v>-3.6989338200906025E-2</c:v>
                </c:pt>
                <c:pt idx="82">
                  <c:v>-3.9692105950896783E-2</c:v>
                </c:pt>
                <c:pt idx="83">
                  <c:v>-4.1721174954945893E-2</c:v>
                </c:pt>
                <c:pt idx="84">
                  <c:v>-4.1725161338057974E-2</c:v>
                </c:pt>
                <c:pt idx="85">
                  <c:v>-4.2052044753248592E-2</c:v>
                </c:pt>
                <c:pt idx="86">
                  <c:v>-4.2171636246611015E-2</c:v>
                </c:pt>
                <c:pt idx="87">
                  <c:v>-4.218758177905934E-2</c:v>
                </c:pt>
                <c:pt idx="88">
                  <c:v>-4.2398860083999623E-2</c:v>
                </c:pt>
                <c:pt idx="89">
                  <c:v>-4.2490546895577477E-2</c:v>
                </c:pt>
                <c:pt idx="90">
                  <c:v>-4.2681893284957355E-2</c:v>
                </c:pt>
                <c:pt idx="91">
                  <c:v>-5.0132443321436307E-2</c:v>
                </c:pt>
                <c:pt idx="92">
                  <c:v>-5.0136429704548388E-2</c:v>
                </c:pt>
                <c:pt idx="93">
                  <c:v>-5.5402441795607077E-2</c:v>
                </c:pt>
                <c:pt idx="94">
                  <c:v>-5.5689461379676897E-2</c:v>
                </c:pt>
                <c:pt idx="95">
                  <c:v>-5.6171813736238668E-2</c:v>
                </c:pt>
                <c:pt idx="96">
                  <c:v>-5.7961699753562926E-2</c:v>
                </c:pt>
                <c:pt idx="97">
                  <c:v>-5.8037441032692469E-2</c:v>
                </c:pt>
                <c:pt idx="98">
                  <c:v>-6.0465148347949652E-2</c:v>
                </c:pt>
                <c:pt idx="99">
                  <c:v>-6.1286343269038285E-2</c:v>
                </c:pt>
                <c:pt idx="100">
                  <c:v>-6.3594459090933045E-2</c:v>
                </c:pt>
                <c:pt idx="101">
                  <c:v>-6.3594459090933045E-2</c:v>
                </c:pt>
                <c:pt idx="102">
                  <c:v>-7.0223814206323371E-2</c:v>
                </c:pt>
                <c:pt idx="103">
                  <c:v>-8.1608924374426031E-2</c:v>
                </c:pt>
                <c:pt idx="104">
                  <c:v>-8.3809407852294612E-2</c:v>
                </c:pt>
                <c:pt idx="105">
                  <c:v>-9.0665986805073526E-2</c:v>
                </c:pt>
                <c:pt idx="106">
                  <c:v>-9.7885326621051802E-2</c:v>
                </c:pt>
                <c:pt idx="107">
                  <c:v>-0.10247365358305675</c:v>
                </c:pt>
                <c:pt idx="108">
                  <c:v>-6.5158550001797266E-2</c:v>
                </c:pt>
                <c:pt idx="109">
                  <c:v>-6.6987450001761317E-2</c:v>
                </c:pt>
                <c:pt idx="110">
                  <c:v>-7.9136950000247452E-2</c:v>
                </c:pt>
                <c:pt idx="111">
                  <c:v>-8.7215699997614138E-2</c:v>
                </c:pt>
                <c:pt idx="112">
                  <c:v>-9.727105000638403E-2</c:v>
                </c:pt>
                <c:pt idx="113">
                  <c:v>-7.0371449997765012E-2</c:v>
                </c:pt>
                <c:pt idx="114">
                  <c:v>-6.9591700004821178E-2</c:v>
                </c:pt>
                <c:pt idx="115">
                  <c:v>-7.1485599997686222E-2</c:v>
                </c:pt>
                <c:pt idx="116">
                  <c:v>-6.9960200002242345E-2</c:v>
                </c:pt>
                <c:pt idx="117">
                  <c:v>-7.4580950000381563E-2</c:v>
                </c:pt>
                <c:pt idx="118">
                  <c:v>-7.5736200007668231E-2</c:v>
                </c:pt>
                <c:pt idx="119">
                  <c:v>-7.5881850003497675E-2</c:v>
                </c:pt>
                <c:pt idx="120">
                  <c:v>-7.7804650005418807E-2</c:v>
                </c:pt>
                <c:pt idx="121">
                  <c:v>-8.2850500002678018E-2</c:v>
                </c:pt>
                <c:pt idx="122">
                  <c:v>-8.4337749998667277E-2</c:v>
                </c:pt>
                <c:pt idx="123">
                  <c:v>-8.6820399999851361E-2</c:v>
                </c:pt>
                <c:pt idx="124">
                  <c:v>-9.0203800005838275E-2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50-493A-819F-A3EB0E0CF68F}"/>
            </c:ext>
          </c:extLst>
        </c:ser>
        <c:ser>
          <c:idx val="7"/>
          <c:order val="7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(2)'!$V$2:$V$35</c:f>
              <c:numCache>
                <c:formatCode>General</c:formatCode>
                <c:ptCount val="34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</c:numCache>
            </c:numRef>
          </c:xVal>
          <c:yVal>
            <c:numRef>
              <c:f>'A (2)'!$W$2:$W$35</c:f>
              <c:numCache>
                <c:formatCode>General</c:formatCode>
                <c:ptCount val="34"/>
                <c:pt idx="0">
                  <c:v>9.9833980961657273E-5</c:v>
                </c:pt>
                <c:pt idx="1">
                  <c:v>-2.2452698518193714E-3</c:v>
                </c:pt>
                <c:pt idx="2">
                  <c:v>-4.6766405904397745E-3</c:v>
                </c:pt>
                <c:pt idx="3">
                  <c:v>-7.1942782348995496E-3</c:v>
                </c:pt>
                <c:pt idx="4">
                  <c:v>-9.7981827851987002E-3</c:v>
                </c:pt>
                <c:pt idx="5">
                  <c:v>-1.2488354241337225E-2</c:v>
                </c:pt>
                <c:pt idx="6">
                  <c:v>-1.5264792603315121E-2</c:v>
                </c:pt>
                <c:pt idx="7">
                  <c:v>-1.8127497871132395E-2</c:v>
                </c:pt>
                <c:pt idx="8">
                  <c:v>-2.1076470044789044E-2</c:v>
                </c:pt>
                <c:pt idx="9">
                  <c:v>-2.4111709124285063E-2</c:v>
                </c:pt>
                <c:pt idx="10">
                  <c:v>-2.7233215109620457E-2</c:v>
                </c:pt>
                <c:pt idx="11">
                  <c:v>-3.0440988000795224E-2</c:v>
                </c:pt>
                <c:pt idx="12">
                  <c:v>-3.3735027797809368E-2</c:v>
                </c:pt>
                <c:pt idx="13">
                  <c:v>-3.7115334500662886E-2</c:v>
                </c:pt>
                <c:pt idx="14">
                  <c:v>-4.0581908109355767E-2</c:v>
                </c:pt>
                <c:pt idx="15">
                  <c:v>-4.4134748623888033E-2</c:v>
                </c:pt>
                <c:pt idx="16">
                  <c:v>-4.7773856044259676E-2</c:v>
                </c:pt>
                <c:pt idx="17">
                  <c:v>-5.1499230370470682E-2</c:v>
                </c:pt>
                <c:pt idx="18">
                  <c:v>-5.5310871602521072E-2</c:v>
                </c:pt>
                <c:pt idx="19">
                  <c:v>-5.9208779740410826E-2</c:v>
                </c:pt>
                <c:pt idx="20">
                  <c:v>-6.3192954784139971E-2</c:v>
                </c:pt>
                <c:pt idx="21">
                  <c:v>-6.7263396733708472E-2</c:v>
                </c:pt>
                <c:pt idx="22">
                  <c:v>-7.1420105589116351E-2</c:v>
                </c:pt>
                <c:pt idx="23">
                  <c:v>-7.566308135036362E-2</c:v>
                </c:pt>
                <c:pt idx="24">
                  <c:v>-7.9992324017450239E-2</c:v>
                </c:pt>
                <c:pt idx="25">
                  <c:v>-8.4407833590376249E-2</c:v>
                </c:pt>
                <c:pt idx="26">
                  <c:v>-8.8909610069141623E-2</c:v>
                </c:pt>
                <c:pt idx="27">
                  <c:v>-9.3497653453746374E-2</c:v>
                </c:pt>
                <c:pt idx="28">
                  <c:v>-9.8171963744190502E-2</c:v>
                </c:pt>
                <c:pt idx="29">
                  <c:v>-0.10293254094047402</c:v>
                </c:pt>
                <c:pt idx="30">
                  <c:v>-0.10777938504259688</c:v>
                </c:pt>
                <c:pt idx="31">
                  <c:v>-0.11271249605055914</c:v>
                </c:pt>
                <c:pt idx="32">
                  <c:v>-0.11773187396436076</c:v>
                </c:pt>
                <c:pt idx="33">
                  <c:v>-0.12283751878400176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50-493A-819F-A3EB0E0CF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10440"/>
        <c:axId val="1"/>
      </c:scatterChart>
      <c:valAx>
        <c:axId val="49741044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1757801108201"/>
              <c:y val="0.849852372057096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6937031519708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1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4652777777777776E-2"/>
          <c:y val="0.92192192192192191"/>
          <c:w val="0.99305555555555558"/>
          <c:h val="0.98198198198198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5964967536952613"/>
          <c:y val="3.4682080924855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00735849671"/>
          <c:y val="0.13872851947553438"/>
          <c:w val="0.7877206478218336"/>
          <c:h val="0.658960467508788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17-4C98-B24A-BDBD4F31858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2.9999999999999997E-4</c:v>
                  </c:pt>
                  <c:pt idx="111">
                    <c:v>2.0000000000000001E-4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  <c:pt idx="115">
                    <c:v>2.9999999999999997E-4</c:v>
                  </c:pt>
                  <c:pt idx="116">
                    <c:v>2.9999999999999997E-4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2.9999999999999997E-4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2.9999999999999997E-4</c:v>
                  </c:pt>
                </c:numCache>
              </c:numRef>
            </c:plus>
            <c:minus>
              <c:numRef>
                <c:f>'A (2)'!$D$21:$D$307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2.9999999999999997E-4</c:v>
                  </c:pt>
                  <c:pt idx="111">
                    <c:v>2.0000000000000001E-4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  <c:pt idx="115">
                    <c:v>2.9999999999999997E-4</c:v>
                  </c:pt>
                  <c:pt idx="116">
                    <c:v>2.9999999999999997E-4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2.9999999999999997E-4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20">
                  <c:v>7.8134999785106629E-4</c:v>
                </c:pt>
                <c:pt idx="23">
                  <c:v>5.7999997807200998E-5</c:v>
                </c:pt>
                <c:pt idx="75">
                  <c:v>-2.4690550002560485E-2</c:v>
                </c:pt>
                <c:pt idx="79">
                  <c:v>-3.0729149999388028E-2</c:v>
                </c:pt>
                <c:pt idx="81">
                  <c:v>-3.5067150005488656E-2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89">
                  <c:v>-4.3290150002576411E-2</c:v>
                </c:pt>
                <c:pt idx="90">
                  <c:v>-4.2610950004018378E-2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  <c:pt idx="102">
                  <c:v>-7.0836100006999914E-2</c:v>
                </c:pt>
                <c:pt idx="103">
                  <c:v>-7.9523700005665887E-2</c:v>
                </c:pt>
                <c:pt idx="104">
                  <c:v>-8.4012900006200653E-2</c:v>
                </c:pt>
                <c:pt idx="105">
                  <c:v>-9.397490000264952E-2</c:v>
                </c:pt>
                <c:pt idx="106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17-4C98-B24A-BDBD4F31858E}"/>
            </c:ext>
          </c:extLst>
        </c:ser>
        <c:ser>
          <c:idx val="2"/>
          <c:order val="2"/>
          <c:tx>
            <c:strRef>
              <c:f>'A (2)'!$J$20:$J$20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7">
                  <c:v>4.2283500006305985E-3</c:v>
                </c:pt>
                <c:pt idx="28">
                  <c:v>1.0611499965307303E-3</c:v>
                </c:pt>
                <c:pt idx="31">
                  <c:v>8.1932500033872202E-3</c:v>
                </c:pt>
                <c:pt idx="44">
                  <c:v>-1.1429750004026573E-2</c:v>
                </c:pt>
                <c:pt idx="51">
                  <c:v>-1.8814250004652422E-2</c:v>
                </c:pt>
                <c:pt idx="52">
                  <c:v>-2.4337050002941396E-2</c:v>
                </c:pt>
                <c:pt idx="55">
                  <c:v>-1.7112850000557955E-2</c:v>
                </c:pt>
                <c:pt idx="57">
                  <c:v>2.8313500006333925E-3</c:v>
                </c:pt>
                <c:pt idx="63">
                  <c:v>-1.2974149998626672E-2</c:v>
                </c:pt>
                <c:pt idx="64">
                  <c:v>-1.5110750005987938E-2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17-4C98-B24A-BDBD4F31858E}"/>
            </c:ext>
          </c:extLst>
        </c:ser>
        <c:ser>
          <c:idx val="3"/>
          <c:order val="3"/>
          <c:tx>
            <c:strRef>
              <c:f>'A (2)'!$K$20:$K$20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(2)'!$K$21:$K$995</c:f>
              <c:numCache>
                <c:formatCode>General</c:formatCode>
                <c:ptCount val="975"/>
                <c:pt idx="77">
                  <c:v>-2.5169649998133536E-2</c:v>
                </c:pt>
                <c:pt idx="82">
                  <c:v>-4.2208450009638909E-2</c:v>
                </c:pt>
                <c:pt idx="95">
                  <c:v>-5.5227349999768194E-2</c:v>
                </c:pt>
                <c:pt idx="107">
                  <c:v>-0.10833760000241455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17-4C98-B24A-BDBD4F31858E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(2)'!$L$21:$L$995</c:f>
              <c:numCache>
                <c:formatCode>General</c:formatCode>
                <c:ptCount val="975"/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17-4C98-B24A-BDBD4F31858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(2)'!$M$21:$M$995</c:f>
              <c:numCache>
                <c:formatCode>General</c:formatCode>
                <c:ptCount val="975"/>
                <c:pt idx="3">
                  <c:v>1.540604999900097E-2</c:v>
                </c:pt>
                <c:pt idx="4">
                  <c:v>6.7258499984745868E-3</c:v>
                </c:pt>
                <c:pt idx="9">
                  <c:v>9.9768500003847294E-3</c:v>
                </c:pt>
                <c:pt idx="10">
                  <c:v>6.1645000096177682E-4</c:v>
                </c:pt>
                <c:pt idx="21">
                  <c:v>1.5813499994692393E-3</c:v>
                </c:pt>
                <c:pt idx="22">
                  <c:v>2.3813499938114546E-3</c:v>
                </c:pt>
                <c:pt idx="24">
                  <c:v>3.5799999750452116E-4</c:v>
                </c:pt>
                <c:pt idx="25">
                  <c:v>-1.1781850000261329E-2</c:v>
                </c:pt>
                <c:pt idx="26">
                  <c:v>-4.7818499951972626E-3</c:v>
                </c:pt>
                <c:pt idx="29">
                  <c:v>5.4622499956167303E-3</c:v>
                </c:pt>
                <c:pt idx="30">
                  <c:v>1.7462249998061452E-2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3">
                  <c:v>-4.0422500023851171E-3</c:v>
                </c:pt>
                <c:pt idx="54">
                  <c:v>7.5876499977312051E-3</c:v>
                </c:pt>
                <c:pt idx="56">
                  <c:v>-1.899650007544551E-3</c:v>
                </c:pt>
                <c:pt idx="58">
                  <c:v>3.51694999699248E-3</c:v>
                </c:pt>
                <c:pt idx="59">
                  <c:v>1.4004649994603824E-2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2">
                  <c:v>-1.7605950000870507E-2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-3.1362550005724188E-2</c:v>
                </c:pt>
                <c:pt idx="78">
                  <c:v>-2.9987550005898811E-2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17-4C98-B24A-BDBD4F31858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(2)'!$N$21:$N$995</c:f>
              <c:numCache>
                <c:formatCode>General</c:formatCode>
                <c:ptCount val="975"/>
                <c:pt idx="72">
                  <c:v>-1.7567679678848529E-2</c:v>
                </c:pt>
                <c:pt idx="73">
                  <c:v>-1.7587611594408935E-2</c:v>
                </c:pt>
                <c:pt idx="74">
                  <c:v>-1.9134328241896273E-2</c:v>
                </c:pt>
                <c:pt idx="75">
                  <c:v>-2.0262474662615132E-2</c:v>
                </c:pt>
                <c:pt idx="76">
                  <c:v>-2.1538117258480975E-2</c:v>
                </c:pt>
                <c:pt idx="77">
                  <c:v>-2.1641763219395073E-2</c:v>
                </c:pt>
                <c:pt idx="78">
                  <c:v>-2.7517691926602125E-2</c:v>
                </c:pt>
                <c:pt idx="79">
                  <c:v>-2.7900384705361873E-2</c:v>
                </c:pt>
                <c:pt idx="80">
                  <c:v>-3.5629981559686483E-2</c:v>
                </c:pt>
                <c:pt idx="81">
                  <c:v>-3.6989338200906025E-2</c:v>
                </c:pt>
                <c:pt idx="82">
                  <c:v>-3.9692105950896783E-2</c:v>
                </c:pt>
                <c:pt idx="83">
                  <c:v>-4.1721174954945893E-2</c:v>
                </c:pt>
                <c:pt idx="84">
                  <c:v>-4.1725161338057974E-2</c:v>
                </c:pt>
                <c:pt idx="85">
                  <c:v>-4.2052044753248592E-2</c:v>
                </c:pt>
                <c:pt idx="86">
                  <c:v>-4.2171636246611015E-2</c:v>
                </c:pt>
                <c:pt idx="87">
                  <c:v>-4.218758177905934E-2</c:v>
                </c:pt>
                <c:pt idx="88">
                  <c:v>-4.2398860083999623E-2</c:v>
                </c:pt>
                <c:pt idx="89">
                  <c:v>-4.2490546895577477E-2</c:v>
                </c:pt>
                <c:pt idx="90">
                  <c:v>-4.2681893284957355E-2</c:v>
                </c:pt>
                <c:pt idx="91">
                  <c:v>-5.0132443321436307E-2</c:v>
                </c:pt>
                <c:pt idx="92">
                  <c:v>-5.0136429704548388E-2</c:v>
                </c:pt>
                <c:pt idx="93">
                  <c:v>-5.5402441795607077E-2</c:v>
                </c:pt>
                <c:pt idx="94">
                  <c:v>-5.5689461379676897E-2</c:v>
                </c:pt>
                <c:pt idx="95">
                  <c:v>-5.6171813736238668E-2</c:v>
                </c:pt>
                <c:pt idx="96">
                  <c:v>-5.7961699753562926E-2</c:v>
                </c:pt>
                <c:pt idx="97">
                  <c:v>-5.8037441032692469E-2</c:v>
                </c:pt>
                <c:pt idx="98">
                  <c:v>-6.0465148347949652E-2</c:v>
                </c:pt>
                <c:pt idx="99">
                  <c:v>-6.1286343269038285E-2</c:v>
                </c:pt>
                <c:pt idx="100">
                  <c:v>-6.3594459090933045E-2</c:v>
                </c:pt>
                <c:pt idx="101">
                  <c:v>-6.3594459090933045E-2</c:v>
                </c:pt>
                <c:pt idx="102">
                  <c:v>-7.0223814206323371E-2</c:v>
                </c:pt>
                <c:pt idx="103">
                  <c:v>-8.1608924374426031E-2</c:v>
                </c:pt>
                <c:pt idx="104">
                  <c:v>-8.3809407852294612E-2</c:v>
                </c:pt>
                <c:pt idx="105">
                  <c:v>-9.0665986805073526E-2</c:v>
                </c:pt>
                <c:pt idx="106">
                  <c:v>-9.7885326621051802E-2</c:v>
                </c:pt>
                <c:pt idx="107">
                  <c:v>-0.10247365358305675</c:v>
                </c:pt>
                <c:pt idx="108">
                  <c:v>-6.5158550001797266E-2</c:v>
                </c:pt>
                <c:pt idx="109">
                  <c:v>-6.6987450001761317E-2</c:v>
                </c:pt>
                <c:pt idx="110">
                  <c:v>-7.9136950000247452E-2</c:v>
                </c:pt>
                <c:pt idx="111">
                  <c:v>-8.7215699997614138E-2</c:v>
                </c:pt>
                <c:pt idx="112">
                  <c:v>-9.727105000638403E-2</c:v>
                </c:pt>
                <c:pt idx="113">
                  <c:v>-7.0371449997765012E-2</c:v>
                </c:pt>
                <c:pt idx="114">
                  <c:v>-6.9591700004821178E-2</c:v>
                </c:pt>
                <c:pt idx="115">
                  <c:v>-7.1485599997686222E-2</c:v>
                </c:pt>
                <c:pt idx="116">
                  <c:v>-6.9960200002242345E-2</c:v>
                </c:pt>
                <c:pt idx="117">
                  <c:v>-7.4580950000381563E-2</c:v>
                </c:pt>
                <c:pt idx="118">
                  <c:v>-7.5736200007668231E-2</c:v>
                </c:pt>
                <c:pt idx="119">
                  <c:v>-7.5881850003497675E-2</c:v>
                </c:pt>
                <c:pt idx="120">
                  <c:v>-7.7804650005418807E-2</c:v>
                </c:pt>
                <c:pt idx="121">
                  <c:v>-8.2850500002678018E-2</c:v>
                </c:pt>
                <c:pt idx="122">
                  <c:v>-8.4337749998667277E-2</c:v>
                </c:pt>
                <c:pt idx="123">
                  <c:v>-8.6820399999851361E-2</c:v>
                </c:pt>
                <c:pt idx="124">
                  <c:v>-9.0203800005838275E-2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17-4C98-B24A-BDBD4F31858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(2)'!$O$21:$O$995</c:f>
              <c:numCache>
                <c:formatCode>General</c:formatCode>
                <c:ptCount val="975"/>
                <c:pt idx="0">
                  <c:v>-0.2316022596602495</c:v>
                </c:pt>
                <c:pt idx="1">
                  <c:v>0</c:v>
                </c:pt>
                <c:pt idx="2">
                  <c:v>0</c:v>
                </c:pt>
                <c:pt idx="3">
                  <c:v>2.0478670906640559E-2</c:v>
                </c:pt>
                <c:pt idx="4">
                  <c:v>2.0494688309475873E-2</c:v>
                </c:pt>
                <c:pt idx="5">
                  <c:v>2.7360482084974005E-2</c:v>
                </c:pt>
                <c:pt idx="6">
                  <c:v>2.7386673617933878E-2</c:v>
                </c:pt>
                <c:pt idx="7">
                  <c:v>2.7981160619988593E-2</c:v>
                </c:pt>
                <c:pt idx="8">
                  <c:v>2.7984654524020131E-2</c:v>
                </c:pt>
                <c:pt idx="9">
                  <c:v>2.8975645227180533E-2</c:v>
                </c:pt>
                <c:pt idx="10">
                  <c:v>2.8989133338230937E-2</c:v>
                </c:pt>
                <c:pt idx="11">
                  <c:v>2.9731810239109445E-2</c:v>
                </c:pt>
                <c:pt idx="12">
                  <c:v>3.0416331647048246E-2</c:v>
                </c:pt>
                <c:pt idx="13">
                  <c:v>3.0567339993594511E-2</c:v>
                </c:pt>
                <c:pt idx="14">
                  <c:v>3.0738717648794454E-2</c:v>
                </c:pt>
                <c:pt idx="15">
                  <c:v>3.0805023553953714E-2</c:v>
                </c:pt>
                <c:pt idx="16">
                  <c:v>3.0772689444202601E-2</c:v>
                </c:pt>
                <c:pt idx="17">
                  <c:v>3.0669970041371827E-2</c:v>
                </c:pt>
                <c:pt idx="18">
                  <c:v>3.0645772033822485E-2</c:v>
                </c:pt>
                <c:pt idx="19">
                  <c:v>3.0645772033822485E-2</c:v>
                </c:pt>
                <c:pt idx="20">
                  <c:v>3.0370453697869455E-2</c:v>
                </c:pt>
                <c:pt idx="21">
                  <c:v>3.0370453697869455E-2</c:v>
                </c:pt>
                <c:pt idx="22">
                  <c:v>3.0370453697869455E-2</c:v>
                </c:pt>
                <c:pt idx="23">
                  <c:v>3.0370177317572154E-2</c:v>
                </c:pt>
                <c:pt idx="24">
                  <c:v>3.0370177317572154E-2</c:v>
                </c:pt>
                <c:pt idx="25">
                  <c:v>3.0053881153119268E-2</c:v>
                </c:pt>
                <c:pt idx="26">
                  <c:v>3.0053881153119268E-2</c:v>
                </c:pt>
                <c:pt idx="27">
                  <c:v>2.998431682468462E-2</c:v>
                </c:pt>
                <c:pt idx="28">
                  <c:v>2.9452989071747697E-2</c:v>
                </c:pt>
                <c:pt idx="29">
                  <c:v>2.928638335406944E-2</c:v>
                </c:pt>
                <c:pt idx="30">
                  <c:v>2.928638335406944E-2</c:v>
                </c:pt>
                <c:pt idx="31">
                  <c:v>2.9213686286172744E-2</c:v>
                </c:pt>
                <c:pt idx="32">
                  <c:v>2.7905475740251772E-2</c:v>
                </c:pt>
                <c:pt idx="33">
                  <c:v>2.7837083768456734E-2</c:v>
                </c:pt>
                <c:pt idx="34">
                  <c:v>2.7827043513719125E-2</c:v>
                </c:pt>
                <c:pt idx="35">
                  <c:v>2.7276965655124046E-2</c:v>
                </c:pt>
                <c:pt idx="36">
                  <c:v>2.712620490111467E-2</c:v>
                </c:pt>
                <c:pt idx="37">
                  <c:v>2.6909360319199327E-2</c:v>
                </c:pt>
                <c:pt idx="38">
                  <c:v>2.6909360319199327E-2</c:v>
                </c:pt>
                <c:pt idx="39">
                  <c:v>2.6818563457052719E-2</c:v>
                </c:pt>
                <c:pt idx="40">
                  <c:v>2.6818563457052719E-2</c:v>
                </c:pt>
                <c:pt idx="41">
                  <c:v>2.6810257436714068E-2</c:v>
                </c:pt>
                <c:pt idx="42">
                  <c:v>2.6810257436714068E-2</c:v>
                </c:pt>
                <c:pt idx="43">
                  <c:v>2.5406944418976986E-2</c:v>
                </c:pt>
                <c:pt idx="44">
                  <c:v>2.5139081788429204E-2</c:v>
                </c:pt>
                <c:pt idx="45">
                  <c:v>2.3332413116715349E-2</c:v>
                </c:pt>
                <c:pt idx="46">
                  <c:v>2.3167924168203929E-2</c:v>
                </c:pt>
                <c:pt idx="47">
                  <c:v>2.3080389365156752E-2</c:v>
                </c:pt>
                <c:pt idx="48">
                  <c:v>2.007887703620849E-2</c:v>
                </c:pt>
                <c:pt idx="49">
                  <c:v>1.9597283541804962E-2</c:v>
                </c:pt>
                <c:pt idx="50">
                  <c:v>1.9597283541804962E-2</c:v>
                </c:pt>
                <c:pt idx="51">
                  <c:v>1.9013984298371537E-2</c:v>
                </c:pt>
                <c:pt idx="52">
                  <c:v>1.8773065739616023E-2</c:v>
                </c:pt>
                <c:pt idx="53">
                  <c:v>1.6495232839047913E-2</c:v>
                </c:pt>
                <c:pt idx="54">
                  <c:v>1.3516019050593299E-2</c:v>
                </c:pt>
                <c:pt idx="55">
                  <c:v>1.3464154658869363E-2</c:v>
                </c:pt>
                <c:pt idx="56">
                  <c:v>1.345031104183996E-2</c:v>
                </c:pt>
                <c:pt idx="57">
                  <c:v>1.3207154018680894E-2</c:v>
                </c:pt>
                <c:pt idx="58">
                  <c:v>1.0935246425705845E-2</c:v>
                </c:pt>
                <c:pt idx="59">
                  <c:v>7.9849699547319998E-3</c:v>
                </c:pt>
                <c:pt idx="60">
                  <c:v>3.2249622119705258E-3</c:v>
                </c:pt>
                <c:pt idx="61">
                  <c:v>3.2227804545239521E-3</c:v>
                </c:pt>
                <c:pt idx="62">
                  <c:v>3.2227804545239521E-3</c:v>
                </c:pt>
                <c:pt idx="63">
                  <c:v>4.4644802246069802E-4</c:v>
                </c:pt>
                <c:pt idx="64">
                  <c:v>-3.8036274958472456E-3</c:v>
                </c:pt>
                <c:pt idx="65">
                  <c:v>9.9833980961657273E-5</c:v>
                </c:pt>
                <c:pt idx="66">
                  <c:v>9.9833980961657273E-5</c:v>
                </c:pt>
                <c:pt idx="67">
                  <c:v>8.8323050726027587E-5</c:v>
                </c:pt>
                <c:pt idx="68">
                  <c:v>7.6950087317108424E-7</c:v>
                </c:pt>
                <c:pt idx="69">
                  <c:v>-1.1000251172935273E-4</c:v>
                </c:pt>
                <c:pt idx="70">
                  <c:v>-4.2029298556120367E-4</c:v>
                </c:pt>
                <c:pt idx="71">
                  <c:v>-4.319009660659026E-4</c:v>
                </c:pt>
                <c:pt idx="72">
                  <c:v>-2.2756454989426942E-2</c:v>
                </c:pt>
                <c:pt idx="73">
                  <c:v>-2.2771656849228907E-2</c:v>
                </c:pt>
                <c:pt idx="74">
                  <c:v>-2.3957898331296575E-2</c:v>
                </c:pt>
                <c:pt idx="75">
                  <c:v>-2.4831311596363481E-2</c:v>
                </c:pt>
                <c:pt idx="76">
                  <c:v>-2.5827239732814866E-2</c:v>
                </c:pt>
                <c:pt idx="77">
                  <c:v>-2.5908546922444008E-2</c:v>
                </c:pt>
                <c:pt idx="78">
                  <c:v>-3.0613407198901481E-2</c:v>
                </c:pt>
                <c:pt idx="79">
                  <c:v>-3.092633065185357E-2</c:v>
                </c:pt>
                <c:pt idx="80">
                  <c:v>-3.7416931259830338E-2</c:v>
                </c:pt>
                <c:pt idx="81">
                  <c:v>-3.8591928651298381E-2</c:v>
                </c:pt>
                <c:pt idx="82">
                  <c:v>-4.0957940599850792E-2</c:v>
                </c:pt>
                <c:pt idx="83">
                  <c:v>-4.2760254906820214E-2</c:v>
                </c:pt>
                <c:pt idx="84">
                  <c:v>-4.2763817797429271E-2</c:v>
                </c:pt>
                <c:pt idx="85">
                  <c:v>-4.3056268393652973E-2</c:v>
                </c:pt>
                <c:pt idx="86">
                  <c:v>-4.3163407442624431E-2</c:v>
                </c:pt>
                <c:pt idx="87">
                  <c:v>-4.317769851530355E-2</c:v>
                </c:pt>
                <c:pt idx="88">
                  <c:v>-4.3367185534463226E-2</c:v>
                </c:pt>
                <c:pt idx="89">
                  <c:v>-4.3449491147600675E-2</c:v>
                </c:pt>
                <c:pt idx="90">
                  <c:v>-4.3621406382521155E-2</c:v>
                </c:pt>
                <c:pt idx="91">
                  <c:v>-5.0469897526100274E-2</c:v>
                </c:pt>
                <c:pt idx="92">
                  <c:v>-5.0473642439880659E-2</c:v>
                </c:pt>
                <c:pt idx="93">
                  <c:v>-5.5496000166875163E-2</c:v>
                </c:pt>
                <c:pt idx="94">
                  <c:v>-5.5774065686439528E-2</c:v>
                </c:pt>
                <c:pt idx="95">
                  <c:v>-5.6242377535677887E-2</c:v>
                </c:pt>
                <c:pt idx="96">
                  <c:v>-5.7991201972085488E-2</c:v>
                </c:pt>
                <c:pt idx="97">
                  <c:v>-5.8065589221411973E-2</c:v>
                </c:pt>
                <c:pt idx="98">
                  <c:v>-6.0466392793581285E-2</c:v>
                </c:pt>
                <c:pt idx="99">
                  <c:v>-6.1285728944963855E-2</c:v>
                </c:pt>
                <c:pt idx="100">
                  <c:v>-6.3608225162096826E-2</c:v>
                </c:pt>
                <c:pt idx="101">
                  <c:v>-6.3608225162096826E-2</c:v>
                </c:pt>
                <c:pt idx="102">
                  <c:v>-7.0439704304315773E-2</c:v>
                </c:pt>
                <c:pt idx="103">
                  <c:v>-8.2728629606893547E-2</c:v>
                </c:pt>
                <c:pt idx="104">
                  <c:v>-8.518494338529399E-2</c:v>
                </c:pt>
                <c:pt idx="105">
                  <c:v>-9.3007233356445784E-2</c:v>
                </c:pt>
                <c:pt idx="106">
                  <c:v>-0.1015191999876994</c:v>
                </c:pt>
                <c:pt idx="107">
                  <c:v>-0.10707612268995051</c:v>
                </c:pt>
                <c:pt idx="108">
                  <c:v>-6.8555171575936366E-2</c:v>
                </c:pt>
                <c:pt idx="109">
                  <c:v>-6.9110783390715122E-2</c:v>
                </c:pt>
                <c:pt idx="110">
                  <c:v>-8.1823105292487625E-2</c:v>
                </c:pt>
                <c:pt idx="111">
                  <c:v>-8.9555857022385568E-2</c:v>
                </c:pt>
                <c:pt idx="112">
                  <c:v>-9.846933389669707E-2</c:v>
                </c:pt>
                <c:pt idx="113">
                  <c:v>-7.3475658711167402E-2</c:v>
                </c:pt>
                <c:pt idx="114">
                  <c:v>-7.4389651227694947E-2</c:v>
                </c:pt>
                <c:pt idx="115">
                  <c:v>-7.453455474695822E-2</c:v>
                </c:pt>
                <c:pt idx="116">
                  <c:v>-7.4858817326860227E-2</c:v>
                </c:pt>
                <c:pt idx="117">
                  <c:v>-7.5907529716159661E-2</c:v>
                </c:pt>
                <c:pt idx="118">
                  <c:v>-7.7263482957782556E-2</c:v>
                </c:pt>
                <c:pt idx="119">
                  <c:v>-7.7864546209162763E-2</c:v>
                </c:pt>
                <c:pt idx="120">
                  <c:v>-7.8593235797050506E-2</c:v>
                </c:pt>
                <c:pt idx="121">
                  <c:v>-8.4541631701259251E-2</c:v>
                </c:pt>
                <c:pt idx="122">
                  <c:v>-8.5592403038956641E-2</c:v>
                </c:pt>
                <c:pt idx="123">
                  <c:v>-8.7206821969868009E-2</c:v>
                </c:pt>
                <c:pt idx="124">
                  <c:v>-9.3627360221824149E-2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17-4C98-B24A-BDBD4F318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07160"/>
        <c:axId val="1"/>
      </c:scatterChart>
      <c:valAx>
        <c:axId val="497407160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9824671916010497"/>
              <c:y val="0.86705323684250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1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49306994520424E-2"/>
              <c:y val="0.381503497033969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07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491228070175438E-2"/>
          <c:y val="0.92485549132947975"/>
          <c:w val="0.99298245614035086"/>
          <c:h val="0.982658959537572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8352760065307"/>
          <c:y val="0.1253731343283582"/>
          <c:w val="0.82812640402290183"/>
          <c:h val="0.668656716417910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5-45A4-BD58-6A10C7D8DE45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64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05-45A4-BD58-6A10C7D8DE45}"/>
            </c:ext>
          </c:extLst>
        </c:ser>
        <c:ser>
          <c:idx val="2"/>
          <c:order val="2"/>
          <c:tx>
            <c:strRef>
              <c:f>'A (3)'!$J$20:$J$20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(3)'!$J$21:$J$995</c:f>
              <c:numCache>
                <c:formatCode>General</c:formatCode>
                <c:ptCount val="975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05-45A4-BD58-6A10C7D8DE45}"/>
            </c:ext>
          </c:extLst>
        </c:ser>
        <c:ser>
          <c:idx val="3"/>
          <c:order val="3"/>
          <c:tx>
            <c:strRef>
              <c:f>'A (3)'!$K$20:$K$20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(3)'!$K$21:$K$995</c:f>
              <c:numCache>
                <c:formatCode>General</c:formatCode>
                <c:ptCount val="975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05-45A4-BD58-6A10C7D8DE45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(3)'!$L$21:$L$995</c:f>
              <c:numCache>
                <c:formatCode>General</c:formatCode>
                <c:ptCount val="975"/>
                <c:pt idx="104">
                  <c:v>-7.0836100006999914E-2</c:v>
                </c:pt>
                <c:pt idx="114">
                  <c:v>-7.9523700005665887E-2</c:v>
                </c:pt>
                <c:pt idx="116">
                  <c:v>-8.4012900006200653E-2</c:v>
                </c:pt>
                <c:pt idx="120">
                  <c:v>-9.397490000264952E-2</c:v>
                </c:pt>
                <c:pt idx="123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05-45A4-BD58-6A10C7D8DE45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(3)'!$M$21:$M$995</c:f>
              <c:numCache>
                <c:formatCode>General</c:formatCode>
                <c:ptCount val="975"/>
                <c:pt idx="102">
                  <c:v>-6.5158550001797266E-2</c:v>
                </c:pt>
                <c:pt idx="103">
                  <c:v>-6.6987450001761317E-2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5">
                  <c:v>-8.2850500002678018E-2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1">
                  <c:v>-9.0203800005838275E-2</c:v>
                </c:pt>
                <c:pt idx="122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05-45A4-BD58-6A10C7D8DE45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(3)'!$F$21:$F$382</c:f>
              <c:numCache>
                <c:formatCode>General</c:formatCode>
                <c:ptCount val="362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(3)'!$N$21:$N$382</c:f>
              <c:numCache>
                <c:formatCode>General</c:formatCode>
                <c:ptCount val="362"/>
                <c:pt idx="72">
                  <c:v>-1.8351943992620953E-2</c:v>
                </c:pt>
                <c:pt idx="73">
                  <c:v>-1.8371504384059968E-2</c:v>
                </c:pt>
                <c:pt idx="74">
                  <c:v>-1.9889390759727107E-2</c:v>
                </c:pt>
                <c:pt idx="75">
                  <c:v>-2.0996508915175051E-2</c:v>
                </c:pt>
                <c:pt idx="76">
                  <c:v>-2.224837396727166E-2</c:v>
                </c:pt>
                <c:pt idx="77">
                  <c:v>-2.2350088002754509E-2</c:v>
                </c:pt>
                <c:pt idx="78">
                  <c:v>-2.8116491398974534E-2</c:v>
                </c:pt>
                <c:pt idx="79">
                  <c:v>-2.8492050914603516E-2</c:v>
                </c:pt>
                <c:pt idx="80">
                  <c:v>-3.6077570714651425E-2</c:v>
                </c:pt>
                <c:pt idx="81">
                  <c:v>-3.7411589410791875E-2</c:v>
                </c:pt>
                <c:pt idx="82">
                  <c:v>-4.0063978489921576E-2</c:v>
                </c:pt>
                <c:pt idx="83">
                  <c:v>-4.205522633841275E-2</c:v>
                </c:pt>
                <c:pt idx="84">
                  <c:v>-4.2059138416700552E-2</c:v>
                </c:pt>
                <c:pt idx="85">
                  <c:v>-4.2379928836300304E-2</c:v>
                </c:pt>
                <c:pt idx="86">
                  <c:v>-4.2497291184934366E-2</c:v>
                </c:pt>
                <c:pt idx="87">
                  <c:v>-4.2512939498085572E-2</c:v>
                </c:pt>
                <c:pt idx="88">
                  <c:v>-4.2720279647339071E-2</c:v>
                </c:pt>
                <c:pt idx="89">
                  <c:v>-4.2810257447958515E-2</c:v>
                </c:pt>
                <c:pt idx="90">
                  <c:v>-4.2998037205773006E-2</c:v>
                </c:pt>
                <c:pt idx="91">
                  <c:v>-5.0309711525674788E-2</c:v>
                </c:pt>
                <c:pt idx="92">
                  <c:v>-5.031362360396259E-2</c:v>
                </c:pt>
                <c:pt idx="93">
                  <c:v>-5.5481479022148908E-2</c:v>
                </c:pt>
                <c:pt idx="94">
                  <c:v>-5.5763148658870651E-2</c:v>
                </c:pt>
                <c:pt idx="95">
                  <c:v>-5.6236510131694686E-2</c:v>
                </c:pt>
                <c:pt idx="96">
                  <c:v>-5.7993033282917744E-2</c:v>
                </c:pt>
                <c:pt idx="97">
                  <c:v>-5.8067362770385975E-2</c:v>
                </c:pt>
                <c:pt idx="98">
                  <c:v>-6.0449818447657344E-2</c:v>
                </c:pt>
                <c:pt idx="99">
                  <c:v>-6.1255706574944543E-2</c:v>
                </c:pt>
                <c:pt idx="100">
                  <c:v>-6.3520799903581851E-2</c:v>
                </c:pt>
                <c:pt idx="101">
                  <c:v>-6.3520799903581851E-2</c:v>
                </c:pt>
                <c:pt idx="102">
                  <c:v>-6.5158550001797266E-2</c:v>
                </c:pt>
                <c:pt idx="103">
                  <c:v>-6.6987450001761317E-2</c:v>
                </c:pt>
                <c:pt idx="104">
                  <c:v>-7.0026586096196428E-2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4">
                  <c:v>-8.1199481686158689E-2</c:v>
                </c:pt>
                <c:pt idx="115">
                  <c:v>-8.2850500002678018E-2</c:v>
                </c:pt>
                <c:pt idx="116">
                  <c:v>-8.335894890102534E-2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0">
                  <c:v>-9.0087723556044635E-2</c:v>
                </c:pt>
                <c:pt idx="121">
                  <c:v>-9.0203800005838275E-2</c:v>
                </c:pt>
                <c:pt idx="122">
                  <c:v>-9.727105000638403E-2</c:v>
                </c:pt>
                <c:pt idx="123">
                  <c:v>-9.7172497335253905E-2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05-45A4-BD58-6A10C7D8DE45}"/>
            </c:ext>
          </c:extLst>
        </c:ser>
        <c:ser>
          <c:idx val="7"/>
          <c:order val="7"/>
          <c:tx>
            <c:strRef>
              <c:f>'A (3)'!$W$1</c:f>
              <c:strCache>
                <c:ptCount val="1"/>
                <c:pt idx="0">
                  <c:v>Q+sin fir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(3)'!$V$2:$V$30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(3)'!$W$2:$W$30</c:f>
              <c:numCache>
                <c:formatCode>General</c:formatCode>
                <c:ptCount val="29"/>
                <c:pt idx="0">
                  <c:v>-1.2419166077353246E-2</c:v>
                </c:pt>
                <c:pt idx="1">
                  <c:v>-9.1339186586926538E-3</c:v>
                </c:pt>
                <c:pt idx="2">
                  <c:v>-9.3503682444619693E-3</c:v>
                </c:pt>
                <c:pt idx="3">
                  <c:v>-1.0084424628292387E-2</c:v>
                </c:pt>
                <c:pt idx="4">
                  <c:v>-8.5008089651697934E-3</c:v>
                </c:pt>
                <c:pt idx="5">
                  <c:v>-2.9960339226467233E-3</c:v>
                </c:pt>
                <c:pt idx="6">
                  <c:v>6.1891186586926729E-3</c:v>
                </c:pt>
                <c:pt idx="7">
                  <c:v>1.7061568244461985E-2</c:v>
                </c:pt>
                <c:pt idx="8">
                  <c:v>2.6637224628292391E-2</c:v>
                </c:pt>
                <c:pt idx="9">
                  <c:v>3.2080808965169801E-2</c:v>
                </c:pt>
                <c:pt idx="10">
                  <c:v>3.1788833922646732E-2</c:v>
                </c:pt>
                <c:pt idx="11">
                  <c:v>2.6002081341307336E-2</c:v>
                </c:pt>
                <c:pt idx="12">
                  <c:v>1.6713631755538024E-2</c:v>
                </c:pt>
                <c:pt idx="13">
                  <c:v>6.9075753717076117E-3</c:v>
                </c:pt>
                <c:pt idx="14">
                  <c:v>-5.8080896516978994E-4</c:v>
                </c:pt>
                <c:pt idx="15">
                  <c:v>-4.1480339226467218E-3</c:v>
                </c:pt>
                <c:pt idx="16">
                  <c:v>-4.0348813413073319E-3</c:v>
                </c:pt>
                <c:pt idx="17">
                  <c:v>-2.2344317555380126E-3</c:v>
                </c:pt>
                <c:pt idx="18">
                  <c:v>-1.7307753717076112E-3</c:v>
                </c:pt>
                <c:pt idx="19">
                  <c:v>-5.359191034830204E-3</c:v>
                </c:pt>
                <c:pt idx="22">
                  <c:v>-1.4723166077353269E-2</c:v>
                </c:pt>
                <c:pt idx="23">
                  <c:v>-2.9581918658692665E-2</c:v>
                </c:pt>
                <c:pt idx="24">
                  <c:v>-4.7942368244461984E-2</c:v>
                </c:pt>
                <c:pt idx="25">
                  <c:v>-6.682042462829238E-2</c:v>
                </c:pt>
                <c:pt idx="26">
                  <c:v>-8.3380808965169806E-2</c:v>
                </c:pt>
                <c:pt idx="27">
                  <c:v>-9.6020033922646728E-2</c:v>
                </c:pt>
                <c:pt idx="28">
                  <c:v>-0.10497888134130734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05-45A4-BD58-6A10C7D8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48392"/>
        <c:axId val="1"/>
      </c:scatterChart>
      <c:valAx>
        <c:axId val="494548392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1757801108201"/>
              <c:y val="0.85074626865671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70149253731343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48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3402777777777776E-2"/>
          <c:y val="0.92238805970149251"/>
          <c:w val="0.99305555555555558"/>
          <c:h val="0.98208955223880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16a.  WZ Cep -- [49890.3582, 0.4174467]</a:t>
            </a:r>
          </a:p>
        </c:rich>
      </c:tx>
      <c:layout>
        <c:manualLayout>
          <c:xMode val="edge"/>
          <c:yMode val="edge"/>
          <c:x val="0.13004484304932734"/>
          <c:y val="1.7605633802816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390134529148"/>
          <c:y val="0.14084507042253522"/>
          <c:w val="0.84080717488789236"/>
          <c:h val="0.7359154929577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D2-4EF9-9EE4-D5299F0E82C3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64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D2-4EF9-9EE4-D5299F0E82C3}"/>
            </c:ext>
          </c:extLst>
        </c:ser>
        <c:ser>
          <c:idx val="2"/>
          <c:order val="2"/>
          <c:tx>
            <c:strRef>
              <c:f>'A (3)'!$J$20:$J$20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(3)'!$J$21:$J$995</c:f>
              <c:numCache>
                <c:formatCode>General</c:formatCode>
                <c:ptCount val="975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D2-4EF9-9EE4-D5299F0E82C3}"/>
            </c:ext>
          </c:extLst>
        </c:ser>
        <c:ser>
          <c:idx val="3"/>
          <c:order val="3"/>
          <c:tx>
            <c:strRef>
              <c:f>'A (3)'!$K$20:$K$20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(3)'!$K$21:$K$995</c:f>
              <c:numCache>
                <c:formatCode>General</c:formatCode>
                <c:ptCount val="975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D2-4EF9-9EE4-D5299F0E82C3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(3)'!$L$21:$L$995</c:f>
              <c:numCache>
                <c:formatCode>General</c:formatCode>
                <c:ptCount val="975"/>
                <c:pt idx="104">
                  <c:v>-7.0836100006999914E-2</c:v>
                </c:pt>
                <c:pt idx="114">
                  <c:v>-7.9523700005665887E-2</c:v>
                </c:pt>
                <c:pt idx="116">
                  <c:v>-8.4012900006200653E-2</c:v>
                </c:pt>
                <c:pt idx="120">
                  <c:v>-9.397490000264952E-2</c:v>
                </c:pt>
                <c:pt idx="123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D2-4EF9-9EE4-D5299F0E82C3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(3)'!$M$21:$M$995</c:f>
              <c:numCache>
                <c:formatCode>General</c:formatCode>
                <c:ptCount val="975"/>
                <c:pt idx="102">
                  <c:v>-6.5158550001797266E-2</c:v>
                </c:pt>
                <c:pt idx="103">
                  <c:v>-6.6987450001761317E-2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5">
                  <c:v>-8.2850500002678018E-2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1">
                  <c:v>-9.0203800005838275E-2</c:v>
                </c:pt>
                <c:pt idx="122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D2-4EF9-9EE4-D5299F0E82C3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(3)'!$F$21:$F$382</c:f>
              <c:numCache>
                <c:formatCode>General</c:formatCode>
                <c:ptCount val="362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(3)'!$N$21:$N$382</c:f>
              <c:numCache>
                <c:formatCode>General</c:formatCode>
                <c:ptCount val="362"/>
                <c:pt idx="72">
                  <c:v>-1.8351943992620953E-2</c:v>
                </c:pt>
                <c:pt idx="73">
                  <c:v>-1.8371504384059968E-2</c:v>
                </c:pt>
                <c:pt idx="74">
                  <c:v>-1.9889390759727107E-2</c:v>
                </c:pt>
                <c:pt idx="75">
                  <c:v>-2.0996508915175051E-2</c:v>
                </c:pt>
                <c:pt idx="76">
                  <c:v>-2.224837396727166E-2</c:v>
                </c:pt>
                <c:pt idx="77">
                  <c:v>-2.2350088002754509E-2</c:v>
                </c:pt>
                <c:pt idx="78">
                  <c:v>-2.8116491398974534E-2</c:v>
                </c:pt>
                <c:pt idx="79">
                  <c:v>-2.8492050914603516E-2</c:v>
                </c:pt>
                <c:pt idx="80">
                  <c:v>-3.6077570714651425E-2</c:v>
                </c:pt>
                <c:pt idx="81">
                  <c:v>-3.7411589410791875E-2</c:v>
                </c:pt>
                <c:pt idx="82">
                  <c:v>-4.0063978489921576E-2</c:v>
                </c:pt>
                <c:pt idx="83">
                  <c:v>-4.205522633841275E-2</c:v>
                </c:pt>
                <c:pt idx="84">
                  <c:v>-4.2059138416700552E-2</c:v>
                </c:pt>
                <c:pt idx="85">
                  <c:v>-4.2379928836300304E-2</c:v>
                </c:pt>
                <c:pt idx="86">
                  <c:v>-4.2497291184934366E-2</c:v>
                </c:pt>
                <c:pt idx="87">
                  <c:v>-4.2512939498085572E-2</c:v>
                </c:pt>
                <c:pt idx="88">
                  <c:v>-4.2720279647339071E-2</c:v>
                </c:pt>
                <c:pt idx="89">
                  <c:v>-4.2810257447958515E-2</c:v>
                </c:pt>
                <c:pt idx="90">
                  <c:v>-4.2998037205773006E-2</c:v>
                </c:pt>
                <c:pt idx="91">
                  <c:v>-5.0309711525674788E-2</c:v>
                </c:pt>
                <c:pt idx="92">
                  <c:v>-5.031362360396259E-2</c:v>
                </c:pt>
                <c:pt idx="93">
                  <c:v>-5.5481479022148908E-2</c:v>
                </c:pt>
                <c:pt idx="94">
                  <c:v>-5.5763148658870651E-2</c:v>
                </c:pt>
                <c:pt idx="95">
                  <c:v>-5.6236510131694686E-2</c:v>
                </c:pt>
                <c:pt idx="96">
                  <c:v>-5.7993033282917744E-2</c:v>
                </c:pt>
                <c:pt idx="97">
                  <c:v>-5.8067362770385975E-2</c:v>
                </c:pt>
                <c:pt idx="98">
                  <c:v>-6.0449818447657344E-2</c:v>
                </c:pt>
                <c:pt idx="99">
                  <c:v>-6.1255706574944543E-2</c:v>
                </c:pt>
                <c:pt idx="100">
                  <c:v>-6.3520799903581851E-2</c:v>
                </c:pt>
                <c:pt idx="101">
                  <c:v>-6.3520799903581851E-2</c:v>
                </c:pt>
                <c:pt idx="102">
                  <c:v>-6.5158550001797266E-2</c:v>
                </c:pt>
                <c:pt idx="103">
                  <c:v>-6.6987450001761317E-2</c:v>
                </c:pt>
                <c:pt idx="104">
                  <c:v>-7.0026586096196428E-2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4">
                  <c:v>-8.1199481686158689E-2</c:v>
                </c:pt>
                <c:pt idx="115">
                  <c:v>-8.2850500002678018E-2</c:v>
                </c:pt>
                <c:pt idx="116">
                  <c:v>-8.335894890102534E-2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0">
                  <c:v>-9.0087723556044635E-2</c:v>
                </c:pt>
                <c:pt idx="121">
                  <c:v>-9.0203800005838275E-2</c:v>
                </c:pt>
                <c:pt idx="122">
                  <c:v>-9.727105000638403E-2</c:v>
                </c:pt>
                <c:pt idx="123">
                  <c:v>-9.7172497335253905E-2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D2-4EF9-9EE4-D5299F0E82C3}"/>
            </c:ext>
          </c:extLst>
        </c:ser>
        <c:ser>
          <c:idx val="7"/>
          <c:order val="7"/>
          <c:tx>
            <c:strRef>
              <c:f>'A (3)'!$W$1</c:f>
              <c:strCache>
                <c:ptCount val="1"/>
                <c:pt idx="0">
                  <c:v>Q+sin fir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(3)'!$W$2:$W$30</c:f>
              <c:numCache>
                <c:formatCode>General</c:formatCode>
                <c:ptCount val="29"/>
                <c:pt idx="0">
                  <c:v>-1.2419166077353246E-2</c:v>
                </c:pt>
                <c:pt idx="1">
                  <c:v>-9.1339186586926538E-3</c:v>
                </c:pt>
                <c:pt idx="2">
                  <c:v>-9.3503682444619693E-3</c:v>
                </c:pt>
                <c:pt idx="3">
                  <c:v>-1.0084424628292387E-2</c:v>
                </c:pt>
                <c:pt idx="4">
                  <c:v>-8.5008089651697934E-3</c:v>
                </c:pt>
                <c:pt idx="5">
                  <c:v>-2.9960339226467233E-3</c:v>
                </c:pt>
                <c:pt idx="6">
                  <c:v>6.1891186586926729E-3</c:v>
                </c:pt>
                <c:pt idx="7">
                  <c:v>1.7061568244461985E-2</c:v>
                </c:pt>
                <c:pt idx="8">
                  <c:v>2.6637224628292391E-2</c:v>
                </c:pt>
                <c:pt idx="9">
                  <c:v>3.2080808965169801E-2</c:v>
                </c:pt>
                <c:pt idx="10">
                  <c:v>3.1788833922646732E-2</c:v>
                </c:pt>
                <c:pt idx="11">
                  <c:v>2.6002081341307336E-2</c:v>
                </c:pt>
                <c:pt idx="12">
                  <c:v>1.6713631755538024E-2</c:v>
                </c:pt>
                <c:pt idx="13">
                  <c:v>6.9075753717076117E-3</c:v>
                </c:pt>
                <c:pt idx="14">
                  <c:v>-5.8080896516978994E-4</c:v>
                </c:pt>
                <c:pt idx="15">
                  <c:v>-4.1480339226467218E-3</c:v>
                </c:pt>
                <c:pt idx="16">
                  <c:v>-4.0348813413073319E-3</c:v>
                </c:pt>
                <c:pt idx="17">
                  <c:v>-2.2344317555380126E-3</c:v>
                </c:pt>
                <c:pt idx="18">
                  <c:v>-1.7307753717076112E-3</c:v>
                </c:pt>
                <c:pt idx="19">
                  <c:v>-5.359191034830204E-3</c:v>
                </c:pt>
                <c:pt idx="22">
                  <c:v>-1.4723166077353269E-2</c:v>
                </c:pt>
                <c:pt idx="23">
                  <c:v>-2.9581918658692665E-2</c:v>
                </c:pt>
                <c:pt idx="24">
                  <c:v>-4.7942368244461984E-2</c:v>
                </c:pt>
                <c:pt idx="25">
                  <c:v>-6.682042462829238E-2</c:v>
                </c:pt>
                <c:pt idx="26">
                  <c:v>-8.3380808965169806E-2</c:v>
                </c:pt>
                <c:pt idx="27">
                  <c:v>-9.6020033922646728E-2</c:v>
                </c:pt>
                <c:pt idx="28">
                  <c:v>-0.10497888134130734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D2-4EF9-9EE4-D5299F0E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50360"/>
        <c:axId val="1"/>
      </c:scatterChart>
      <c:valAx>
        <c:axId val="494550360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50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</xdr:rowOff>
    </xdr:from>
    <xdr:to>
      <xdr:col>15</xdr:col>
      <xdr:colOff>647700</xdr:colOff>
      <xdr:row>17</xdr:row>
      <xdr:rowOff>114301</xdr:rowOff>
    </xdr:to>
    <xdr:graphicFrame macro="">
      <xdr:nvGraphicFramePr>
        <xdr:cNvPr id="10250" name="Chart 1">
          <a:extLst>
            <a:ext uri="{FF2B5EF4-FFF2-40B4-BE49-F238E27FC236}">
              <a16:creationId xmlns:a16="http://schemas.microsoft.com/office/drawing/2014/main" id="{957440FF-A71D-D297-4E47-E8DA96681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142874</xdr:colOff>
      <xdr:row>0</xdr:row>
      <xdr:rowOff>19050</xdr:rowOff>
    </xdr:from>
    <xdr:to>
      <xdr:col>25</xdr:col>
      <xdr:colOff>561975</xdr:colOff>
      <xdr:row>17</xdr:row>
      <xdr:rowOff>95250</xdr:rowOff>
    </xdr:to>
    <xdr:graphicFrame macro="">
      <xdr:nvGraphicFramePr>
        <xdr:cNvPr id="10251" name="Chart 2">
          <a:extLst>
            <a:ext uri="{FF2B5EF4-FFF2-40B4-BE49-F238E27FC236}">
              <a16:creationId xmlns:a16="http://schemas.microsoft.com/office/drawing/2014/main" id="{C53A86B8-5663-C103-64A7-9DC57A1E2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76200</xdr:rowOff>
    </xdr:from>
    <xdr:to>
      <xdr:col>8</xdr:col>
      <xdr:colOff>542925</xdr:colOff>
      <xdr:row>18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68AC654-532C-777F-087E-241622B5B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12</xdr:col>
      <xdr:colOff>381000</xdr:colOff>
      <xdr:row>18</xdr:row>
      <xdr:rowOff>95250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297F963F-7637-87C8-FF9E-D95A5C017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419100</xdr:colOff>
      <xdr:row>0</xdr:row>
      <xdr:rowOff>219075</xdr:rowOff>
    </xdr:from>
    <xdr:to>
      <xdr:col>24</xdr:col>
      <xdr:colOff>133350</xdr:colOff>
      <xdr:row>20</xdr:row>
      <xdr:rowOff>85725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8350AED4-379B-B417-FF50-D6251D3DC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22</xdr:row>
      <xdr:rowOff>9525</xdr:rowOff>
    </xdr:from>
    <xdr:to>
      <xdr:col>15</xdr:col>
      <xdr:colOff>571500</xdr:colOff>
      <xdr:row>41</xdr:row>
      <xdr:rowOff>104775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D1D602A8-BE02-DA28-216D-70F848B49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1085850</xdr:colOff>
      <xdr:row>0</xdr:row>
      <xdr:rowOff>57150</xdr:rowOff>
    </xdr:from>
    <xdr:to>
      <xdr:col>14</xdr:col>
      <xdr:colOff>28575</xdr:colOff>
      <xdr:row>19</xdr:row>
      <xdr:rowOff>95250</xdr:rowOff>
    </xdr:to>
    <xdr:graphicFrame macro="">
      <xdr:nvGraphicFramePr>
        <xdr:cNvPr id="4104" name="Chart 2">
          <a:extLst>
            <a:ext uri="{FF2B5EF4-FFF2-40B4-BE49-F238E27FC236}">
              <a16:creationId xmlns:a16="http://schemas.microsoft.com/office/drawing/2014/main" id="{E16B1633-CEE6-05E8-1CD1-C0D55766B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0</xdr:row>
      <xdr:rowOff>9525</xdr:rowOff>
    </xdr:from>
    <xdr:to>
      <xdr:col>19</xdr:col>
      <xdr:colOff>209550</xdr:colOff>
      <xdr:row>18</xdr:row>
      <xdr:rowOff>104775</xdr:rowOff>
    </xdr:to>
    <xdr:graphicFrame macro="">
      <xdr:nvGraphicFramePr>
        <xdr:cNvPr id="5128" name="Chart 1">
          <a:extLst>
            <a:ext uri="{FF2B5EF4-FFF2-40B4-BE49-F238E27FC236}">
              <a16:creationId xmlns:a16="http://schemas.microsoft.com/office/drawing/2014/main" id="{A686E6B6-47B4-4B43-8447-4F42C29E1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24</xdr:row>
      <xdr:rowOff>76200</xdr:rowOff>
    </xdr:from>
    <xdr:to>
      <xdr:col>12</xdr:col>
      <xdr:colOff>323850</xdr:colOff>
      <xdr:row>41</xdr:row>
      <xdr:rowOff>28575</xdr:rowOff>
    </xdr:to>
    <xdr:graphicFrame macro="">
      <xdr:nvGraphicFramePr>
        <xdr:cNvPr id="5129" name="Chart 3">
          <a:extLst>
            <a:ext uri="{FF2B5EF4-FFF2-40B4-BE49-F238E27FC236}">
              <a16:creationId xmlns:a16="http://schemas.microsoft.com/office/drawing/2014/main" id="{79CBEDF0-635C-842D-6B65-B9300593C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0</xdr:row>
      <xdr:rowOff>247650</xdr:rowOff>
    </xdr:from>
    <xdr:to>
      <xdr:col>30</xdr:col>
      <xdr:colOff>438150</xdr:colOff>
      <xdr:row>35</xdr:row>
      <xdr:rowOff>47625</xdr:rowOff>
    </xdr:to>
    <xdr:graphicFrame macro="">
      <xdr:nvGraphicFramePr>
        <xdr:cNvPr id="6154" name="Chart 1">
          <a:extLst>
            <a:ext uri="{FF2B5EF4-FFF2-40B4-BE49-F238E27FC236}">
              <a16:creationId xmlns:a16="http://schemas.microsoft.com/office/drawing/2014/main" id="{1BD80F40-C385-4E13-5637-C1FAC0062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0</xdr:row>
      <xdr:rowOff>0</xdr:rowOff>
    </xdr:from>
    <xdr:to>
      <xdr:col>19</xdr:col>
      <xdr:colOff>76200</xdr:colOff>
      <xdr:row>19</xdr:row>
      <xdr:rowOff>0</xdr:rowOff>
    </xdr:to>
    <xdr:graphicFrame macro="">
      <xdr:nvGraphicFramePr>
        <xdr:cNvPr id="6155" name="Chart 2">
          <a:extLst>
            <a:ext uri="{FF2B5EF4-FFF2-40B4-BE49-F238E27FC236}">
              <a16:creationId xmlns:a16="http://schemas.microsoft.com/office/drawing/2014/main" id="{1393C3AC-ACE3-EDEF-FE1B-51CDE4FCB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200025</xdr:colOff>
      <xdr:row>24</xdr:row>
      <xdr:rowOff>123825</xdr:rowOff>
    </xdr:from>
    <xdr:to>
      <xdr:col>24</xdr:col>
      <xdr:colOff>247650</xdr:colOff>
      <xdr:row>40</xdr:row>
      <xdr:rowOff>104775</xdr:rowOff>
    </xdr:to>
    <xdr:graphicFrame macro="">
      <xdr:nvGraphicFramePr>
        <xdr:cNvPr id="6156" name="Chart 3">
          <a:extLst>
            <a:ext uri="{FF2B5EF4-FFF2-40B4-BE49-F238E27FC236}">
              <a16:creationId xmlns:a16="http://schemas.microsoft.com/office/drawing/2014/main" id="{5A151E51-4C5B-5F30-D144-03F56F8CE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0</xdr:rowOff>
    </xdr:from>
    <xdr:to>
      <xdr:col>20</xdr:col>
      <xdr:colOff>276225</xdr:colOff>
      <xdr:row>17</xdr:row>
      <xdr:rowOff>161925</xdr:rowOff>
    </xdr:to>
    <xdr:graphicFrame macro="">
      <xdr:nvGraphicFramePr>
        <xdr:cNvPr id="8198" name="Chart 1">
          <a:extLst>
            <a:ext uri="{FF2B5EF4-FFF2-40B4-BE49-F238E27FC236}">
              <a16:creationId xmlns:a16="http://schemas.microsoft.com/office/drawing/2014/main" id="{8AEE22DD-5F17-27E8-BE4D-7071B99AA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43</xdr:row>
      <xdr:rowOff>0</xdr:rowOff>
    </xdr:to>
    <xdr:graphicFrame macro="">
      <xdr:nvGraphicFramePr>
        <xdr:cNvPr id="7172" name="Chart 1">
          <a:extLst>
            <a:ext uri="{FF2B5EF4-FFF2-40B4-BE49-F238E27FC236}">
              <a16:creationId xmlns:a16="http://schemas.microsoft.com/office/drawing/2014/main" id="{CE8D98C7-62C6-C22A-D82A-0692731EA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68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aavso.org/sites/default/files/jaavso/v36n2/171.pdf" TargetMode="External"/><Relationship Id="rId39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777" TargetMode="External"/><Relationship Id="rId34" Type="http://schemas.openxmlformats.org/officeDocument/2006/relationships/hyperlink" Target="http://www.aavso.org/sites/default/files/jaavso/v37n1/7(1),44.pdf" TargetMode="External"/><Relationship Id="rId42" Type="http://schemas.openxmlformats.org/officeDocument/2006/relationships/hyperlink" Target="http://www.konkoly.hu/cgi-bin/IBVS?5960" TargetMode="External"/><Relationship Id="rId47" Type="http://schemas.openxmlformats.org/officeDocument/2006/relationships/hyperlink" Target="http://var.astro.cz/oejv/issues/oejv0160.pdf" TargetMode="External"/><Relationship Id="rId50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040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konkoly.hu/cgi-bin/IBVS?5795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konkoly.hu/cgi-bin/IBVS?5980" TargetMode="External"/><Relationship Id="rId46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konkoly.hu/cgi-bin/IBVS?5672" TargetMode="External"/><Relationship Id="rId29" Type="http://schemas.openxmlformats.org/officeDocument/2006/relationships/hyperlink" Target="http://www.aavso.org/sites/default/files/jaavso/v36n2/186.pdf" TargetMode="External"/><Relationship Id="rId41" Type="http://schemas.openxmlformats.org/officeDocument/2006/relationships/hyperlink" Target="http://www.konkoly.hu/cgi-bin/IBVS?5980" TargetMode="External"/><Relationship Id="rId54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konkoly.hu/cgi-bin/IBVS?234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konkoly.hu/cgi-bin/IBVS?5668" TargetMode="External"/><Relationship Id="rId24" Type="http://schemas.openxmlformats.org/officeDocument/2006/relationships/hyperlink" Target="http://www.konkoly.hu/cgi-bin/IBVS?5777" TargetMode="External"/><Relationship Id="rId32" Type="http://schemas.openxmlformats.org/officeDocument/2006/relationships/hyperlink" Target="http://www.aavso.org/sites/default/files/jaavso/v36n2/186.pdf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920" TargetMode="External"/><Relationship Id="rId45" Type="http://schemas.openxmlformats.org/officeDocument/2006/relationships/hyperlink" Target="http://var.astro.cz/oejv/issues/oejv0160.pdf" TargetMode="External"/><Relationship Id="rId53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173" TargetMode="External"/><Relationship Id="rId23" Type="http://schemas.openxmlformats.org/officeDocument/2006/relationships/hyperlink" Target="http://www.konkoly.hu/cgi-bin/IBVS?5777" TargetMode="External"/><Relationship Id="rId28" Type="http://schemas.openxmlformats.org/officeDocument/2006/relationships/hyperlink" Target="http://www.konkoly.hu/cgi-bin/IBVS?5898" TargetMode="External"/><Relationship Id="rId36" Type="http://schemas.openxmlformats.org/officeDocument/2006/relationships/hyperlink" Target="http://www.aavso.org/sites/default/files/jaavso/v37n1/7(1),44.pdf" TargetMode="External"/><Relationship Id="rId49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68" TargetMode="External"/><Relationship Id="rId19" Type="http://schemas.openxmlformats.org/officeDocument/2006/relationships/hyperlink" Target="http://www.konkoly.hu/cgi-bin/IBVS?5672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493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konkoly.hu/cgi-bin/IBVS?5777" TargetMode="External"/><Relationship Id="rId27" Type="http://schemas.openxmlformats.org/officeDocument/2006/relationships/hyperlink" Target="http://www.aavso.org/sites/default/files/jaavso/v36n2/171.pdf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aavso.org/sites/default/files/jaavso/v37n1/7(1),44.pdf" TargetMode="External"/><Relationship Id="rId43" Type="http://schemas.openxmlformats.org/officeDocument/2006/relationships/hyperlink" Target="http://vsolj.cetus-net.org/vsoljno53.pdf" TargetMode="External"/><Relationship Id="rId48" Type="http://schemas.openxmlformats.org/officeDocument/2006/relationships/hyperlink" Target="http://www.konkoly.hu/cgi-bin/IBVS?6050" TargetMode="External"/><Relationship Id="rId8" Type="http://schemas.openxmlformats.org/officeDocument/2006/relationships/hyperlink" Target="http://www.konkoly.hu/cgi-bin/IBVS?5341" TargetMode="External"/><Relationship Id="rId51" Type="http://schemas.openxmlformats.org/officeDocument/2006/relationships/hyperlink" Target="http://var.astro.cz/oejv/issues/oejv016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D679"/>
  <sheetViews>
    <sheetView tabSelected="1" workbookViewId="0">
      <pane xSplit="12" ySplit="21" topLeftCell="M241" activePane="bottomRight" state="frozen"/>
      <selection pane="topRight" activeCell="M1" sqref="M1"/>
      <selection pane="bottomLeft" activeCell="A22" sqref="A22"/>
      <selection pane="bottomRight" activeCell="E258" sqref="E258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6" width="10.7109375" style="1" customWidth="1"/>
    <col min="17" max="17" width="11" style="1" bestFit="1" customWidth="1"/>
    <col min="19" max="19" width="9.140625" style="20"/>
    <col min="20" max="20" width="9.140625" style="1"/>
    <col min="21" max="21" width="10.7109375" style="1" customWidth="1"/>
    <col min="22" max="16384" width="9.140625" style="1"/>
  </cols>
  <sheetData>
    <row r="1" spans="1:30" ht="21" thickBot="1" x14ac:dyDescent="0.35">
      <c r="A1" s="23" t="s">
        <v>74</v>
      </c>
      <c r="C1" s="16"/>
      <c r="J1" s="3"/>
      <c r="AC1" s="7" t="s">
        <v>8</v>
      </c>
      <c r="AD1" s="7" t="s">
        <v>106</v>
      </c>
    </row>
    <row r="2" spans="1:30" s="165" customFormat="1" ht="12.95" customHeight="1" x14ac:dyDescent="0.2">
      <c r="A2" s="163" t="s">
        <v>20</v>
      </c>
      <c r="B2" s="164" t="s">
        <v>4</v>
      </c>
      <c r="H2" s="165" t="s">
        <v>99</v>
      </c>
      <c r="I2" s="166">
        <f t="shared" ref="I2:I7" si="0">J2*K2</f>
        <v>-5.0400000000000002E-11</v>
      </c>
      <c r="J2" s="167">
        <v>-5.0400000000000002E-3</v>
      </c>
      <c r="K2" s="168">
        <v>1E-8</v>
      </c>
      <c r="R2" s="169"/>
      <c r="S2" s="170"/>
      <c r="AC2" s="165">
        <v>-57000</v>
      </c>
      <c r="AD2" s="165">
        <f t="shared" ref="AD2:AD21" si="1">+D$11+D$12*AC2+D$13*AC2^2</f>
        <v>-0.43566630462436684</v>
      </c>
    </row>
    <row r="3" spans="1:30" s="165" customFormat="1" ht="12.95" customHeight="1" thickBot="1" x14ac:dyDescent="0.25">
      <c r="A3" s="171" t="s">
        <v>107</v>
      </c>
      <c r="B3" s="170"/>
      <c r="C3" s="172"/>
      <c r="D3" s="172"/>
      <c r="H3" s="165" t="s">
        <v>28</v>
      </c>
      <c r="I3" s="166">
        <f t="shared" si="0"/>
        <v>-2.7600000000000003E-6</v>
      </c>
      <c r="J3" s="173">
        <v>-2.76E-2</v>
      </c>
      <c r="K3" s="168">
        <v>1E-4</v>
      </c>
      <c r="R3" s="169"/>
      <c r="S3" s="170"/>
      <c r="AC3" s="165">
        <v>-54000</v>
      </c>
      <c r="AD3" s="165">
        <f t="shared" si="1"/>
        <v>-0.37944161783203723</v>
      </c>
    </row>
    <row r="4" spans="1:30" s="165" customFormat="1" ht="12.95" customHeight="1" thickBot="1" x14ac:dyDescent="0.25">
      <c r="A4" s="174" t="s">
        <v>21</v>
      </c>
      <c r="B4" s="175"/>
      <c r="C4" s="176">
        <v>28040.556</v>
      </c>
      <c r="D4" s="177">
        <v>0.41744710000000002</v>
      </c>
      <c r="E4" s="178"/>
      <c r="H4" s="165" t="s">
        <v>100</v>
      </c>
      <c r="I4" s="166">
        <f t="shared" si="0"/>
        <v>-1.7999999999999999E-2</v>
      </c>
      <c r="J4" s="173">
        <v>-1.7999999999999999E-2</v>
      </c>
      <c r="K4" s="178">
        <v>1</v>
      </c>
      <c r="R4" s="169"/>
      <c r="S4" s="170"/>
      <c r="AC4" s="165">
        <v>-51000</v>
      </c>
      <c r="AD4" s="165">
        <f t="shared" si="1"/>
        <v>-0.32692067765719457</v>
      </c>
    </row>
    <row r="5" spans="1:30" s="165" customFormat="1" ht="12.95" customHeight="1" x14ac:dyDescent="0.2">
      <c r="A5" s="179" t="s">
        <v>912</v>
      </c>
      <c r="B5" s="163"/>
      <c r="C5" s="171">
        <v>-9.5</v>
      </c>
      <c r="D5" s="163" t="s">
        <v>913</v>
      </c>
      <c r="H5" s="165" t="s">
        <v>101</v>
      </c>
      <c r="I5" s="166">
        <f t="shared" si="0"/>
        <v>1.2999999999999999E-2</v>
      </c>
      <c r="J5" s="173">
        <v>1.2999999999999999E-2</v>
      </c>
      <c r="K5" s="178">
        <v>1</v>
      </c>
      <c r="R5" s="169"/>
      <c r="S5" s="170"/>
      <c r="AC5" s="165">
        <v>-48000</v>
      </c>
      <c r="AD5" s="165">
        <f t="shared" si="1"/>
        <v>-0.27810348409983926</v>
      </c>
    </row>
    <row r="6" spans="1:30" s="165" customFormat="1" ht="12.95" customHeight="1" x14ac:dyDescent="0.2">
      <c r="A6" s="174" t="s">
        <v>22</v>
      </c>
      <c r="B6" s="170"/>
      <c r="H6" s="165" t="s">
        <v>102</v>
      </c>
      <c r="I6" s="166">
        <f t="shared" si="0"/>
        <v>1.2E-2</v>
      </c>
      <c r="J6" s="173">
        <v>1.2E-2</v>
      </c>
      <c r="K6" s="178">
        <v>1</v>
      </c>
      <c r="R6" s="169"/>
      <c r="S6" s="170"/>
      <c r="AC6" s="165">
        <v>-45000</v>
      </c>
      <c r="AD6" s="165">
        <f t="shared" si="1"/>
        <v>-0.23299003715997119</v>
      </c>
    </row>
    <row r="7" spans="1:30" s="165" customFormat="1" ht="12.95" customHeight="1" thickBot="1" x14ac:dyDescent="0.25">
      <c r="A7" s="163" t="s">
        <v>2</v>
      </c>
      <c r="B7" s="170"/>
      <c r="C7" s="165">
        <v>49890.358200000002</v>
      </c>
      <c r="H7" s="165" t="s">
        <v>103</v>
      </c>
      <c r="I7" s="166">
        <f t="shared" si="0"/>
        <v>76.5</v>
      </c>
      <c r="J7" s="180">
        <v>76.5</v>
      </c>
      <c r="K7" s="178">
        <v>1</v>
      </c>
      <c r="R7" s="169"/>
      <c r="S7" s="170"/>
      <c r="AC7" s="165">
        <v>-42000</v>
      </c>
      <c r="AD7" s="165">
        <f t="shared" si="1"/>
        <v>-0.19158033683759026</v>
      </c>
    </row>
    <row r="8" spans="1:30" s="165" customFormat="1" ht="12.95" customHeight="1" x14ac:dyDescent="0.2">
      <c r="A8" s="163" t="s">
        <v>13</v>
      </c>
      <c r="B8" s="170"/>
      <c r="C8" s="165">
        <v>0.4174467</v>
      </c>
      <c r="J8" s="181"/>
      <c r="R8" s="169"/>
      <c r="S8" s="170"/>
      <c r="AC8" s="165">
        <v>-39000</v>
      </c>
      <c r="AD8" s="165">
        <f t="shared" si="1"/>
        <v>-0.15387438313269661</v>
      </c>
    </row>
    <row r="9" spans="1:30" s="165" customFormat="1" ht="12.95" customHeight="1" x14ac:dyDescent="0.2">
      <c r="A9" s="179" t="s">
        <v>80</v>
      </c>
      <c r="B9" s="171">
        <v>220</v>
      </c>
      <c r="C9" s="179" t="str">
        <f>"F"&amp;B9</f>
        <v>F220</v>
      </c>
      <c r="D9" s="179" t="str">
        <f>"G"&amp;B9</f>
        <v>G220</v>
      </c>
      <c r="R9" s="169"/>
      <c r="S9" s="170"/>
      <c r="AC9" s="165">
        <v>-36000</v>
      </c>
      <c r="AD9" s="165">
        <f t="shared" si="1"/>
        <v>-0.11987217604529013</v>
      </c>
    </row>
    <row r="10" spans="1:30" s="165" customFormat="1" ht="12.95" customHeight="1" thickBot="1" x14ac:dyDescent="0.25">
      <c r="A10" s="163"/>
      <c r="B10" s="170"/>
      <c r="C10" s="182" t="s">
        <v>28</v>
      </c>
      <c r="D10" s="182" t="s">
        <v>29</v>
      </c>
      <c r="E10" s="172"/>
      <c r="R10" s="169"/>
      <c r="S10" s="170"/>
      <c r="AC10" s="165">
        <v>-33000</v>
      </c>
      <c r="AD10" s="165">
        <f t="shared" si="1"/>
        <v>-8.957371557537086E-2</v>
      </c>
    </row>
    <row r="11" spans="1:30" s="165" customFormat="1" ht="12.95" customHeight="1" x14ac:dyDescent="0.2">
      <c r="A11" s="163" t="s">
        <v>23</v>
      </c>
      <c r="B11" s="170"/>
      <c r="C11" s="183">
        <f ca="1">INTERCEPT(INDIRECT(D9):G999,INDIRECT(C9):$F999)</f>
        <v>0.10220285129075715</v>
      </c>
      <c r="D11" s="184">
        <f>+E11*F11</f>
        <v>-7.3792716041520226E-4</v>
      </c>
      <c r="E11" s="167">
        <v>-7.3792716041520219</v>
      </c>
      <c r="F11" s="178">
        <v>1E-4</v>
      </c>
      <c r="R11" s="169"/>
      <c r="S11" s="170"/>
      <c r="AC11" s="165">
        <v>-30000</v>
      </c>
      <c r="AD11" s="165">
        <f t="shared" si="1"/>
        <v>-6.2979001722938827E-2</v>
      </c>
    </row>
    <row r="12" spans="1:30" s="165" customFormat="1" ht="12.95" customHeight="1" x14ac:dyDescent="0.2">
      <c r="A12" s="163" t="s">
        <v>24</v>
      </c>
      <c r="B12" s="170"/>
      <c r="C12" s="183">
        <f ca="1">SLOPE(INDIRECT(D9):G999,INDIRECT(C9):$F999)</f>
        <v>-1.3834884831584426E-5</v>
      </c>
      <c r="D12" s="184">
        <f>+E12*F12</f>
        <v>-4.098208543727903E-6</v>
      </c>
      <c r="E12" s="173">
        <v>-0.40982085437279026</v>
      </c>
      <c r="F12" s="178">
        <v>1.0000000000000001E-5</v>
      </c>
      <c r="R12" s="169"/>
      <c r="S12" s="170"/>
      <c r="AC12" s="165">
        <v>-27000</v>
      </c>
      <c r="AD12" s="165">
        <f t="shared" si="1"/>
        <v>-4.0088034487994015E-2</v>
      </c>
    </row>
    <row r="13" spans="1:30" s="165" customFormat="1" ht="12.95" customHeight="1" thickBot="1" x14ac:dyDescent="0.25">
      <c r="A13" s="163" t="s">
        <v>25</v>
      </c>
      <c r="B13" s="170"/>
      <c r="D13" s="184">
        <f>+E13*F13</f>
        <v>-2.0576370097151191E-10</v>
      </c>
      <c r="E13" s="180">
        <v>-2.057637009715119E-2</v>
      </c>
      <c r="F13" s="178">
        <v>1E-8</v>
      </c>
      <c r="R13" s="169"/>
      <c r="S13" s="170"/>
      <c r="AC13" s="165">
        <v>-24000</v>
      </c>
      <c r="AD13" s="165">
        <f t="shared" si="1"/>
        <v>-2.0900813870536383E-2</v>
      </c>
    </row>
    <row r="14" spans="1:30" s="165" customFormat="1" ht="12.95" customHeight="1" x14ac:dyDescent="0.2">
      <c r="A14" s="163" t="s">
        <v>26</v>
      </c>
      <c r="B14" s="170"/>
      <c r="E14" s="181">
        <f>SUM(T21:T1103)</f>
        <v>3.9045568442831755E-3</v>
      </c>
      <c r="R14" s="169" t="s">
        <v>220</v>
      </c>
      <c r="S14" s="170">
        <v>0.2</v>
      </c>
      <c r="AC14" s="165">
        <v>-21000</v>
      </c>
      <c r="AD14" s="165">
        <f t="shared" si="1"/>
        <v>-5.4173398705659875E-3</v>
      </c>
    </row>
    <row r="15" spans="1:30" s="165" customFormat="1" ht="12.95" customHeight="1" x14ac:dyDescent="0.2">
      <c r="A15" s="185" t="s">
        <v>27</v>
      </c>
      <c r="B15" s="163"/>
      <c r="C15" s="186">
        <f ca="1">(C7+C11)+(C8+C12)*INT(MAX(F21:F3525))</f>
        <v>60143.863868675173</v>
      </c>
      <c r="D15" s="187">
        <f>+C7+INT(MAX(F21:F1580))*C8+D11+D12*INT(MAX(F21:F4015))+D13*INT(MAX(F21:F4042)^2)</f>
        <v>60143.875944205654</v>
      </c>
      <c r="E15" s="183" t="s">
        <v>84</v>
      </c>
      <c r="F15" s="171">
        <v>1</v>
      </c>
      <c r="R15" s="169" t="s">
        <v>79</v>
      </c>
      <c r="S15" s="170">
        <v>0.1</v>
      </c>
      <c r="AC15" s="165">
        <v>-18000</v>
      </c>
      <c r="AD15" s="165">
        <f t="shared" si="1"/>
        <v>6.3623875119171863E-3</v>
      </c>
    </row>
    <row r="16" spans="1:30" s="165" customFormat="1" ht="12.95" customHeight="1" x14ac:dyDescent="0.2">
      <c r="A16" s="174" t="s">
        <v>10</v>
      </c>
      <c r="B16" s="163"/>
      <c r="C16" s="188">
        <f ca="1">+C8+C12</f>
        <v>0.41743286511516842</v>
      </c>
      <c r="D16" s="187">
        <f>+C8+D12+2*D13*F98</f>
        <v>0.41744335879611211</v>
      </c>
      <c r="E16" s="183" t="s">
        <v>85</v>
      </c>
      <c r="F16" s="189">
        <f ca="1">NOW()+15018.5+$C$5/24</f>
        <v>60334.81197430555</v>
      </c>
      <c r="R16" s="169" t="s">
        <v>95</v>
      </c>
      <c r="S16" s="170">
        <v>1</v>
      </c>
      <c r="AC16" s="165">
        <v>-15000</v>
      </c>
      <c r="AD16" s="165">
        <f t="shared" si="1"/>
        <v>1.4438368276913166E-2</v>
      </c>
    </row>
    <row r="17" spans="1:30" s="165" customFormat="1" ht="12.95" customHeight="1" thickBot="1" x14ac:dyDescent="0.25">
      <c r="A17" s="183" t="s">
        <v>72</v>
      </c>
      <c r="B17" s="163"/>
      <c r="C17" s="163">
        <f>COUNT(C21:C2183)</f>
        <v>236</v>
      </c>
      <c r="D17" s="163"/>
      <c r="E17" s="183" t="s">
        <v>86</v>
      </c>
      <c r="F17" s="189">
        <f ca="1">ROUND(2*(F16-$C$7)/$C$8,0)/2+F15</f>
        <v>25021</v>
      </c>
      <c r="R17" s="169" t="s">
        <v>96</v>
      </c>
      <c r="S17" s="170">
        <v>1</v>
      </c>
      <c r="AC17" s="165">
        <v>-12000</v>
      </c>
      <c r="AD17" s="165">
        <f t="shared" si="1"/>
        <v>1.8810602424421924E-2</v>
      </c>
    </row>
    <row r="18" spans="1:30" s="165" customFormat="1" ht="12.95" customHeight="1" thickTop="1" thickBot="1" x14ac:dyDescent="0.25">
      <c r="A18" s="174" t="s">
        <v>82</v>
      </c>
      <c r="B18" s="163"/>
      <c r="C18" s="190">
        <f ca="1">+C15</f>
        <v>60143.863868675173</v>
      </c>
      <c r="D18" s="191">
        <f ca="1">C16</f>
        <v>0.41743286511516842</v>
      </c>
      <c r="E18" s="183" t="s">
        <v>87</v>
      </c>
      <c r="F18" s="187">
        <f ca="1">ROUND(2*(F16-$C$15)/$C$16,0)/2+F15</f>
        <v>458.5</v>
      </c>
      <c r="R18" s="169"/>
      <c r="S18" s="170"/>
      <c r="AC18" s="165">
        <v>-9000</v>
      </c>
      <c r="AD18" s="165">
        <f t="shared" si="1"/>
        <v>1.947908995444346E-2</v>
      </c>
    </row>
    <row r="19" spans="1:30" s="165" customFormat="1" ht="12.95" customHeight="1" thickBot="1" x14ac:dyDescent="0.25">
      <c r="A19" s="192" t="s">
        <v>83</v>
      </c>
      <c r="B19" s="163"/>
      <c r="C19" s="193">
        <f>+D15</f>
        <v>60143.875944205654</v>
      </c>
      <c r="D19" s="194">
        <f>+D16</f>
        <v>0.41744335879611211</v>
      </c>
      <c r="E19" s="183" t="s">
        <v>88</v>
      </c>
      <c r="F19" s="195">
        <f ca="1">+$C$15+$C$16*F18-15018.5-$C$5/24</f>
        <v>45317.152670663811</v>
      </c>
      <c r="H19" s="165" t="s">
        <v>17</v>
      </c>
      <c r="I19" s="165" t="s">
        <v>18</v>
      </c>
      <c r="J19" s="165" t="s">
        <v>19</v>
      </c>
      <c r="R19" s="169"/>
      <c r="S19" s="170"/>
      <c r="AC19" s="165">
        <v>-6000</v>
      </c>
      <c r="AD19" s="165">
        <f t="shared" si="1"/>
        <v>1.6443830866977788E-2</v>
      </c>
    </row>
    <row r="20" spans="1:30" s="165" customFormat="1" ht="12.95" customHeight="1" thickBot="1" x14ac:dyDescent="0.25">
      <c r="A20" s="196" t="s">
        <v>14</v>
      </c>
      <c r="B20" s="196" t="s">
        <v>16</v>
      </c>
      <c r="C20" s="259" t="s">
        <v>15</v>
      </c>
      <c r="D20" s="196" t="s">
        <v>3</v>
      </c>
      <c r="E20" s="196" t="s">
        <v>9</v>
      </c>
      <c r="F20" s="196" t="s">
        <v>8</v>
      </c>
      <c r="G20" s="196" t="s">
        <v>11</v>
      </c>
      <c r="H20" s="197" t="s">
        <v>220</v>
      </c>
      <c r="I20" s="197" t="s">
        <v>79</v>
      </c>
      <c r="J20" s="197" t="s">
        <v>95</v>
      </c>
      <c r="K20" s="197" t="s">
        <v>96</v>
      </c>
      <c r="L20" s="197" t="s">
        <v>32</v>
      </c>
      <c r="M20" s="197" t="s">
        <v>61</v>
      </c>
      <c r="N20" s="197" t="s">
        <v>30</v>
      </c>
      <c r="O20" s="196" t="s">
        <v>31</v>
      </c>
      <c r="P20" s="196" t="s">
        <v>1</v>
      </c>
      <c r="R20" s="198" t="s">
        <v>195</v>
      </c>
      <c r="S20" s="199" t="s">
        <v>194</v>
      </c>
      <c r="T20" s="198" t="s">
        <v>196</v>
      </c>
      <c r="U20" s="200" t="s">
        <v>97</v>
      </c>
      <c r="AC20" s="165">
        <v>-3000</v>
      </c>
      <c r="AD20" s="165">
        <f t="shared" si="1"/>
        <v>9.704825162024899E-3</v>
      </c>
    </row>
    <row r="21" spans="1:30" s="165" customFormat="1" ht="12.95" customHeight="1" x14ac:dyDescent="0.2">
      <c r="A21" s="181" t="s">
        <v>5</v>
      </c>
      <c r="B21" s="201"/>
      <c r="C21" s="202">
        <v>28040.556</v>
      </c>
      <c r="D21" s="202"/>
      <c r="E21" s="181">
        <f t="shared" ref="E21:E84" si="2">(C21-C$7)/C$8</f>
        <v>-52341.537734038866</v>
      </c>
      <c r="F21" s="181">
        <f t="shared" ref="F21:F52" si="3">ROUND(2*E21,0)/2</f>
        <v>-52341.5</v>
      </c>
      <c r="G21" s="181">
        <f t="shared" ref="G21:G32" si="4">C21-(C$7+C$8*F21)</f>
        <v>-1.5751950002595549E-2</v>
      </c>
      <c r="H21" s="181">
        <f>G21</f>
        <v>-1.5751950002595549E-2</v>
      </c>
      <c r="J21" s="181"/>
      <c r="K21" s="181"/>
      <c r="L21" s="181"/>
      <c r="M21" s="181"/>
      <c r="N21" s="181"/>
      <c r="O21" s="181">
        <f t="shared" ref="O21:O84" si="5">+D$11+D$12*F21+D$13*F21^2</f>
        <v>-0.34994849232532926</v>
      </c>
      <c r="P21" s="203">
        <f t="shared" ref="P21:P84" si="6">C21-15018.5</f>
        <v>13022.056</v>
      </c>
      <c r="R21" s="181">
        <f t="shared" ref="R21:R52" si="7">+(O21-G21)^2</f>
        <v>0.11168732890047074</v>
      </c>
      <c r="S21" s="201">
        <f>S$14</f>
        <v>0.2</v>
      </c>
      <c r="U21" s="203"/>
      <c r="AC21" s="165">
        <v>0</v>
      </c>
      <c r="AD21" s="165">
        <f t="shared" si="1"/>
        <v>-7.3792716041520226E-4</v>
      </c>
    </row>
    <row r="22" spans="1:30" s="165" customFormat="1" ht="12.95" customHeight="1" x14ac:dyDescent="0.2">
      <c r="A22" s="204" t="s">
        <v>232</v>
      </c>
      <c r="B22" s="205" t="s">
        <v>65</v>
      </c>
      <c r="C22" s="206">
        <v>29516.448</v>
      </c>
      <c r="D22" s="206" t="s">
        <v>79</v>
      </c>
      <c r="E22" s="207">
        <f t="shared" si="2"/>
        <v>-48806.015714101952</v>
      </c>
      <c r="F22" s="181">
        <f t="shared" si="3"/>
        <v>-48806</v>
      </c>
      <c r="G22" s="165">
        <f t="shared" si="4"/>
        <v>-6.5598000001045875E-3</v>
      </c>
      <c r="I22" s="165">
        <f t="shared" ref="I22:I32" si="8">G22</f>
        <v>-6.5598000001045875E-3</v>
      </c>
      <c r="J22" s="181"/>
      <c r="L22" s="181"/>
      <c r="M22" s="181"/>
      <c r="N22" s="181"/>
      <c r="O22" s="181">
        <f t="shared" si="5"/>
        <v>-0.29085517164761066</v>
      </c>
      <c r="P22" s="203">
        <f t="shared" si="6"/>
        <v>14497.948</v>
      </c>
      <c r="R22" s="165">
        <f t="shared" si="7"/>
        <v>8.0823858340193594E-2</v>
      </c>
      <c r="S22" s="201">
        <f t="shared" ref="S22:S32" si="9">S$15</f>
        <v>0.1</v>
      </c>
      <c r="U22" s="181"/>
    </row>
    <row r="23" spans="1:30" s="165" customFormat="1" ht="12.95" customHeight="1" x14ac:dyDescent="0.2">
      <c r="A23" s="181" t="s">
        <v>197</v>
      </c>
      <c r="B23" s="201"/>
      <c r="C23" s="202">
        <v>38589.451999999997</v>
      </c>
      <c r="D23" s="202">
        <v>5.0000000000000001E-3</v>
      </c>
      <c r="E23" s="165">
        <f t="shared" si="2"/>
        <v>-27071.494875872788</v>
      </c>
      <c r="F23" s="181">
        <f t="shared" si="3"/>
        <v>-27071.5</v>
      </c>
      <c r="G23" s="165">
        <f t="shared" si="4"/>
        <v>2.1390499969129451E-3</v>
      </c>
      <c r="I23" s="165">
        <f t="shared" si="8"/>
        <v>2.1390499969129451E-3</v>
      </c>
      <c r="J23" s="181"/>
      <c r="L23" s="181"/>
      <c r="M23" s="181"/>
      <c r="N23" s="181"/>
      <c r="O23" s="181">
        <f t="shared" si="5"/>
        <v>-4.0590518142048768E-2</v>
      </c>
      <c r="P23" s="203">
        <f t="shared" si="6"/>
        <v>23570.951999999997</v>
      </c>
      <c r="R23" s="165">
        <f t="shared" si="7"/>
        <v>1.8258159933421719E-3</v>
      </c>
      <c r="S23" s="201">
        <f t="shared" si="9"/>
        <v>0.1</v>
      </c>
      <c r="U23" s="203"/>
    </row>
    <row r="24" spans="1:30" s="165" customFormat="1" ht="12.95" customHeight="1" x14ac:dyDescent="0.2">
      <c r="A24" s="165" t="s">
        <v>197</v>
      </c>
      <c r="B24" s="170"/>
      <c r="C24" s="208">
        <v>38607.4</v>
      </c>
      <c r="D24" s="208">
        <v>7.0000000000000001E-3</v>
      </c>
      <c r="E24" s="165">
        <f t="shared" si="2"/>
        <v>-27028.50016541034</v>
      </c>
      <c r="F24" s="181">
        <f t="shared" si="3"/>
        <v>-27028.5</v>
      </c>
      <c r="G24" s="165">
        <f t="shared" si="4"/>
        <v>-6.9050001911818981E-5</v>
      </c>
      <c r="I24" s="165">
        <f t="shared" si="8"/>
        <v>-6.9050001911818981E-5</v>
      </c>
      <c r="O24" s="181">
        <f t="shared" si="5"/>
        <v>-4.0288073011859049E-2</v>
      </c>
      <c r="P24" s="209">
        <f t="shared" si="6"/>
        <v>23588.9</v>
      </c>
      <c r="R24" s="165">
        <f t="shared" si="7"/>
        <v>1.6175698118746648E-3</v>
      </c>
      <c r="S24" s="201">
        <f t="shared" si="9"/>
        <v>0.1</v>
      </c>
      <c r="U24" s="209"/>
      <c r="V24" s="165" t="s">
        <v>33</v>
      </c>
      <c r="AA24" s="165" t="s">
        <v>35</v>
      </c>
      <c r="AC24" s="165">
        <v>3000</v>
      </c>
      <c r="AD24" s="165">
        <f t="shared" ref="AD24:AD33" si="10">+D$11+D$12*AC24+D$13*AC24^2</f>
        <v>-1.488442610034252E-2</v>
      </c>
    </row>
    <row r="25" spans="1:30" s="165" customFormat="1" ht="12.95" customHeight="1" x14ac:dyDescent="0.2">
      <c r="A25" s="210" t="s">
        <v>244</v>
      </c>
      <c r="B25" s="211" t="s">
        <v>64</v>
      </c>
      <c r="C25" s="212">
        <v>38797.338000000003</v>
      </c>
      <c r="D25" s="212" t="s">
        <v>79</v>
      </c>
      <c r="E25" s="207">
        <f t="shared" si="2"/>
        <v>-26573.500760695915</v>
      </c>
      <c r="F25" s="181">
        <f t="shared" si="3"/>
        <v>-26573.5</v>
      </c>
      <c r="G25" s="165">
        <f t="shared" si="4"/>
        <v>-3.1755000236444175E-4</v>
      </c>
      <c r="I25" s="165">
        <f t="shared" si="8"/>
        <v>-3.1755000236444175E-4</v>
      </c>
      <c r="O25" s="181">
        <f t="shared" si="5"/>
        <v>-3.7134405514994112E-2</v>
      </c>
      <c r="P25" s="209">
        <f t="shared" si="6"/>
        <v>23778.838000000003</v>
      </c>
      <c r="R25" s="165">
        <f t="shared" si="7"/>
        <v>1.3554808498378497E-3</v>
      </c>
      <c r="S25" s="201">
        <f t="shared" si="9"/>
        <v>0.1</v>
      </c>
      <c r="V25" s="165" t="s">
        <v>33</v>
      </c>
      <c r="AA25" s="165" t="s">
        <v>35</v>
      </c>
      <c r="AC25" s="165">
        <v>6000</v>
      </c>
      <c r="AD25" s="165">
        <f t="shared" si="10"/>
        <v>-3.273467165775705E-2</v>
      </c>
    </row>
    <row r="26" spans="1:30" s="165" customFormat="1" ht="12.95" customHeight="1" x14ac:dyDescent="0.2">
      <c r="A26" s="210" t="s">
        <v>244</v>
      </c>
      <c r="B26" s="211" t="s">
        <v>64</v>
      </c>
      <c r="C26" s="212">
        <v>39024.442000000003</v>
      </c>
      <c r="D26" s="212" t="s">
        <v>79</v>
      </c>
      <c r="E26" s="207">
        <f t="shared" si="2"/>
        <v>-26029.469630494143</v>
      </c>
      <c r="F26" s="181">
        <f t="shared" si="3"/>
        <v>-26029.5</v>
      </c>
      <c r="G26" s="165">
        <f t="shared" si="4"/>
        <v>1.2677650003752206E-2</v>
      </c>
      <c r="I26" s="165">
        <f t="shared" si="8"/>
        <v>1.2677650003752206E-2</v>
      </c>
      <c r="O26" s="181">
        <f t="shared" si="5"/>
        <v>-3.3475690311342871E-2</v>
      </c>
      <c r="P26" s="209">
        <f t="shared" si="6"/>
        <v>24005.942000000003</v>
      </c>
      <c r="R26" s="165">
        <f t="shared" si="7"/>
        <v>2.1301308222409806E-3</v>
      </c>
      <c r="S26" s="201">
        <f t="shared" si="9"/>
        <v>0.1</v>
      </c>
      <c r="V26" s="165" t="s">
        <v>33</v>
      </c>
      <c r="W26" s="165">
        <v>8</v>
      </c>
      <c r="Y26" s="165" t="s">
        <v>36</v>
      </c>
      <c r="AA26" s="165" t="s">
        <v>38</v>
      </c>
      <c r="AC26" s="165">
        <v>9000</v>
      </c>
      <c r="AD26" s="165">
        <f t="shared" si="10"/>
        <v>-5.428866383265879E-2</v>
      </c>
    </row>
    <row r="27" spans="1:30" s="165" customFormat="1" ht="12.95" customHeight="1" x14ac:dyDescent="0.2">
      <c r="A27" s="210" t="s">
        <v>251</v>
      </c>
      <c r="B27" s="211" t="s">
        <v>64</v>
      </c>
      <c r="C27" s="212">
        <v>41089.957999999999</v>
      </c>
      <c r="D27" s="212" t="s">
        <v>79</v>
      </c>
      <c r="E27" s="207">
        <f t="shared" si="2"/>
        <v>-21081.494236270173</v>
      </c>
      <c r="F27" s="181">
        <f t="shared" si="3"/>
        <v>-21081.5</v>
      </c>
      <c r="G27" s="165">
        <f t="shared" si="4"/>
        <v>2.4060499999905005E-3</v>
      </c>
      <c r="I27" s="165">
        <f t="shared" si="8"/>
        <v>2.4060499999905005E-3</v>
      </c>
      <c r="O27" s="181">
        <f t="shared" si="5"/>
        <v>-5.789031756620433E-3</v>
      </c>
      <c r="P27" s="209">
        <f t="shared" si="6"/>
        <v>26071.457999999999</v>
      </c>
      <c r="R27" s="165">
        <f t="shared" si="7"/>
        <v>6.7159364997537347E-5</v>
      </c>
      <c r="S27" s="201">
        <f t="shared" si="9"/>
        <v>0.1</v>
      </c>
      <c r="V27" s="165" t="s">
        <v>33</v>
      </c>
      <c r="W27" s="165">
        <v>6</v>
      </c>
      <c r="Y27" s="165" t="s">
        <v>36</v>
      </c>
      <c r="AA27" s="165" t="s">
        <v>38</v>
      </c>
      <c r="AC27" s="165">
        <v>12000</v>
      </c>
      <c r="AD27" s="165">
        <f t="shared" si="10"/>
        <v>-7.9546402625047752E-2</v>
      </c>
    </row>
    <row r="28" spans="1:30" s="165" customFormat="1" ht="12.95" customHeight="1" x14ac:dyDescent="0.2">
      <c r="A28" s="165" t="s">
        <v>34</v>
      </c>
      <c r="B28" s="170"/>
      <c r="C28" s="208">
        <v>41089.970999999998</v>
      </c>
      <c r="D28" s="208" t="s">
        <v>79</v>
      </c>
      <c r="E28" s="165">
        <f t="shared" si="2"/>
        <v>-21081.463094569928</v>
      </c>
      <c r="F28" s="181">
        <f t="shared" si="3"/>
        <v>-21081.5</v>
      </c>
      <c r="G28" s="165">
        <f t="shared" si="4"/>
        <v>1.540604999900097E-2</v>
      </c>
      <c r="I28" s="165">
        <f t="shared" si="8"/>
        <v>1.540604999900097E-2</v>
      </c>
      <c r="O28" s="181">
        <f t="shared" si="5"/>
        <v>-5.789031756620433E-3</v>
      </c>
      <c r="P28" s="209">
        <f t="shared" si="6"/>
        <v>26071.470999999998</v>
      </c>
      <c r="R28" s="165">
        <f t="shared" si="7"/>
        <v>4.4923149062747525E-4</v>
      </c>
      <c r="S28" s="201">
        <f t="shared" si="9"/>
        <v>0.1</v>
      </c>
      <c r="U28" s="209"/>
      <c r="W28" s="165">
        <v>7</v>
      </c>
      <c r="Y28" s="165" t="s">
        <v>39</v>
      </c>
      <c r="AA28" s="165" t="s">
        <v>38</v>
      </c>
      <c r="AC28" s="165">
        <v>15000</v>
      </c>
      <c r="AD28" s="165">
        <f t="shared" si="10"/>
        <v>-0.10850788803492392</v>
      </c>
    </row>
    <row r="29" spans="1:30" s="165" customFormat="1" ht="12.95" customHeight="1" x14ac:dyDescent="0.2">
      <c r="A29" s="165" t="s">
        <v>34</v>
      </c>
      <c r="B29" s="170"/>
      <c r="C29" s="208">
        <v>41092.466999999997</v>
      </c>
      <c r="D29" s="208" t="s">
        <v>79</v>
      </c>
      <c r="E29" s="165">
        <f t="shared" si="2"/>
        <v>-21075.483888122737</v>
      </c>
      <c r="F29" s="181">
        <f t="shared" si="3"/>
        <v>-21075.5</v>
      </c>
      <c r="G29" s="165">
        <f t="shared" si="4"/>
        <v>6.7258499984745868E-3</v>
      </c>
      <c r="I29" s="165">
        <f t="shared" si="8"/>
        <v>6.7258499984745868E-3</v>
      </c>
      <c r="O29" s="181">
        <f t="shared" si="5"/>
        <v>-5.7615747258316641E-3</v>
      </c>
      <c r="P29" s="209">
        <f t="shared" si="6"/>
        <v>26073.966999999997</v>
      </c>
      <c r="R29" s="165">
        <f t="shared" si="7"/>
        <v>1.5593577624521506E-4</v>
      </c>
      <c r="S29" s="201">
        <f t="shared" si="9"/>
        <v>0.1</v>
      </c>
      <c r="U29" s="209"/>
      <c r="W29" s="165">
        <v>7</v>
      </c>
      <c r="Y29" s="165" t="s">
        <v>39</v>
      </c>
      <c r="AA29" s="165" t="s">
        <v>38</v>
      </c>
      <c r="AC29" s="165">
        <v>18000</v>
      </c>
      <c r="AD29" s="165">
        <f t="shared" si="10"/>
        <v>-0.14117312006228733</v>
      </c>
    </row>
    <row r="30" spans="1:30" s="165" customFormat="1" ht="12.95" customHeight="1" x14ac:dyDescent="0.2">
      <c r="A30" s="165" t="s">
        <v>37</v>
      </c>
      <c r="B30" s="170"/>
      <c r="C30" s="208">
        <v>42453.332000000002</v>
      </c>
      <c r="D30" s="208" t="s">
        <v>79</v>
      </c>
      <c r="E30" s="165">
        <f t="shared" si="2"/>
        <v>-17815.510818506889</v>
      </c>
      <c r="F30" s="181">
        <f t="shared" si="3"/>
        <v>-17815.5</v>
      </c>
      <c r="G30" s="165">
        <f t="shared" si="4"/>
        <v>-4.5161500020185485E-3</v>
      </c>
      <c r="I30" s="165">
        <f t="shared" si="8"/>
        <v>-4.5161500020185485E-3</v>
      </c>
      <c r="O30" s="181">
        <f t="shared" si="5"/>
        <v>6.9659462896301816E-3</v>
      </c>
      <c r="P30" s="209">
        <f t="shared" si="6"/>
        <v>27434.832000000002</v>
      </c>
      <c r="R30" s="165">
        <f t="shared" si="7"/>
        <v>1.3183853525069352E-4</v>
      </c>
      <c r="S30" s="201">
        <f t="shared" si="9"/>
        <v>0.1</v>
      </c>
      <c r="U30" s="209"/>
      <c r="V30" s="165" t="s">
        <v>33</v>
      </c>
      <c r="AA30" s="165" t="s">
        <v>35</v>
      </c>
      <c r="AC30" s="165">
        <v>21000</v>
      </c>
      <c r="AD30" s="165">
        <f t="shared" si="10"/>
        <v>-0.17754209870713794</v>
      </c>
    </row>
    <row r="31" spans="1:30" s="165" customFormat="1" ht="12.95" customHeight="1" x14ac:dyDescent="0.2">
      <c r="A31" s="165" t="s">
        <v>37</v>
      </c>
      <c r="B31" s="170"/>
      <c r="C31" s="208">
        <v>42460.432000000001</v>
      </c>
      <c r="D31" s="208" t="s">
        <v>79</v>
      </c>
      <c r="E31" s="165">
        <f t="shared" si="2"/>
        <v>-17798.502659141879</v>
      </c>
      <c r="F31" s="181">
        <f t="shared" si="3"/>
        <v>-17798.5</v>
      </c>
      <c r="G31" s="165">
        <f t="shared" si="4"/>
        <v>-1.1100499978056177E-3</v>
      </c>
      <c r="I31" s="165">
        <f t="shared" si="8"/>
        <v>-1.1100499978056177E-3</v>
      </c>
      <c r="O31" s="181">
        <f t="shared" si="5"/>
        <v>7.0208539079755911E-3</v>
      </c>
      <c r="P31" s="209">
        <f t="shared" si="6"/>
        <v>27441.932000000001</v>
      </c>
      <c r="R31" s="165">
        <f t="shared" si="7"/>
        <v>6.6111598325048121E-5</v>
      </c>
      <c r="S31" s="201">
        <f t="shared" si="9"/>
        <v>0.1</v>
      </c>
      <c r="U31" s="209"/>
      <c r="V31" s="165" t="s">
        <v>33</v>
      </c>
      <c r="AA31" s="165" t="s">
        <v>35</v>
      </c>
      <c r="AC31" s="165">
        <v>22000</v>
      </c>
      <c r="AD31" s="165">
        <f t="shared" si="10"/>
        <v>-0.19048814639264083</v>
      </c>
    </row>
    <row r="32" spans="1:30" s="165" customFormat="1" ht="12.95" customHeight="1" x14ac:dyDescent="0.2">
      <c r="A32" s="165" t="s">
        <v>40</v>
      </c>
      <c r="B32" s="170" t="s">
        <v>65</v>
      </c>
      <c r="C32" s="208">
        <v>42629.483999999997</v>
      </c>
      <c r="D32" s="208" t="s">
        <v>79</v>
      </c>
      <c r="E32" s="165">
        <f t="shared" si="2"/>
        <v>-17393.535989145454</v>
      </c>
      <c r="F32" s="181">
        <f t="shared" si="3"/>
        <v>-17393.5</v>
      </c>
      <c r="G32" s="165">
        <f t="shared" si="4"/>
        <v>-1.502355000411626E-2</v>
      </c>
      <c r="I32" s="165">
        <f t="shared" si="8"/>
        <v>-1.502355000411626E-2</v>
      </c>
      <c r="O32" s="181">
        <f t="shared" si="5"/>
        <v>8.2937800944245174E-3</v>
      </c>
      <c r="P32" s="209">
        <f t="shared" si="6"/>
        <v>27610.983999999997</v>
      </c>
      <c r="R32" s="165">
        <f t="shared" si="7"/>
        <v>5.4369788292431569E-4</v>
      </c>
      <c r="S32" s="201">
        <f t="shared" si="9"/>
        <v>0.1</v>
      </c>
      <c r="U32" s="209"/>
      <c r="AC32" s="165">
        <v>23000</v>
      </c>
      <c r="AD32" s="165">
        <f t="shared" si="10"/>
        <v>-0.20384572148008678</v>
      </c>
    </row>
    <row r="33" spans="1:30" s="165" customFormat="1" ht="12.95" customHeight="1" x14ac:dyDescent="0.2">
      <c r="A33" s="165" t="s">
        <v>40</v>
      </c>
      <c r="B33" s="170"/>
      <c r="C33" s="208">
        <v>42630.45</v>
      </c>
      <c r="D33" s="208" t="s">
        <v>79</v>
      </c>
      <c r="E33" s="165">
        <f t="shared" si="2"/>
        <v>-17391.221921265649</v>
      </c>
      <c r="F33" s="181">
        <f t="shared" si="3"/>
        <v>-17391</v>
      </c>
      <c r="O33" s="181">
        <f t="shared" si="5"/>
        <v>8.3014280417063047E-3</v>
      </c>
      <c r="P33" s="209">
        <f t="shared" si="6"/>
        <v>27611.949999999997</v>
      </c>
      <c r="R33" s="165">
        <f t="shared" si="7"/>
        <v>6.8913707531627778E-5</v>
      </c>
      <c r="S33" s="201"/>
      <c r="U33" s="213">
        <f>C33-(C$7+C$8*F33)</f>
        <v>-9.2640300004859455E-2</v>
      </c>
      <c r="AC33" s="165">
        <v>24000</v>
      </c>
      <c r="AD33" s="165">
        <f t="shared" si="10"/>
        <v>-0.21761482396947573</v>
      </c>
    </row>
    <row r="34" spans="1:30" s="165" customFormat="1" ht="12.95" customHeight="1" x14ac:dyDescent="0.2">
      <c r="A34" s="165" t="s">
        <v>41</v>
      </c>
      <c r="B34" s="170"/>
      <c r="C34" s="208">
        <v>42958.457000000002</v>
      </c>
      <c r="D34" s="208" t="s">
        <v>79</v>
      </c>
      <c r="E34" s="165">
        <f t="shared" si="2"/>
        <v>-16605.476100302149</v>
      </c>
      <c r="F34" s="181">
        <f t="shared" si="3"/>
        <v>-16605.5</v>
      </c>
      <c r="G34" s="165">
        <f t="shared" ref="G34:G65" si="11">C34-(C$7+C$8*F34)</f>
        <v>9.9768500003847294E-3</v>
      </c>
      <c r="I34" s="165">
        <f t="shared" ref="I34:I49" si="12">G34</f>
        <v>9.9768500003847294E-3</v>
      </c>
      <c r="O34" s="181">
        <f t="shared" si="5"/>
        <v>1.0577050696599311E-2</v>
      </c>
      <c r="P34" s="209">
        <f t="shared" si="6"/>
        <v>27939.957000000002</v>
      </c>
      <c r="R34" s="165">
        <f t="shared" si="7"/>
        <v>3.6024087573646794E-7</v>
      </c>
      <c r="S34" s="201">
        <f t="shared" ref="S34:S49" si="13">S$15</f>
        <v>0.1</v>
      </c>
      <c r="U34" s="209"/>
    </row>
    <row r="35" spans="1:30" s="165" customFormat="1" ht="12.95" customHeight="1" x14ac:dyDescent="0.2">
      <c r="A35" s="165" t="s">
        <v>41</v>
      </c>
      <c r="B35" s="170"/>
      <c r="C35" s="208">
        <v>42963.457000000002</v>
      </c>
      <c r="D35" s="208" t="s">
        <v>79</v>
      </c>
      <c r="E35" s="165">
        <f t="shared" si="2"/>
        <v>-16593.498523284528</v>
      </c>
      <c r="F35" s="181">
        <f t="shared" si="3"/>
        <v>-16593.5</v>
      </c>
      <c r="G35" s="165">
        <f t="shared" si="11"/>
        <v>6.1645000096177682E-4</v>
      </c>
      <c r="I35" s="165">
        <f t="shared" si="12"/>
        <v>6.1645000096177682E-4</v>
      </c>
      <c r="O35" s="181">
        <f t="shared" si="5"/>
        <v>1.0609845983377213E-2</v>
      </c>
      <c r="P35" s="209">
        <f t="shared" si="6"/>
        <v>27944.957000000002</v>
      </c>
      <c r="R35" s="165">
        <f t="shared" si="7"/>
        <v>9.9867963261356975E-5</v>
      </c>
      <c r="S35" s="201">
        <f t="shared" si="13"/>
        <v>0.1</v>
      </c>
      <c r="U35" s="209"/>
    </row>
    <row r="36" spans="1:30" s="165" customFormat="1" ht="12.95" customHeight="1" x14ac:dyDescent="0.2">
      <c r="A36" s="210" t="s">
        <v>277</v>
      </c>
      <c r="B36" s="211" t="s">
        <v>64</v>
      </c>
      <c r="C36" s="212">
        <v>43014.394999999997</v>
      </c>
      <c r="D36" s="212" t="s">
        <v>79</v>
      </c>
      <c r="E36" s="207">
        <f t="shared" si="2"/>
        <v>-16471.475759659868</v>
      </c>
      <c r="F36" s="181">
        <f t="shared" si="3"/>
        <v>-16471.5</v>
      </c>
      <c r="G36" s="165">
        <f t="shared" si="11"/>
        <v>1.0119049991772044E-2</v>
      </c>
      <c r="I36" s="165">
        <f t="shared" si="12"/>
        <v>1.0119049991772044E-2</v>
      </c>
      <c r="O36" s="181">
        <f t="shared" si="5"/>
        <v>1.0939900907302416E-2</v>
      </c>
      <c r="P36" s="209">
        <f t="shared" si="6"/>
        <v>27995.894999999997</v>
      </c>
      <c r="R36" s="165">
        <f t="shared" si="7"/>
        <v>6.7379622552704939E-7</v>
      </c>
      <c r="S36" s="201">
        <f t="shared" si="13"/>
        <v>0.1</v>
      </c>
    </row>
    <row r="37" spans="1:30" s="165" customFormat="1" ht="12.95" customHeight="1" x14ac:dyDescent="0.2">
      <c r="A37" s="165" t="s">
        <v>62</v>
      </c>
      <c r="B37" s="170"/>
      <c r="C37" s="214">
        <v>43275.709000000003</v>
      </c>
      <c r="D37" s="208" t="s">
        <v>79</v>
      </c>
      <c r="E37" s="165">
        <f t="shared" si="2"/>
        <v>-15845.494047503549</v>
      </c>
      <c r="F37" s="181">
        <f t="shared" si="3"/>
        <v>-15845.5</v>
      </c>
      <c r="G37" s="165">
        <f t="shared" si="11"/>
        <v>2.4848500033840537E-3</v>
      </c>
      <c r="I37" s="165">
        <f t="shared" si="12"/>
        <v>2.4848500033840537E-3</v>
      </c>
      <c r="O37" s="181">
        <f t="shared" si="5"/>
        <v>1.2537112977138269E-2</v>
      </c>
      <c r="P37" s="209">
        <f t="shared" si="6"/>
        <v>28257.209000000003</v>
      </c>
      <c r="R37" s="165">
        <f t="shared" si="7"/>
        <v>1.0104799089350994E-4</v>
      </c>
      <c r="S37" s="201">
        <f t="shared" si="13"/>
        <v>0.1</v>
      </c>
      <c r="U37" s="209"/>
    </row>
    <row r="38" spans="1:30" s="165" customFormat="1" ht="12.95" customHeight="1" x14ac:dyDescent="0.2">
      <c r="A38" s="165" t="s">
        <v>62</v>
      </c>
      <c r="B38" s="170"/>
      <c r="C38" s="214">
        <v>43687.731</v>
      </c>
      <c r="D38" s="208" t="s">
        <v>79</v>
      </c>
      <c r="E38" s="165">
        <f t="shared" si="2"/>
        <v>-14858.488999913048</v>
      </c>
      <c r="F38" s="181">
        <f t="shared" si="3"/>
        <v>-14858.5</v>
      </c>
      <c r="G38" s="165">
        <f t="shared" si="11"/>
        <v>4.5919499971205369E-3</v>
      </c>
      <c r="I38" s="165">
        <f t="shared" si="12"/>
        <v>4.5919499971205369E-3</v>
      </c>
      <c r="O38" s="181">
        <f t="shared" si="5"/>
        <v>1.4727818826337953E-2</v>
      </c>
      <c r="P38" s="209">
        <f t="shared" si="6"/>
        <v>28669.231</v>
      </c>
      <c r="R38" s="165">
        <f t="shared" si="7"/>
        <v>1.0273583692310124E-4</v>
      </c>
      <c r="S38" s="201">
        <f t="shared" si="13"/>
        <v>0.1</v>
      </c>
      <c r="U38" s="209"/>
    </row>
    <row r="39" spans="1:30" s="165" customFormat="1" ht="12.95" customHeight="1" x14ac:dyDescent="0.2">
      <c r="A39" s="210" t="s">
        <v>289</v>
      </c>
      <c r="B39" s="211" t="s">
        <v>64</v>
      </c>
      <c r="C39" s="212">
        <v>43701.508000000002</v>
      </c>
      <c r="D39" s="212" t="s">
        <v>79</v>
      </c>
      <c r="E39" s="207">
        <f t="shared" si="2"/>
        <v>-14825.485984198704</v>
      </c>
      <c r="F39" s="181">
        <f t="shared" si="3"/>
        <v>-14825.5</v>
      </c>
      <c r="G39" s="165">
        <f t="shared" si="11"/>
        <v>5.8508500005700625E-3</v>
      </c>
      <c r="I39" s="165">
        <f t="shared" si="12"/>
        <v>5.8508500005700625E-3</v>
      </c>
      <c r="O39" s="181">
        <f t="shared" si="5"/>
        <v>1.4794138304483E-2</v>
      </c>
      <c r="P39" s="209">
        <f t="shared" si="6"/>
        <v>28683.008000000002</v>
      </c>
      <c r="R39" s="165">
        <f t="shared" si="7"/>
        <v>7.9982405686905938E-5</v>
      </c>
      <c r="S39" s="201">
        <f t="shared" si="13"/>
        <v>0.1</v>
      </c>
    </row>
    <row r="40" spans="1:30" s="165" customFormat="1" ht="12.95" customHeight="1" x14ac:dyDescent="0.2">
      <c r="A40" s="165" t="s">
        <v>62</v>
      </c>
      <c r="B40" s="170"/>
      <c r="C40" s="214">
        <v>43822.569000000003</v>
      </c>
      <c r="D40" s="208" t="s">
        <v>79</v>
      </c>
      <c r="E40" s="165">
        <f t="shared" si="2"/>
        <v>-14535.482493932757</v>
      </c>
      <c r="F40" s="181">
        <f t="shared" si="3"/>
        <v>-14535.5</v>
      </c>
      <c r="G40" s="165">
        <f t="shared" si="11"/>
        <v>7.3078499990515411E-3</v>
      </c>
      <c r="I40" s="165">
        <f t="shared" si="12"/>
        <v>7.3078499990515411E-3</v>
      </c>
      <c r="O40" s="181">
        <f t="shared" si="5"/>
        <v>1.5357671953827035E-2</v>
      </c>
      <c r="P40" s="209">
        <f t="shared" si="6"/>
        <v>28804.069000000003</v>
      </c>
      <c r="R40" s="165">
        <f t="shared" si="7"/>
        <v>6.4799633503585542E-5</v>
      </c>
      <c r="S40" s="201">
        <f t="shared" si="13"/>
        <v>0.1</v>
      </c>
      <c r="U40" s="209"/>
    </row>
    <row r="41" spans="1:30" s="165" customFormat="1" ht="12.95" customHeight="1" x14ac:dyDescent="0.2">
      <c r="A41" s="210" t="s">
        <v>289</v>
      </c>
      <c r="B41" s="211" t="s">
        <v>64</v>
      </c>
      <c r="C41" s="212">
        <v>43931.502999999997</v>
      </c>
      <c r="D41" s="212" t="s">
        <v>79</v>
      </c>
      <c r="E41" s="207">
        <f t="shared" si="2"/>
        <v>-14274.529418965356</v>
      </c>
      <c r="F41" s="181">
        <f t="shared" si="3"/>
        <v>-14274.5</v>
      </c>
      <c r="G41" s="165">
        <f t="shared" si="11"/>
        <v>-1.2280850001843646E-2</v>
      </c>
      <c r="I41" s="165">
        <f t="shared" si="12"/>
        <v>-1.2280850001843646E-2</v>
      </c>
      <c r="O41" s="181">
        <f t="shared" si="5"/>
        <v>1.5835261154636252E-2</v>
      </c>
      <c r="P41" s="209">
        <f t="shared" si="6"/>
        <v>28913.002999999997</v>
      </c>
      <c r="R41" s="165">
        <f t="shared" si="7"/>
        <v>7.9051570656353337E-4</v>
      </c>
      <c r="S41" s="201">
        <f t="shared" si="13"/>
        <v>0.1</v>
      </c>
    </row>
    <row r="42" spans="1:30" s="165" customFormat="1" ht="12.95" customHeight="1" x14ac:dyDescent="0.2">
      <c r="A42" s="165" t="s">
        <v>62</v>
      </c>
      <c r="B42" s="170"/>
      <c r="C42" s="214">
        <v>44046.726000000002</v>
      </c>
      <c r="D42" s="208" t="s">
        <v>79</v>
      </c>
      <c r="E42" s="165">
        <f t="shared" si="2"/>
        <v>-13998.510947625169</v>
      </c>
      <c r="F42" s="181">
        <f t="shared" si="3"/>
        <v>-13998.5</v>
      </c>
      <c r="G42" s="165">
        <f t="shared" si="11"/>
        <v>-4.5700499977101572E-3</v>
      </c>
      <c r="I42" s="165">
        <f t="shared" si="12"/>
        <v>-4.5700499977101572E-3</v>
      </c>
      <c r="O42" s="181">
        <f t="shared" si="5"/>
        <v>1.6309801361015994E-2</v>
      </c>
      <c r="P42" s="209">
        <f t="shared" si="6"/>
        <v>29028.226000000002</v>
      </c>
      <c r="R42" s="165">
        <f t="shared" si="7"/>
        <v>4.359681927624983E-4</v>
      </c>
      <c r="S42" s="201">
        <f t="shared" si="13"/>
        <v>0.1</v>
      </c>
      <c r="U42" s="209"/>
      <c r="V42" s="165" t="s">
        <v>42</v>
      </c>
      <c r="AA42" s="165" t="s">
        <v>35</v>
      </c>
    </row>
    <row r="43" spans="1:30" s="165" customFormat="1" ht="12.95" customHeight="1" x14ac:dyDescent="0.2">
      <c r="A43" s="210" t="s">
        <v>289</v>
      </c>
      <c r="B43" s="211" t="s">
        <v>64</v>
      </c>
      <c r="C43" s="212">
        <v>44171.538999999997</v>
      </c>
      <c r="D43" s="212" t="s">
        <v>79</v>
      </c>
      <c r="E43" s="207">
        <f t="shared" si="2"/>
        <v>-13699.51948356522</v>
      </c>
      <c r="F43" s="181">
        <f t="shared" si="3"/>
        <v>-13699.5</v>
      </c>
      <c r="G43" s="165">
        <f t="shared" si="11"/>
        <v>-8.133350005664397E-3</v>
      </c>
      <c r="I43" s="165">
        <f t="shared" si="12"/>
        <v>-8.133350005664397E-3</v>
      </c>
      <c r="O43" s="181">
        <f t="shared" si="5"/>
        <v>1.6788510660304526E-2</v>
      </c>
      <c r="P43" s="209">
        <f t="shared" si="6"/>
        <v>29153.038999999997</v>
      </c>
      <c r="R43" s="165">
        <f t="shared" si="7"/>
        <v>6.2109913905396893E-4</v>
      </c>
      <c r="S43" s="201">
        <f t="shared" si="13"/>
        <v>0.1</v>
      </c>
      <c r="V43" s="165" t="s">
        <v>44</v>
      </c>
      <c r="AA43" s="165" t="s">
        <v>35</v>
      </c>
    </row>
    <row r="44" spans="1:30" s="165" customFormat="1" ht="12.95" customHeight="1" x14ac:dyDescent="0.2">
      <c r="A44" s="165" t="s">
        <v>62</v>
      </c>
      <c r="B44" s="170"/>
      <c r="C44" s="214">
        <v>44410.75</v>
      </c>
      <c r="D44" s="208" t="s">
        <v>79</v>
      </c>
      <c r="E44" s="165">
        <f t="shared" si="2"/>
        <v>-13126.485848372984</v>
      </c>
      <c r="F44" s="181">
        <f t="shared" si="3"/>
        <v>-13126.5</v>
      </c>
      <c r="G44" s="165">
        <f t="shared" si="11"/>
        <v>5.9075499957543798E-3</v>
      </c>
      <c r="I44" s="165">
        <f t="shared" si="12"/>
        <v>5.9075499957543798E-3</v>
      </c>
      <c r="O44" s="181">
        <f t="shared" si="5"/>
        <v>1.7603092329964432E-2</v>
      </c>
      <c r="P44" s="209">
        <f t="shared" si="6"/>
        <v>29392.25</v>
      </c>
      <c r="R44" s="165">
        <f t="shared" si="7"/>
        <v>1.367857104912995E-4</v>
      </c>
      <c r="S44" s="201">
        <f t="shared" si="13"/>
        <v>0.1</v>
      </c>
      <c r="U44" s="209"/>
    </row>
    <row r="45" spans="1:30" s="165" customFormat="1" ht="12.95" customHeight="1" x14ac:dyDescent="0.2">
      <c r="A45" s="207" t="s">
        <v>62</v>
      </c>
      <c r="B45" s="215"/>
      <c r="C45" s="216">
        <v>44522.625</v>
      </c>
      <c r="D45" s="217" t="s">
        <v>79</v>
      </c>
      <c r="E45" s="165">
        <f t="shared" si="2"/>
        <v>-12858.487562603807</v>
      </c>
      <c r="F45" s="181">
        <f t="shared" si="3"/>
        <v>-12858.5</v>
      </c>
      <c r="G45" s="165">
        <f t="shared" si="11"/>
        <v>5.1919499965151772E-3</v>
      </c>
      <c r="I45" s="165">
        <f t="shared" si="12"/>
        <v>5.1919499965151772E-3</v>
      </c>
      <c r="O45" s="181">
        <f t="shared" si="5"/>
        <v>1.7937706738536945E-2</v>
      </c>
      <c r="P45" s="209">
        <f t="shared" si="6"/>
        <v>29504.125</v>
      </c>
      <c r="R45" s="165">
        <f t="shared" si="7"/>
        <v>1.6245431492679333E-4</v>
      </c>
      <c r="S45" s="201">
        <f t="shared" si="13"/>
        <v>0.1</v>
      </c>
      <c r="U45" s="209"/>
      <c r="V45" s="165" t="s">
        <v>45</v>
      </c>
      <c r="AA45" s="165" t="s">
        <v>35</v>
      </c>
    </row>
    <row r="46" spans="1:30" s="165" customFormat="1" ht="12.95" customHeight="1" x14ac:dyDescent="0.2">
      <c r="A46" s="210" t="s">
        <v>289</v>
      </c>
      <c r="B46" s="211" t="s">
        <v>64</v>
      </c>
      <c r="C46" s="212">
        <v>44605.29</v>
      </c>
      <c r="D46" s="212" t="s">
        <v>79</v>
      </c>
      <c r="E46" s="207">
        <f t="shared" si="2"/>
        <v>-12660.462281771544</v>
      </c>
      <c r="F46" s="181">
        <f t="shared" si="3"/>
        <v>-12660.5</v>
      </c>
      <c r="G46" s="165">
        <f t="shared" si="11"/>
        <v>1.5745349999633618E-2</v>
      </c>
      <c r="I46" s="165">
        <f t="shared" si="12"/>
        <v>1.5745349999633618E-2</v>
      </c>
      <c r="O46" s="181">
        <f t="shared" si="5"/>
        <v>1.8165936456127039E-2</v>
      </c>
      <c r="P46" s="209">
        <f t="shared" si="6"/>
        <v>29586.79</v>
      </c>
      <c r="R46" s="165">
        <f t="shared" si="7"/>
        <v>5.8592387933593802E-6</v>
      </c>
      <c r="S46" s="201">
        <f t="shared" si="13"/>
        <v>0.1</v>
      </c>
      <c r="V46" s="165" t="s">
        <v>33</v>
      </c>
      <c r="AA46" s="165" t="s">
        <v>35</v>
      </c>
    </row>
    <row r="47" spans="1:30" s="165" customFormat="1" ht="12.95" customHeight="1" x14ac:dyDescent="0.2">
      <c r="A47" s="207" t="s">
        <v>62</v>
      </c>
      <c r="B47" s="215"/>
      <c r="C47" s="216">
        <v>44700.877</v>
      </c>
      <c r="D47" s="217" t="s">
        <v>79</v>
      </c>
      <c r="E47" s="165">
        <f t="shared" si="2"/>
        <v>-12431.482150894957</v>
      </c>
      <c r="F47" s="181">
        <f t="shared" si="3"/>
        <v>-12431.5</v>
      </c>
      <c r="G47" s="165">
        <f t="shared" si="11"/>
        <v>7.4510499980533496E-3</v>
      </c>
      <c r="I47" s="165">
        <f t="shared" si="12"/>
        <v>7.4510499980533496E-3</v>
      </c>
      <c r="O47" s="181">
        <f t="shared" si="5"/>
        <v>1.840977891732732E-2</v>
      </c>
      <c r="P47" s="209">
        <f t="shared" si="6"/>
        <v>29682.377</v>
      </c>
      <c r="R47" s="165">
        <f t="shared" si="7"/>
        <v>1.2009373952613165E-4</v>
      </c>
      <c r="S47" s="201">
        <f t="shared" si="13"/>
        <v>0.1</v>
      </c>
      <c r="U47" s="209"/>
      <c r="V47" s="165" t="s">
        <v>33</v>
      </c>
      <c r="AA47" s="165" t="s">
        <v>35</v>
      </c>
    </row>
    <row r="48" spans="1:30" s="165" customFormat="1" ht="12.95" customHeight="1" x14ac:dyDescent="0.2">
      <c r="A48" s="207" t="s">
        <v>62</v>
      </c>
      <c r="B48" s="215"/>
      <c r="C48" s="216">
        <v>44731.747000000003</v>
      </c>
      <c r="D48" s="217" t="s">
        <v>79</v>
      </c>
      <c r="E48" s="165">
        <f t="shared" si="2"/>
        <v>-12357.532590388184</v>
      </c>
      <c r="F48" s="181">
        <f t="shared" si="3"/>
        <v>-12357.5</v>
      </c>
      <c r="G48" s="165">
        <f t="shared" si="11"/>
        <v>-1.3604749998194166E-2</v>
      </c>
      <c r="I48" s="165">
        <f t="shared" si="12"/>
        <v>-1.3604749998194166E-2</v>
      </c>
      <c r="O48" s="181">
        <f t="shared" si="5"/>
        <v>1.8483961537461784E-2</v>
      </c>
      <c r="P48" s="209">
        <f t="shared" si="6"/>
        <v>29713.247000000003</v>
      </c>
      <c r="R48" s="165">
        <f t="shared" si="7"/>
        <v>1.0296854080185391E-3</v>
      </c>
      <c r="S48" s="201">
        <f t="shared" si="13"/>
        <v>0.1</v>
      </c>
      <c r="U48" s="209"/>
    </row>
    <row r="49" spans="1:27" s="165" customFormat="1" ht="12.95" customHeight="1" x14ac:dyDescent="0.2">
      <c r="A49" s="207" t="s">
        <v>62</v>
      </c>
      <c r="B49" s="215"/>
      <c r="C49" s="216">
        <v>44731.760999999999</v>
      </c>
      <c r="D49" s="217" t="s">
        <v>79</v>
      </c>
      <c r="E49" s="165">
        <f t="shared" si="2"/>
        <v>-12357.499053172545</v>
      </c>
      <c r="F49" s="181">
        <f t="shared" si="3"/>
        <v>-12357.5</v>
      </c>
      <c r="G49" s="165">
        <f t="shared" si="11"/>
        <v>3.9524999738205224E-4</v>
      </c>
      <c r="I49" s="165">
        <f t="shared" si="12"/>
        <v>3.9524999738205224E-4</v>
      </c>
      <c r="O49" s="181">
        <f t="shared" si="5"/>
        <v>1.8483961537461784E-2</v>
      </c>
      <c r="P49" s="209">
        <f t="shared" si="6"/>
        <v>29713.260999999999</v>
      </c>
      <c r="R49" s="165">
        <f t="shared" si="7"/>
        <v>3.2720148518021366E-4</v>
      </c>
      <c r="S49" s="201">
        <f t="shared" si="13"/>
        <v>0.1</v>
      </c>
      <c r="U49" s="209"/>
    </row>
    <row r="50" spans="1:27" s="165" customFormat="1" ht="12.95" customHeight="1" x14ac:dyDescent="0.2">
      <c r="A50" s="207" t="s">
        <v>6</v>
      </c>
      <c r="B50" s="215" t="s">
        <v>65</v>
      </c>
      <c r="C50" s="217">
        <v>44989.326000000001</v>
      </c>
      <c r="D50" s="217" t="s">
        <v>95</v>
      </c>
      <c r="E50" s="165">
        <f t="shared" si="2"/>
        <v>-11740.498128264044</v>
      </c>
      <c r="F50" s="181">
        <f t="shared" si="3"/>
        <v>-11740.5</v>
      </c>
      <c r="G50" s="165">
        <f t="shared" si="11"/>
        <v>7.8134999785106629E-4</v>
      </c>
      <c r="J50" s="165">
        <f>G50</f>
        <v>7.8134999785106629E-4</v>
      </c>
      <c r="O50" s="181">
        <f t="shared" si="5"/>
        <v>1.9014757457910762E-2</v>
      </c>
      <c r="P50" s="209">
        <f t="shared" si="6"/>
        <v>29970.826000000001</v>
      </c>
      <c r="R50" s="165">
        <f t="shared" si="7"/>
        <v>3.3245714760456055E-4</v>
      </c>
      <c r="S50" s="201">
        <f>S$16</f>
        <v>1</v>
      </c>
      <c r="U50" s="209"/>
      <c r="V50" s="165" t="s">
        <v>33</v>
      </c>
      <c r="AA50" s="165" t="s">
        <v>35</v>
      </c>
    </row>
    <row r="51" spans="1:27" s="165" customFormat="1" ht="12.95" customHeight="1" x14ac:dyDescent="0.2">
      <c r="A51" s="207" t="s">
        <v>43</v>
      </c>
      <c r="B51" s="215" t="s">
        <v>65</v>
      </c>
      <c r="C51" s="217">
        <v>44989.326800000003</v>
      </c>
      <c r="D51" s="217" t="s">
        <v>95</v>
      </c>
      <c r="E51" s="165">
        <f t="shared" si="2"/>
        <v>-11740.496211851716</v>
      </c>
      <c r="F51" s="181">
        <f t="shared" si="3"/>
        <v>-11740.5</v>
      </c>
      <c r="G51" s="165">
        <f t="shared" si="11"/>
        <v>1.5813499994692393E-3</v>
      </c>
      <c r="K51" s="165">
        <f>G51</f>
        <v>1.5813499994692393E-3</v>
      </c>
      <c r="O51" s="181">
        <f t="shared" si="5"/>
        <v>1.9014757457910762E-2</v>
      </c>
      <c r="P51" s="209">
        <f t="shared" si="6"/>
        <v>29970.826800000003</v>
      </c>
      <c r="R51" s="165">
        <f t="shared" si="7"/>
        <v>3.0392369561204453E-4</v>
      </c>
      <c r="S51" s="201">
        <f>S$17</f>
        <v>1</v>
      </c>
      <c r="U51" s="209"/>
      <c r="V51" s="165" t="s">
        <v>33</v>
      </c>
      <c r="AA51" s="165" t="s">
        <v>35</v>
      </c>
    </row>
    <row r="52" spans="1:27" s="165" customFormat="1" ht="12.95" customHeight="1" x14ac:dyDescent="0.2">
      <c r="A52" s="207" t="s">
        <v>43</v>
      </c>
      <c r="B52" s="215" t="s">
        <v>65</v>
      </c>
      <c r="C52" s="217">
        <v>44989.327599999997</v>
      </c>
      <c r="D52" s="217"/>
      <c r="E52" s="165">
        <f t="shared" si="2"/>
        <v>-11740.494295439406</v>
      </c>
      <c r="F52" s="181">
        <f t="shared" si="3"/>
        <v>-11740.5</v>
      </c>
      <c r="G52" s="165">
        <f t="shared" si="11"/>
        <v>2.3813499938114546E-3</v>
      </c>
      <c r="K52" s="165">
        <f>G52</f>
        <v>2.3813499938114546E-3</v>
      </c>
      <c r="O52" s="181">
        <f t="shared" si="5"/>
        <v>1.9014757457910762E-2</v>
      </c>
      <c r="P52" s="209">
        <f t="shared" si="6"/>
        <v>29970.827599999997</v>
      </c>
      <c r="R52" s="165">
        <f t="shared" si="7"/>
        <v>2.7667024386675455E-4</v>
      </c>
      <c r="S52" s="201">
        <f>S$17</f>
        <v>1</v>
      </c>
      <c r="U52" s="209"/>
    </row>
    <row r="53" spans="1:27" s="165" customFormat="1" ht="12.95" customHeight="1" x14ac:dyDescent="0.2">
      <c r="A53" s="207" t="s">
        <v>6</v>
      </c>
      <c r="B53" s="215" t="s">
        <v>64</v>
      </c>
      <c r="C53" s="217">
        <v>44989.534</v>
      </c>
      <c r="D53" s="217" t="s">
        <v>95</v>
      </c>
      <c r="E53" s="165">
        <f t="shared" si="2"/>
        <v>-11739.999861060112</v>
      </c>
      <c r="F53" s="181">
        <f t="shared" ref="F53:F84" si="14">ROUND(2*E53,0)/2</f>
        <v>-11740</v>
      </c>
      <c r="G53" s="165">
        <f t="shared" si="11"/>
        <v>5.7999997807200998E-5</v>
      </c>
      <c r="J53" s="165">
        <f>G53</f>
        <v>5.7999997807200998E-5</v>
      </c>
      <c r="O53" s="181">
        <f t="shared" si="5"/>
        <v>1.9015124070929226E-2</v>
      </c>
      <c r="P53" s="209">
        <f t="shared" si="6"/>
        <v>29971.034</v>
      </c>
      <c r="R53" s="165">
        <f t="shared" ref="R53:R84" si="15">+(O53-G53)^2</f>
        <v>3.5937255312374256E-4</v>
      </c>
      <c r="S53" s="201">
        <f>S$16</f>
        <v>1</v>
      </c>
      <c r="U53" s="209"/>
      <c r="V53" s="165" t="s">
        <v>33</v>
      </c>
      <c r="W53" s="165">
        <v>16</v>
      </c>
      <c r="Y53" s="165" t="s">
        <v>47</v>
      </c>
      <c r="AA53" s="165" t="s">
        <v>38</v>
      </c>
    </row>
    <row r="54" spans="1:27" s="165" customFormat="1" ht="12.95" customHeight="1" x14ac:dyDescent="0.2">
      <c r="A54" s="207" t="s">
        <v>43</v>
      </c>
      <c r="B54" s="215" t="s">
        <v>65</v>
      </c>
      <c r="C54" s="217">
        <v>44989.534299999999</v>
      </c>
      <c r="D54" s="217"/>
      <c r="E54" s="165">
        <f t="shared" si="2"/>
        <v>-11739.999142405493</v>
      </c>
      <c r="F54" s="181">
        <f t="shared" si="14"/>
        <v>-11740</v>
      </c>
      <c r="G54" s="165">
        <f t="shared" si="11"/>
        <v>3.5799999750452116E-4</v>
      </c>
      <c r="K54" s="165">
        <f>G54</f>
        <v>3.5799999750452116E-4</v>
      </c>
      <c r="O54" s="181">
        <f t="shared" si="5"/>
        <v>1.9015124070929226E-2</v>
      </c>
      <c r="P54" s="209">
        <f t="shared" si="6"/>
        <v>29971.034299999999</v>
      </c>
      <c r="R54" s="165">
        <f t="shared" si="15"/>
        <v>3.4808827869116366E-4</v>
      </c>
      <c r="S54" s="201">
        <f>S$17</f>
        <v>1</v>
      </c>
      <c r="U54" s="209"/>
      <c r="V54" s="165" t="s">
        <v>33</v>
      </c>
      <c r="W54" s="165">
        <v>18</v>
      </c>
      <c r="Y54" s="165" t="s">
        <v>47</v>
      </c>
      <c r="AA54" s="165" t="s">
        <v>38</v>
      </c>
    </row>
    <row r="55" spans="1:27" s="165" customFormat="1" ht="12.95" customHeight="1" x14ac:dyDescent="0.2">
      <c r="A55" s="207" t="s">
        <v>46</v>
      </c>
      <c r="B55" s="215"/>
      <c r="C55" s="217">
        <v>45196.366999999998</v>
      </c>
      <c r="D55" s="217" t="s">
        <v>79</v>
      </c>
      <c r="E55" s="165">
        <f t="shared" si="2"/>
        <v>-11244.528223603167</v>
      </c>
      <c r="F55" s="181">
        <f t="shared" si="14"/>
        <v>-11244.5</v>
      </c>
      <c r="G55" s="165">
        <f t="shared" si="11"/>
        <v>-1.1781850000261329E-2</v>
      </c>
      <c r="I55" s="165">
        <f t="shared" ref="I55:I102" si="16">G55</f>
        <v>-1.1781850000261329E-2</v>
      </c>
      <c r="O55" s="181">
        <f t="shared" si="5"/>
        <v>1.9327867438969498E-2</v>
      </c>
      <c r="P55" s="209">
        <f t="shared" si="6"/>
        <v>30177.866999999998</v>
      </c>
      <c r="R55" s="165">
        <f t="shared" si="15"/>
        <v>9.6781451914878267E-4</v>
      </c>
      <c r="S55" s="201">
        <f t="shared" ref="S55:S102" si="17">S$15</f>
        <v>0.1</v>
      </c>
      <c r="U55" s="209"/>
      <c r="V55" s="165" t="s">
        <v>33</v>
      </c>
      <c r="W55" s="165">
        <v>10</v>
      </c>
      <c r="Y55" s="165" t="s">
        <v>47</v>
      </c>
      <c r="AA55" s="165" t="s">
        <v>38</v>
      </c>
    </row>
    <row r="56" spans="1:27" s="165" customFormat="1" ht="12.95" customHeight="1" x14ac:dyDescent="0.2">
      <c r="A56" s="207" t="s">
        <v>46</v>
      </c>
      <c r="B56" s="215"/>
      <c r="C56" s="217">
        <v>45196.374000000003</v>
      </c>
      <c r="D56" s="217" t="s">
        <v>79</v>
      </c>
      <c r="E56" s="165">
        <f t="shared" si="2"/>
        <v>-11244.51145499533</v>
      </c>
      <c r="F56" s="181">
        <f t="shared" si="14"/>
        <v>-11244.5</v>
      </c>
      <c r="G56" s="165">
        <f t="shared" si="11"/>
        <v>-4.7818499951972626E-3</v>
      </c>
      <c r="I56" s="165">
        <f t="shared" si="16"/>
        <v>-4.7818499951972626E-3</v>
      </c>
      <c r="O56" s="181">
        <f t="shared" si="5"/>
        <v>1.9327867438969498E-2</v>
      </c>
      <c r="P56" s="209">
        <f t="shared" si="6"/>
        <v>30177.874000000003</v>
      </c>
      <c r="R56" s="165">
        <f t="shared" si="15"/>
        <v>5.8127847475536465E-4</v>
      </c>
      <c r="S56" s="201">
        <f t="shared" si="17"/>
        <v>0.1</v>
      </c>
      <c r="U56" s="209"/>
      <c r="V56" s="165" t="s">
        <v>33</v>
      </c>
      <c r="W56" s="165">
        <v>12</v>
      </c>
      <c r="Y56" s="165" t="s">
        <v>47</v>
      </c>
      <c r="AA56" s="165" t="s">
        <v>38</v>
      </c>
    </row>
    <row r="57" spans="1:27" s="165" customFormat="1" ht="12.95" customHeight="1" x14ac:dyDescent="0.2">
      <c r="A57" s="207" t="s">
        <v>62</v>
      </c>
      <c r="B57" s="215"/>
      <c r="C57" s="216">
        <v>45235.623</v>
      </c>
      <c r="D57" s="217" t="s">
        <v>79</v>
      </c>
      <c r="E57" s="165">
        <f t="shared" si="2"/>
        <v>-11150.489870922451</v>
      </c>
      <c r="F57" s="181">
        <f t="shared" si="14"/>
        <v>-11150.5</v>
      </c>
      <c r="G57" s="165">
        <f t="shared" si="11"/>
        <v>4.2283500006305985E-3</v>
      </c>
      <c r="I57" s="165">
        <f t="shared" si="16"/>
        <v>4.2283500006305985E-3</v>
      </c>
      <c r="O57" s="181">
        <f t="shared" si="5"/>
        <v>1.9375795175685231E-2</v>
      </c>
      <c r="P57" s="209">
        <f t="shared" si="6"/>
        <v>30217.123</v>
      </c>
      <c r="R57" s="165">
        <f t="shared" si="15"/>
        <v>2.2944509533128588E-4</v>
      </c>
      <c r="S57" s="201">
        <f t="shared" si="17"/>
        <v>0.1</v>
      </c>
      <c r="U57" s="209"/>
      <c r="V57" s="165" t="s">
        <v>33</v>
      </c>
      <c r="W57" s="165">
        <v>17</v>
      </c>
      <c r="Y57" s="165" t="s">
        <v>47</v>
      </c>
      <c r="AA57" s="165" t="s">
        <v>38</v>
      </c>
    </row>
    <row r="58" spans="1:27" s="165" customFormat="1" ht="12.95" customHeight="1" x14ac:dyDescent="0.2">
      <c r="A58" s="207" t="s">
        <v>62</v>
      </c>
      <c r="B58" s="215"/>
      <c r="C58" s="216">
        <v>45492.767</v>
      </c>
      <c r="D58" s="217" t="s">
        <v>79</v>
      </c>
      <c r="E58" s="165">
        <f t="shared" si="2"/>
        <v>-10534.497457998836</v>
      </c>
      <c r="F58" s="181">
        <f t="shared" si="14"/>
        <v>-10534.5</v>
      </c>
      <c r="G58" s="165">
        <f t="shared" si="11"/>
        <v>1.0611499965307303E-3</v>
      </c>
      <c r="I58" s="165">
        <f t="shared" si="16"/>
        <v>1.0611499965307303E-3</v>
      </c>
      <c r="O58" s="181">
        <f t="shared" si="5"/>
        <v>1.9599881999778267E-2</v>
      </c>
      <c r="P58" s="209">
        <f t="shared" si="6"/>
        <v>30474.267</v>
      </c>
      <c r="R58" s="165">
        <f t="shared" si="15"/>
        <v>3.4368458428823441E-4</v>
      </c>
      <c r="S58" s="201">
        <f t="shared" si="17"/>
        <v>0.1</v>
      </c>
      <c r="U58" s="209"/>
      <c r="W58" s="165">
        <v>18</v>
      </c>
      <c r="Y58" s="165" t="s">
        <v>47</v>
      </c>
      <c r="AA58" s="165" t="s">
        <v>38</v>
      </c>
    </row>
    <row r="59" spans="1:27" s="165" customFormat="1" ht="12.95" customHeight="1" x14ac:dyDescent="0.2">
      <c r="A59" s="207" t="s">
        <v>46</v>
      </c>
      <c r="B59" s="215"/>
      <c r="C59" s="217">
        <v>45562.485000000001</v>
      </c>
      <c r="D59" s="217" t="s">
        <v>79</v>
      </c>
      <c r="E59" s="165">
        <f t="shared" si="2"/>
        <v>-10367.486915095991</v>
      </c>
      <c r="F59" s="181">
        <f t="shared" si="14"/>
        <v>-10367.5</v>
      </c>
      <c r="G59" s="165">
        <f t="shared" si="11"/>
        <v>5.4622499956167303E-3</v>
      </c>
      <c r="I59" s="165">
        <f t="shared" si="16"/>
        <v>5.4622499956167303E-3</v>
      </c>
      <c r="O59" s="181">
        <f t="shared" si="5"/>
        <v>1.9633726943552698E-2</v>
      </c>
      <c r="P59" s="209">
        <f t="shared" si="6"/>
        <v>30543.985000000001</v>
      </c>
      <c r="R59" s="165">
        <f t="shared" si="15"/>
        <v>2.0083075888588055E-4</v>
      </c>
      <c r="S59" s="201">
        <f t="shared" si="17"/>
        <v>0.1</v>
      </c>
      <c r="U59" s="209"/>
      <c r="V59" s="165" t="s">
        <v>33</v>
      </c>
      <c r="AA59" s="165" t="s">
        <v>35</v>
      </c>
    </row>
    <row r="60" spans="1:27" s="165" customFormat="1" ht="12.95" customHeight="1" x14ac:dyDescent="0.2">
      <c r="A60" s="207" t="s">
        <v>46</v>
      </c>
      <c r="B60" s="215"/>
      <c r="C60" s="217">
        <v>45562.497000000003</v>
      </c>
      <c r="D60" s="217" t="s">
        <v>79</v>
      </c>
      <c r="E60" s="165">
        <f t="shared" si="2"/>
        <v>-10367.458168911144</v>
      </c>
      <c r="F60" s="181">
        <f t="shared" si="14"/>
        <v>-10367.5</v>
      </c>
      <c r="G60" s="165">
        <f t="shared" si="11"/>
        <v>1.7462249998061452E-2</v>
      </c>
      <c r="I60" s="165">
        <f t="shared" si="16"/>
        <v>1.7462249998061452E-2</v>
      </c>
      <c r="O60" s="181">
        <f t="shared" si="5"/>
        <v>1.9633726943552698E-2</v>
      </c>
      <c r="P60" s="209">
        <f t="shared" si="6"/>
        <v>30543.997000000003</v>
      </c>
      <c r="R60" s="165">
        <f t="shared" si="15"/>
        <v>4.7153121247999937E-6</v>
      </c>
      <c r="S60" s="201">
        <f t="shared" si="17"/>
        <v>0.1</v>
      </c>
      <c r="U60" s="209"/>
      <c r="W60" s="165">
        <v>9</v>
      </c>
      <c r="Y60" s="165" t="s">
        <v>47</v>
      </c>
      <c r="AA60" s="165" t="s">
        <v>38</v>
      </c>
    </row>
    <row r="61" spans="1:27" s="165" customFormat="1" ht="12.95" customHeight="1" x14ac:dyDescent="0.2">
      <c r="A61" s="207" t="s">
        <v>62</v>
      </c>
      <c r="B61" s="215"/>
      <c r="C61" s="216">
        <v>45591.709000000003</v>
      </c>
      <c r="D61" s="217" t="s">
        <v>79</v>
      </c>
      <c r="E61" s="165">
        <f t="shared" si="2"/>
        <v>-10297.480372943419</v>
      </c>
      <c r="F61" s="181">
        <f t="shared" si="14"/>
        <v>-10297.5</v>
      </c>
      <c r="G61" s="165">
        <f t="shared" si="11"/>
        <v>8.1932500033872202E-3</v>
      </c>
      <c r="I61" s="165">
        <f t="shared" si="16"/>
        <v>8.1932500033872202E-3</v>
      </c>
      <c r="O61" s="181">
        <f t="shared" si="5"/>
        <v>1.9644499827132084E-2</v>
      </c>
      <c r="P61" s="209">
        <f t="shared" si="6"/>
        <v>30573.209000000003</v>
      </c>
      <c r="R61" s="165">
        <f t="shared" si="15"/>
        <v>1.3113112252581679E-4</v>
      </c>
      <c r="S61" s="201">
        <f t="shared" si="17"/>
        <v>0.1</v>
      </c>
      <c r="U61" s="209"/>
      <c r="V61" s="165" t="s">
        <v>33</v>
      </c>
      <c r="AA61" s="165" t="s">
        <v>35</v>
      </c>
    </row>
    <row r="62" spans="1:27" s="165" customFormat="1" ht="12.95" customHeight="1" x14ac:dyDescent="0.2">
      <c r="A62" s="210" t="s">
        <v>349</v>
      </c>
      <c r="B62" s="211" t="s">
        <v>64</v>
      </c>
      <c r="C62" s="212">
        <v>45810.447999999997</v>
      </c>
      <c r="D62" s="212" t="s">
        <v>79</v>
      </c>
      <c r="E62" s="207">
        <f t="shared" si="2"/>
        <v>-9773.487729092134</v>
      </c>
      <c r="F62" s="181">
        <f t="shared" si="14"/>
        <v>-9773.5</v>
      </c>
      <c r="G62" s="165">
        <f t="shared" si="11"/>
        <v>5.1224499911768362E-3</v>
      </c>
      <c r="I62" s="165">
        <f t="shared" si="16"/>
        <v>5.1224499911768362E-3</v>
      </c>
      <c r="O62" s="181">
        <f t="shared" si="5"/>
        <v>1.9661097369131048E-2</v>
      </c>
      <c r="P62" s="209">
        <f t="shared" si="6"/>
        <v>30791.947999999997</v>
      </c>
      <c r="R62" s="165">
        <f t="shared" si="15"/>
        <v>2.1137226758049485E-4</v>
      </c>
      <c r="S62" s="201">
        <f t="shared" si="17"/>
        <v>0.1</v>
      </c>
      <c r="W62" s="165">
        <v>10</v>
      </c>
      <c r="Y62" s="165" t="s">
        <v>47</v>
      </c>
      <c r="AA62" s="165" t="s">
        <v>38</v>
      </c>
    </row>
    <row r="63" spans="1:27" s="165" customFormat="1" ht="12.95" customHeight="1" x14ac:dyDescent="0.2">
      <c r="A63" s="207" t="s">
        <v>48</v>
      </c>
      <c r="B63" s="215" t="s">
        <v>65</v>
      </c>
      <c r="C63" s="217">
        <v>46034.404999999999</v>
      </c>
      <c r="D63" s="217" t="s">
        <v>79</v>
      </c>
      <c r="E63" s="165">
        <f t="shared" si="2"/>
        <v>-9236.995285865245</v>
      </c>
      <c r="F63" s="181">
        <f t="shared" si="14"/>
        <v>-9237</v>
      </c>
      <c r="G63" s="165">
        <f t="shared" si="11"/>
        <v>1.9678999960888177E-3</v>
      </c>
      <c r="I63" s="165">
        <f t="shared" si="16"/>
        <v>1.9678999960888177E-3</v>
      </c>
      <c r="O63" s="181">
        <f t="shared" si="5"/>
        <v>1.9561019889642633E-2</v>
      </c>
      <c r="P63" s="209">
        <f t="shared" si="6"/>
        <v>31015.904999999999</v>
      </c>
      <c r="R63" s="165">
        <f t="shared" si="15"/>
        <v>3.0951786758895899E-4</v>
      </c>
      <c r="S63" s="201">
        <f t="shared" si="17"/>
        <v>0.1</v>
      </c>
      <c r="U63" s="209"/>
      <c r="V63" s="165" t="s">
        <v>33</v>
      </c>
      <c r="AA63" s="165" t="s">
        <v>35</v>
      </c>
    </row>
    <row r="64" spans="1:27" s="165" customFormat="1" ht="12.95" customHeight="1" x14ac:dyDescent="0.2">
      <c r="A64" s="207" t="s">
        <v>49</v>
      </c>
      <c r="B64" s="215" t="s">
        <v>65</v>
      </c>
      <c r="C64" s="217">
        <v>46054.438000000002</v>
      </c>
      <c r="D64" s="217" t="s">
        <v>79</v>
      </c>
      <c r="E64" s="165">
        <f t="shared" si="2"/>
        <v>-9189.0059257864541</v>
      </c>
      <c r="F64" s="181">
        <f t="shared" si="14"/>
        <v>-9189</v>
      </c>
      <c r="G64" s="165">
        <f t="shared" si="11"/>
        <v>-2.4736999985179864E-3</v>
      </c>
      <c r="I64" s="165">
        <f t="shared" si="16"/>
        <v>-2.4736999985179864E-3</v>
      </c>
      <c r="O64" s="181">
        <f t="shared" si="5"/>
        <v>1.954629317334055E-2</v>
      </c>
      <c r="P64" s="209">
        <f t="shared" si="6"/>
        <v>31035.938000000002</v>
      </c>
      <c r="R64" s="165">
        <f t="shared" si="15"/>
        <v>4.8488009928869655E-4</v>
      </c>
      <c r="S64" s="201">
        <f t="shared" si="17"/>
        <v>0.1</v>
      </c>
      <c r="U64" s="209"/>
      <c r="V64" s="165" t="s">
        <v>33</v>
      </c>
      <c r="W64" s="165">
        <v>15</v>
      </c>
      <c r="Y64" s="165" t="s">
        <v>47</v>
      </c>
      <c r="AA64" s="165" t="s">
        <v>38</v>
      </c>
    </row>
    <row r="65" spans="1:27" s="165" customFormat="1" ht="12.95" customHeight="1" x14ac:dyDescent="0.2">
      <c r="A65" s="207" t="s">
        <v>49</v>
      </c>
      <c r="B65" s="215" t="s">
        <v>65</v>
      </c>
      <c r="C65" s="217">
        <v>46057.35</v>
      </c>
      <c r="D65" s="217" t="s">
        <v>79</v>
      </c>
      <c r="E65" s="165">
        <f t="shared" si="2"/>
        <v>-9182.0301849314019</v>
      </c>
      <c r="F65" s="181">
        <f t="shared" si="14"/>
        <v>-9182</v>
      </c>
      <c r="G65" s="165">
        <f t="shared" si="11"/>
        <v>-1.2600600006408058E-2</v>
      </c>
      <c r="I65" s="165">
        <f t="shared" si="16"/>
        <v>-1.2600600006408058E-2</v>
      </c>
      <c r="O65" s="181">
        <f t="shared" si="5"/>
        <v>1.9544066308188286E-2</v>
      </c>
      <c r="P65" s="209">
        <f t="shared" si="6"/>
        <v>31038.85</v>
      </c>
      <c r="R65" s="165">
        <f t="shared" si="15"/>
        <v>1.0332795724767448E-3</v>
      </c>
      <c r="S65" s="201">
        <f t="shared" si="17"/>
        <v>0.1</v>
      </c>
      <c r="U65" s="209"/>
    </row>
    <row r="66" spans="1:27" s="165" customFormat="1" ht="12.95" customHeight="1" x14ac:dyDescent="0.2">
      <c r="A66" s="210" t="s">
        <v>349</v>
      </c>
      <c r="B66" s="211" t="s">
        <v>64</v>
      </c>
      <c r="C66" s="212">
        <v>46104.334000000003</v>
      </c>
      <c r="D66" s="212" t="s">
        <v>79</v>
      </c>
      <c r="E66" s="207">
        <f t="shared" si="2"/>
        <v>-9069.4792892122514</v>
      </c>
      <c r="F66" s="181">
        <f t="shared" si="14"/>
        <v>-9069.5</v>
      </c>
      <c r="G66" s="165">
        <f t="shared" ref="G66:G97" si="18">C66-(C$7+C$8*F66)</f>
        <v>8.6456499993801117E-3</v>
      </c>
      <c r="I66" s="165">
        <f t="shared" si="16"/>
        <v>8.6456499993801117E-3</v>
      </c>
      <c r="O66" s="181">
        <f t="shared" si="5"/>
        <v>1.9505511168200568E-2</v>
      </c>
      <c r="P66" s="209">
        <f t="shared" si="6"/>
        <v>31085.834000000003</v>
      </c>
      <c r="R66" s="165">
        <f t="shared" si="15"/>
        <v>1.1793658460605441E-4</v>
      </c>
      <c r="S66" s="201">
        <f t="shared" si="17"/>
        <v>0.1</v>
      </c>
      <c r="V66" s="165" t="s">
        <v>33</v>
      </c>
      <c r="AA66" s="165" t="s">
        <v>35</v>
      </c>
    </row>
    <row r="67" spans="1:27" s="165" customFormat="1" ht="12.95" customHeight="1" x14ac:dyDescent="0.2">
      <c r="A67" s="210" t="s">
        <v>349</v>
      </c>
      <c r="B67" s="211" t="s">
        <v>64</v>
      </c>
      <c r="C67" s="212">
        <v>46104.334999999999</v>
      </c>
      <c r="D67" s="212" t="s">
        <v>79</v>
      </c>
      <c r="E67" s="207">
        <f t="shared" si="2"/>
        <v>-9069.4768936968558</v>
      </c>
      <c r="F67" s="181">
        <f t="shared" si="14"/>
        <v>-9069.5</v>
      </c>
      <c r="G67" s="165">
        <f t="shared" si="18"/>
        <v>9.6456499959458597E-3</v>
      </c>
      <c r="I67" s="165">
        <f t="shared" si="16"/>
        <v>9.6456499959458597E-3</v>
      </c>
      <c r="O67" s="181">
        <f t="shared" si="5"/>
        <v>1.9505511168200568E-2</v>
      </c>
      <c r="P67" s="209">
        <f t="shared" si="6"/>
        <v>31085.834999999999</v>
      </c>
      <c r="R67" s="165">
        <f t="shared" si="15"/>
        <v>9.7216862336135982E-5</v>
      </c>
      <c r="S67" s="201">
        <f t="shared" si="17"/>
        <v>0.1</v>
      </c>
      <c r="V67" s="165" t="s">
        <v>33</v>
      </c>
      <c r="AA67" s="165" t="s">
        <v>35</v>
      </c>
    </row>
    <row r="68" spans="1:27" s="165" customFormat="1" ht="12.95" customHeight="1" x14ac:dyDescent="0.2">
      <c r="A68" s="210" t="s">
        <v>349</v>
      </c>
      <c r="B68" s="211" t="s">
        <v>64</v>
      </c>
      <c r="C68" s="212">
        <v>46109.334000000003</v>
      </c>
      <c r="D68" s="212" t="s">
        <v>79</v>
      </c>
      <c r="E68" s="207">
        <f t="shared" si="2"/>
        <v>-9057.5017121946348</v>
      </c>
      <c r="F68" s="181">
        <f t="shared" si="14"/>
        <v>-9057.5</v>
      </c>
      <c r="G68" s="165">
        <f t="shared" si="18"/>
        <v>-7.1475000004284084E-4</v>
      </c>
      <c r="I68" s="165">
        <f t="shared" si="16"/>
        <v>-7.1475000004284084E-4</v>
      </c>
      <c r="O68" s="181">
        <f t="shared" si="5"/>
        <v>1.9501091208965961E-2</v>
      </c>
      <c r="P68" s="209">
        <f t="shared" si="6"/>
        <v>31090.834000000003</v>
      </c>
      <c r="R68" s="165">
        <f t="shared" si="15"/>
        <v>4.0868023578785845E-4</v>
      </c>
      <c r="S68" s="201">
        <f t="shared" si="17"/>
        <v>0.1</v>
      </c>
      <c r="V68" s="165" t="s">
        <v>33</v>
      </c>
      <c r="AA68" s="165" t="s">
        <v>35</v>
      </c>
    </row>
    <row r="69" spans="1:27" s="165" customFormat="1" ht="12.95" customHeight="1" x14ac:dyDescent="0.2">
      <c r="A69" s="210" t="s">
        <v>349</v>
      </c>
      <c r="B69" s="211" t="s">
        <v>64</v>
      </c>
      <c r="C69" s="212">
        <v>46109.338000000003</v>
      </c>
      <c r="D69" s="212" t="s">
        <v>79</v>
      </c>
      <c r="E69" s="207">
        <f t="shared" si="2"/>
        <v>-9057.4921301330178</v>
      </c>
      <c r="F69" s="181">
        <f t="shared" si="14"/>
        <v>-9057.5</v>
      </c>
      <c r="G69" s="165">
        <f t="shared" si="18"/>
        <v>3.2852500007720664E-3</v>
      </c>
      <c r="I69" s="165">
        <f t="shared" si="16"/>
        <v>3.2852500007720664E-3</v>
      </c>
      <c r="O69" s="181">
        <f t="shared" si="5"/>
        <v>1.9501091208965961E-2</v>
      </c>
      <c r="P69" s="209">
        <f t="shared" si="6"/>
        <v>31090.838000000003</v>
      </c>
      <c r="R69" s="165">
        <f t="shared" si="15"/>
        <v>2.6295350608935924E-4</v>
      </c>
      <c r="S69" s="201">
        <f t="shared" si="17"/>
        <v>0.1</v>
      </c>
      <c r="V69" s="165" t="s">
        <v>33</v>
      </c>
      <c r="AA69" s="165" t="s">
        <v>35</v>
      </c>
    </row>
    <row r="70" spans="1:27" s="165" customFormat="1" ht="12.95" customHeight="1" x14ac:dyDescent="0.2">
      <c r="A70" s="207" t="s">
        <v>50</v>
      </c>
      <c r="B70" s="215" t="s">
        <v>65</v>
      </c>
      <c r="C70" s="217">
        <v>46210.561999999998</v>
      </c>
      <c r="D70" s="217" t="s">
        <v>79</v>
      </c>
      <c r="E70" s="165">
        <f t="shared" si="2"/>
        <v>-8815.0084789267803</v>
      </c>
      <c r="F70" s="181">
        <f t="shared" si="14"/>
        <v>-8815</v>
      </c>
      <c r="G70" s="165">
        <f t="shared" si="18"/>
        <v>-3.5395000013522804E-3</v>
      </c>
      <c r="I70" s="165">
        <f t="shared" si="16"/>
        <v>-3.5395000013522804E-3</v>
      </c>
      <c r="O70" s="181">
        <f t="shared" si="5"/>
        <v>1.9399072235423181E-2</v>
      </c>
      <c r="P70" s="209">
        <f t="shared" si="6"/>
        <v>31192.061999999998</v>
      </c>
      <c r="R70" s="165">
        <f t="shared" si="15"/>
        <v>5.26178096261766E-4</v>
      </c>
      <c r="S70" s="201">
        <f t="shared" si="17"/>
        <v>0.1</v>
      </c>
      <c r="U70" s="209"/>
      <c r="V70" s="165" t="s">
        <v>33</v>
      </c>
      <c r="AA70" s="165" t="s">
        <v>35</v>
      </c>
    </row>
    <row r="71" spans="1:27" s="165" customFormat="1" ht="12.95" customHeight="1" x14ac:dyDescent="0.2">
      <c r="A71" s="207" t="s">
        <v>50</v>
      </c>
      <c r="B71" s="215"/>
      <c r="C71" s="217">
        <v>46250.432999999997</v>
      </c>
      <c r="D71" s="217" t="s">
        <v>79</v>
      </c>
      <c r="E71" s="165">
        <f t="shared" si="2"/>
        <v>-8719.4968842729031</v>
      </c>
      <c r="F71" s="181">
        <f t="shared" si="14"/>
        <v>-8719.5</v>
      </c>
      <c r="G71" s="165">
        <f t="shared" si="18"/>
        <v>1.3006499939365312E-3</v>
      </c>
      <c r="I71" s="165">
        <f t="shared" si="16"/>
        <v>1.3006499939365312E-3</v>
      </c>
      <c r="O71" s="181">
        <f t="shared" si="5"/>
        <v>1.9352253844699581E-2</v>
      </c>
      <c r="P71" s="209">
        <f t="shared" si="6"/>
        <v>31231.932999999997</v>
      </c>
      <c r="R71" s="165">
        <f t="shared" si="15"/>
        <v>3.2586040158488338E-4</v>
      </c>
      <c r="S71" s="201">
        <f t="shared" si="17"/>
        <v>0.1</v>
      </c>
      <c r="U71" s="209"/>
      <c r="V71" s="165" t="s">
        <v>33</v>
      </c>
      <c r="AA71" s="165" t="s">
        <v>35</v>
      </c>
    </row>
    <row r="72" spans="1:27" s="165" customFormat="1" ht="12.95" customHeight="1" x14ac:dyDescent="0.2">
      <c r="A72" s="210" t="s">
        <v>349</v>
      </c>
      <c r="B72" s="211" t="s">
        <v>64</v>
      </c>
      <c r="C72" s="212">
        <v>46270.472000000002</v>
      </c>
      <c r="D72" s="212" t="s">
        <v>79</v>
      </c>
      <c r="E72" s="207">
        <f t="shared" si="2"/>
        <v>-8671.4931511016875</v>
      </c>
      <c r="F72" s="181">
        <f t="shared" si="14"/>
        <v>-8671.5</v>
      </c>
      <c r="G72" s="165">
        <f t="shared" si="18"/>
        <v>2.859050000552088E-3</v>
      </c>
      <c r="I72" s="165">
        <f t="shared" si="16"/>
        <v>2.859050000552088E-3</v>
      </c>
      <c r="O72" s="181">
        <f t="shared" si="5"/>
        <v>1.9327304787733233E-2</v>
      </c>
      <c r="P72" s="209">
        <f t="shared" si="6"/>
        <v>31251.972000000002</v>
      </c>
      <c r="R72" s="165">
        <f t="shared" si="15"/>
        <v>2.7120341573551467E-4</v>
      </c>
      <c r="S72" s="201">
        <f t="shared" si="17"/>
        <v>0.1</v>
      </c>
    </row>
    <row r="73" spans="1:27" s="165" customFormat="1" ht="12.95" customHeight="1" x14ac:dyDescent="0.2">
      <c r="A73" s="210" t="s">
        <v>349</v>
      </c>
      <c r="B73" s="211" t="s">
        <v>64</v>
      </c>
      <c r="C73" s="212">
        <v>46290.512000000002</v>
      </c>
      <c r="D73" s="212" t="s">
        <v>79</v>
      </c>
      <c r="E73" s="207">
        <f t="shared" si="2"/>
        <v>-8623.4870224150764</v>
      </c>
      <c r="F73" s="181">
        <f t="shared" si="14"/>
        <v>-8623.5</v>
      </c>
      <c r="G73" s="165">
        <f t="shared" si="18"/>
        <v>5.4174499964574352E-3</v>
      </c>
      <c r="I73" s="165">
        <f t="shared" si="16"/>
        <v>5.4174499964574352E-3</v>
      </c>
      <c r="O73" s="181">
        <f t="shared" si="5"/>
        <v>1.9301407571632803E-2</v>
      </c>
      <c r="P73" s="209">
        <f t="shared" si="6"/>
        <v>31272.012000000002</v>
      </c>
      <c r="R73" s="165">
        <f t="shared" si="15"/>
        <v>1.9276427794926948E-4</v>
      </c>
      <c r="S73" s="201">
        <f t="shared" si="17"/>
        <v>0.1</v>
      </c>
    </row>
    <row r="74" spans="1:27" s="165" customFormat="1" ht="12.95" customHeight="1" x14ac:dyDescent="0.2">
      <c r="A74" s="210" t="s">
        <v>349</v>
      </c>
      <c r="B74" s="211" t="s">
        <v>64</v>
      </c>
      <c r="C74" s="212">
        <v>46293.432999999997</v>
      </c>
      <c r="D74" s="212" t="s">
        <v>79</v>
      </c>
      <c r="E74" s="207">
        <f t="shared" si="2"/>
        <v>-8616.4897219213981</v>
      </c>
      <c r="F74" s="181">
        <f t="shared" si="14"/>
        <v>-8616.5</v>
      </c>
      <c r="G74" s="165">
        <f t="shared" si="18"/>
        <v>4.2905499940388836E-3</v>
      </c>
      <c r="I74" s="165">
        <f t="shared" si="16"/>
        <v>4.2905499940388836E-3</v>
      </c>
      <c r="O74" s="181">
        <f t="shared" si="5"/>
        <v>1.9297551675259948E-2</v>
      </c>
      <c r="P74" s="209">
        <f t="shared" si="6"/>
        <v>31274.932999999997</v>
      </c>
      <c r="R74" s="165">
        <f t="shared" si="15"/>
        <v>2.2521009946017186E-4</v>
      </c>
      <c r="S74" s="201">
        <f t="shared" si="17"/>
        <v>0.1</v>
      </c>
      <c r="V74" s="165" t="s">
        <v>33</v>
      </c>
      <c r="AA74" s="165" t="s">
        <v>35</v>
      </c>
    </row>
    <row r="75" spans="1:27" s="165" customFormat="1" ht="12.95" customHeight="1" x14ac:dyDescent="0.2">
      <c r="A75" s="207" t="s">
        <v>51</v>
      </c>
      <c r="B75" s="215"/>
      <c r="C75" s="217">
        <v>46306.373</v>
      </c>
      <c r="D75" s="217" t="s">
        <v>79</v>
      </c>
      <c r="E75" s="165">
        <f t="shared" si="2"/>
        <v>-8585.4917525997989</v>
      </c>
      <c r="F75" s="181">
        <f t="shared" si="14"/>
        <v>-8585.5</v>
      </c>
      <c r="G75" s="165">
        <f t="shared" si="18"/>
        <v>3.4428500002832152E-3</v>
      </c>
      <c r="I75" s="165">
        <f t="shared" si="16"/>
        <v>3.4428500002832152E-3</v>
      </c>
      <c r="O75" s="181">
        <f t="shared" si="5"/>
        <v>1.9280233173111852E-2</v>
      </c>
      <c r="P75" s="209">
        <f t="shared" si="6"/>
        <v>31287.873</v>
      </c>
      <c r="R75" s="165">
        <f t="shared" si="15"/>
        <v>2.5082270576299567E-4</v>
      </c>
      <c r="S75" s="201">
        <f t="shared" si="17"/>
        <v>0.1</v>
      </c>
      <c r="U75" s="209"/>
      <c r="V75" s="165" t="s">
        <v>33</v>
      </c>
      <c r="AA75" s="165" t="s">
        <v>35</v>
      </c>
    </row>
    <row r="76" spans="1:27" s="165" customFormat="1" ht="12.95" customHeight="1" x14ac:dyDescent="0.2">
      <c r="A76" s="207" t="s">
        <v>52</v>
      </c>
      <c r="B76" s="215"/>
      <c r="C76" s="217">
        <v>46306.374000000003</v>
      </c>
      <c r="D76" s="217" t="s">
        <v>79</v>
      </c>
      <c r="E76" s="165">
        <f t="shared" si="2"/>
        <v>-8585.4893570843869</v>
      </c>
      <c r="F76" s="181">
        <f t="shared" si="14"/>
        <v>-8585.5</v>
      </c>
      <c r="G76" s="165">
        <f t="shared" si="18"/>
        <v>4.4428500041249208E-3</v>
      </c>
      <c r="I76" s="165">
        <f t="shared" si="16"/>
        <v>4.4428500041249208E-3</v>
      </c>
      <c r="O76" s="181">
        <f t="shared" si="5"/>
        <v>1.9280233173111852E-2</v>
      </c>
      <c r="P76" s="209">
        <f t="shared" si="6"/>
        <v>31287.874000000003</v>
      </c>
      <c r="R76" s="165">
        <f t="shared" si="15"/>
        <v>2.2014793930333668E-4</v>
      </c>
      <c r="S76" s="201">
        <f t="shared" si="17"/>
        <v>0.1</v>
      </c>
      <c r="U76" s="209"/>
    </row>
    <row r="77" spans="1:27" s="165" customFormat="1" ht="12.95" customHeight="1" x14ac:dyDescent="0.2">
      <c r="A77" s="207" t="s">
        <v>51</v>
      </c>
      <c r="B77" s="215"/>
      <c r="C77" s="217">
        <v>46329.326999999997</v>
      </c>
      <c r="D77" s="217" t="s">
        <v>79</v>
      </c>
      <c r="E77" s="165">
        <f t="shared" si="2"/>
        <v>-8530.5050920273297</v>
      </c>
      <c r="F77" s="181">
        <f t="shared" si="14"/>
        <v>-8530.5</v>
      </c>
      <c r="G77" s="165">
        <f t="shared" si="18"/>
        <v>-2.1256500040180981E-3</v>
      </c>
      <c r="I77" s="165">
        <f t="shared" si="16"/>
        <v>-2.1256500040180981E-3</v>
      </c>
      <c r="O77" s="181">
        <f t="shared" si="5"/>
        <v>1.9248533536027384E-2</v>
      </c>
      <c r="P77" s="209">
        <f t="shared" si="6"/>
        <v>31310.826999999997</v>
      </c>
      <c r="R77" s="165">
        <f t="shared" si="15"/>
        <v>4.5685572200355123E-4</v>
      </c>
      <c r="S77" s="201">
        <f t="shared" si="17"/>
        <v>0.1</v>
      </c>
      <c r="U77" s="209"/>
      <c r="V77" s="165" t="s">
        <v>33</v>
      </c>
      <c r="AA77" s="165" t="s">
        <v>35</v>
      </c>
    </row>
    <row r="78" spans="1:27" s="165" customFormat="1" ht="12.95" customHeight="1" x14ac:dyDescent="0.2">
      <c r="A78" s="207" t="s">
        <v>52</v>
      </c>
      <c r="B78" s="215"/>
      <c r="C78" s="217">
        <v>46329.328999999998</v>
      </c>
      <c r="D78" s="217" t="s">
        <v>79</v>
      </c>
      <c r="E78" s="165">
        <f t="shared" si="2"/>
        <v>-8530.5003009965203</v>
      </c>
      <c r="F78" s="181">
        <f t="shared" si="14"/>
        <v>-8530.5</v>
      </c>
      <c r="G78" s="165">
        <f t="shared" si="18"/>
        <v>-1.2565000361064449E-4</v>
      </c>
      <c r="I78" s="165">
        <f t="shared" si="16"/>
        <v>-1.2565000361064449E-4</v>
      </c>
      <c r="O78" s="181">
        <f t="shared" si="5"/>
        <v>1.9248533536027384E-2</v>
      </c>
      <c r="P78" s="209">
        <f t="shared" si="6"/>
        <v>31310.828999999998</v>
      </c>
      <c r="R78" s="165">
        <f t="shared" si="15"/>
        <v>3.7535898782758113E-4</v>
      </c>
      <c r="S78" s="201">
        <f t="shared" si="17"/>
        <v>0.1</v>
      </c>
      <c r="U78" s="209"/>
    </row>
    <row r="79" spans="1:27" s="165" customFormat="1" ht="12.95" customHeight="1" x14ac:dyDescent="0.2">
      <c r="A79" s="207" t="s">
        <v>51</v>
      </c>
      <c r="B79" s="215"/>
      <c r="C79" s="217">
        <v>46331.417999999998</v>
      </c>
      <c r="D79" s="217" t="s">
        <v>79</v>
      </c>
      <c r="E79" s="165">
        <f t="shared" si="2"/>
        <v>-8525.4960693185603</v>
      </c>
      <c r="F79" s="181">
        <f t="shared" si="14"/>
        <v>-8525.5</v>
      </c>
      <c r="G79" s="165">
        <f t="shared" si="18"/>
        <v>1.6408499941462651E-3</v>
      </c>
      <c r="I79" s="165">
        <f t="shared" si="16"/>
        <v>1.6408499941462651E-3</v>
      </c>
      <c r="O79" s="181">
        <f t="shared" si="5"/>
        <v>1.9245590021727599E-2</v>
      </c>
      <c r="P79" s="209">
        <f t="shared" si="6"/>
        <v>31312.917999999998</v>
      </c>
      <c r="R79" s="165">
        <f t="shared" si="15"/>
        <v>3.0992687143872443E-4</v>
      </c>
      <c r="S79" s="201">
        <f t="shared" si="17"/>
        <v>0.1</v>
      </c>
      <c r="U79" s="209"/>
      <c r="V79" s="165" t="s">
        <v>33</v>
      </c>
      <c r="AA79" s="165" t="s">
        <v>35</v>
      </c>
    </row>
    <row r="80" spans="1:27" s="165" customFormat="1" ht="12.95" customHeight="1" x14ac:dyDescent="0.2">
      <c r="A80" s="207" t="s">
        <v>52</v>
      </c>
      <c r="B80" s="215"/>
      <c r="C80" s="217">
        <v>46331.42</v>
      </c>
      <c r="D80" s="217" t="s">
        <v>79</v>
      </c>
      <c r="E80" s="165">
        <f t="shared" si="2"/>
        <v>-8525.4912782877527</v>
      </c>
      <c r="F80" s="181">
        <f t="shared" si="14"/>
        <v>-8525.5</v>
      </c>
      <c r="G80" s="165">
        <f t="shared" si="18"/>
        <v>3.6408499945537187E-3</v>
      </c>
      <c r="I80" s="165">
        <f t="shared" si="16"/>
        <v>3.6408499945537187E-3</v>
      </c>
      <c r="O80" s="181">
        <f t="shared" si="5"/>
        <v>1.9245590021727599E-2</v>
      </c>
      <c r="P80" s="209">
        <f t="shared" si="6"/>
        <v>31312.92</v>
      </c>
      <c r="R80" s="165">
        <f t="shared" si="15"/>
        <v>2.4350791131568268E-4</v>
      </c>
      <c r="S80" s="201">
        <f t="shared" si="17"/>
        <v>0.1</v>
      </c>
      <c r="U80" s="209"/>
      <c r="V80" s="165" t="s">
        <v>33</v>
      </c>
      <c r="AA80" s="165" t="s">
        <v>35</v>
      </c>
    </row>
    <row r="81" spans="1:27" s="165" customFormat="1" ht="12.95" customHeight="1" x14ac:dyDescent="0.2">
      <c r="A81" s="210" t="s">
        <v>392</v>
      </c>
      <c r="B81" s="211" t="s">
        <v>64</v>
      </c>
      <c r="C81" s="212">
        <v>46553.506000000001</v>
      </c>
      <c r="D81" s="212" t="s">
        <v>79</v>
      </c>
      <c r="E81" s="207">
        <f t="shared" si="2"/>
        <v>-7993.4808443808543</v>
      </c>
      <c r="F81" s="181">
        <f t="shared" si="14"/>
        <v>-7993.5</v>
      </c>
      <c r="G81" s="165">
        <f t="shared" si="18"/>
        <v>7.9964499964262359E-3</v>
      </c>
      <c r="I81" s="165">
        <f t="shared" si="16"/>
        <v>7.9964499964262359E-3</v>
      </c>
      <c r="O81" s="181">
        <f t="shared" si="5"/>
        <v>1.88736167030817E-2</v>
      </c>
      <c r="P81" s="209">
        <f t="shared" si="6"/>
        <v>31535.006000000001</v>
      </c>
      <c r="R81" s="165">
        <f t="shared" si="15"/>
        <v>1.1831275556437408E-4</v>
      </c>
      <c r="S81" s="201">
        <f t="shared" si="17"/>
        <v>0.1</v>
      </c>
      <c r="V81" s="165" t="s">
        <v>33</v>
      </c>
      <c r="W81" s="165">
        <v>11</v>
      </c>
      <c r="Y81" s="165" t="s">
        <v>56</v>
      </c>
      <c r="AA81" s="165" t="s">
        <v>38</v>
      </c>
    </row>
    <row r="82" spans="1:27" s="165" customFormat="1" ht="12.95" customHeight="1" x14ac:dyDescent="0.2">
      <c r="A82" s="207" t="s">
        <v>53</v>
      </c>
      <c r="B82" s="215"/>
      <c r="C82" s="217">
        <v>46657.442999999999</v>
      </c>
      <c r="D82" s="217" t="s">
        <v>79</v>
      </c>
      <c r="E82" s="165">
        <f t="shared" si="2"/>
        <v>-7744.4981598848499</v>
      </c>
      <c r="F82" s="181">
        <f t="shared" si="14"/>
        <v>-7744.5</v>
      </c>
      <c r="G82" s="165">
        <f t="shared" si="18"/>
        <v>7.6814999920316041E-4</v>
      </c>
      <c r="I82" s="165">
        <f t="shared" si="16"/>
        <v>7.6814999920316041E-4</v>
      </c>
      <c r="O82" s="181">
        <f t="shared" si="5"/>
        <v>1.8659501748039979E-2</v>
      </c>
      <c r="P82" s="209">
        <f t="shared" si="6"/>
        <v>31638.942999999999</v>
      </c>
      <c r="R82" s="165">
        <f t="shared" si="15"/>
        <v>3.2010046740060631E-4</v>
      </c>
      <c r="S82" s="201">
        <f t="shared" si="17"/>
        <v>0.1</v>
      </c>
      <c r="U82" s="209"/>
      <c r="V82" s="165" t="s">
        <v>33</v>
      </c>
      <c r="W82" s="165">
        <v>13</v>
      </c>
      <c r="Y82" s="165" t="s">
        <v>56</v>
      </c>
      <c r="AA82" s="165" t="s">
        <v>38</v>
      </c>
    </row>
    <row r="83" spans="1:27" s="165" customFormat="1" ht="12.95" customHeight="1" x14ac:dyDescent="0.2">
      <c r="A83" s="207" t="s">
        <v>62</v>
      </c>
      <c r="B83" s="215"/>
      <c r="C83" s="216">
        <v>46714.620999999999</v>
      </c>
      <c r="D83" s="217" t="s">
        <v>79</v>
      </c>
      <c r="E83" s="165">
        <f t="shared" si="2"/>
        <v>-7607.5273801421909</v>
      </c>
      <c r="F83" s="181">
        <f t="shared" si="14"/>
        <v>-7607.5</v>
      </c>
      <c r="G83" s="165">
        <f t="shared" si="18"/>
        <v>-1.1429750004026573E-2</v>
      </c>
      <c r="I83" s="165">
        <f t="shared" si="16"/>
        <v>-1.1429750004026573E-2</v>
      </c>
      <c r="O83" s="181">
        <f t="shared" si="5"/>
        <v>1.8530814331761361E-2</v>
      </c>
      <c r="P83" s="209">
        <f t="shared" si="6"/>
        <v>31696.120999999999</v>
      </c>
      <c r="R83" s="165">
        <f t="shared" si="15"/>
        <v>8.9763541531888793E-4</v>
      </c>
      <c r="S83" s="201">
        <f t="shared" si="17"/>
        <v>0.1</v>
      </c>
      <c r="U83" s="209"/>
      <c r="V83" s="165" t="s">
        <v>33</v>
      </c>
      <c r="W83" s="165">
        <v>16</v>
      </c>
      <c r="Y83" s="165" t="s">
        <v>58</v>
      </c>
      <c r="AA83" s="165" t="s">
        <v>38</v>
      </c>
    </row>
    <row r="84" spans="1:27" s="165" customFormat="1" ht="12.95" customHeight="1" x14ac:dyDescent="0.2">
      <c r="A84" s="207" t="s">
        <v>54</v>
      </c>
      <c r="B84" s="215"/>
      <c r="C84" s="217">
        <v>47069.453000000001</v>
      </c>
      <c r="D84" s="217" t="s">
        <v>79</v>
      </c>
      <c r="E84" s="165">
        <f t="shared" si="2"/>
        <v>-6757.521858479181</v>
      </c>
      <c r="F84" s="165">
        <f t="shared" si="14"/>
        <v>-6757.5</v>
      </c>
      <c r="G84" s="165">
        <f t="shared" si="18"/>
        <v>-9.1247500022291206E-3</v>
      </c>
      <c r="I84" s="165">
        <f t="shared" si="16"/>
        <v>-9.1247500022291206E-3</v>
      </c>
      <c r="O84" s="181">
        <f t="shared" si="5"/>
        <v>1.7559763299380048E-2</v>
      </c>
      <c r="P84" s="209">
        <f t="shared" si="6"/>
        <v>32050.953000000001</v>
      </c>
      <c r="R84" s="165">
        <f t="shared" si="15"/>
        <v>7.120632501437566E-4</v>
      </c>
      <c r="S84" s="201">
        <f t="shared" si="17"/>
        <v>0.1</v>
      </c>
      <c r="U84" s="209"/>
    </row>
    <row r="85" spans="1:27" s="165" customFormat="1" ht="12.95" customHeight="1" x14ac:dyDescent="0.2">
      <c r="A85" s="207" t="s">
        <v>54</v>
      </c>
      <c r="B85" s="215"/>
      <c r="C85" s="217">
        <v>47099.525999999998</v>
      </c>
      <c r="D85" s="217" t="s">
        <v>79</v>
      </c>
      <c r="E85" s="165">
        <f t="shared" ref="E85:E148" si="19">(C85-C$7)/C$8</f>
        <v>-6685.4815237490302</v>
      </c>
      <c r="F85" s="165">
        <f t="shared" ref="F85:F116" si="20">ROUND(2*E85,0)/2</f>
        <v>-6685.5</v>
      </c>
      <c r="G85" s="165">
        <f t="shared" si="18"/>
        <v>7.7128499979153275E-3</v>
      </c>
      <c r="I85" s="165">
        <f t="shared" si="16"/>
        <v>7.7128499979153275E-3</v>
      </c>
      <c r="O85" s="181">
        <f t="shared" ref="O85:O148" si="21">+D$11+D$12*F85+D$13*F85^2</f>
        <v>1.7463850147347158E-2</v>
      </c>
      <c r="P85" s="209">
        <f t="shared" ref="P85:P148" si="22">C85-15018.5</f>
        <v>32081.025999999998</v>
      </c>
      <c r="R85" s="165">
        <f t="shared" ref="R85:R116" si="23">+(O85-G85)^2</f>
        <v>9.5082003914219584E-5</v>
      </c>
      <c r="S85" s="201">
        <f t="shared" si="17"/>
        <v>0.1</v>
      </c>
      <c r="U85" s="209"/>
    </row>
    <row r="86" spans="1:27" s="165" customFormat="1" ht="12.95" customHeight="1" x14ac:dyDescent="0.2">
      <c r="A86" s="207" t="s">
        <v>54</v>
      </c>
      <c r="B86" s="215"/>
      <c r="C86" s="217">
        <v>47115.370999999999</v>
      </c>
      <c r="D86" s="217" t="s">
        <v>79</v>
      </c>
      <c r="E86" s="165">
        <f t="shared" si="19"/>
        <v>-6647.5245821802</v>
      </c>
      <c r="F86" s="165">
        <f t="shared" si="20"/>
        <v>-6647.5</v>
      </c>
      <c r="G86" s="165">
        <f t="shared" si="18"/>
        <v>-1.0261750001518521E-2</v>
      </c>
      <c r="I86" s="165">
        <f t="shared" si="16"/>
        <v>-1.0261750001518521E-2</v>
      </c>
      <c r="O86" s="181">
        <f t="shared" si="21"/>
        <v>1.7412369224837521E-2</v>
      </c>
      <c r="P86" s="209">
        <f t="shared" si="22"/>
        <v>32096.870999999999</v>
      </c>
      <c r="R86" s="165">
        <f t="shared" si="23"/>
        <v>7.6585687495456917E-4</v>
      </c>
      <c r="S86" s="201">
        <f t="shared" si="17"/>
        <v>0.1</v>
      </c>
      <c r="U86" s="209"/>
    </row>
    <row r="87" spans="1:27" s="165" customFormat="1" ht="12.95" customHeight="1" x14ac:dyDescent="0.2">
      <c r="A87" s="207" t="s">
        <v>54</v>
      </c>
      <c r="B87" s="215"/>
      <c r="C87" s="217">
        <v>47613.39</v>
      </c>
      <c r="D87" s="217" t="s">
        <v>79</v>
      </c>
      <c r="E87" s="165">
        <f t="shared" si="19"/>
        <v>-5454.5123964328932</v>
      </c>
      <c r="F87" s="165">
        <f t="shared" si="20"/>
        <v>-5454.5</v>
      </c>
      <c r="G87" s="165">
        <f t="shared" si="18"/>
        <v>-5.1748500045505352E-3</v>
      </c>
      <c r="I87" s="165">
        <f t="shared" si="16"/>
        <v>-5.1748500045505352E-3</v>
      </c>
      <c r="O87" s="181">
        <f t="shared" si="21"/>
        <v>1.5493958136994716E-2</v>
      </c>
      <c r="P87" s="209">
        <f t="shared" si="22"/>
        <v>32594.89</v>
      </c>
      <c r="R87" s="165">
        <f t="shared" si="23"/>
        <v>4.2719962999200725E-4</v>
      </c>
      <c r="S87" s="201">
        <f t="shared" si="17"/>
        <v>0.1</v>
      </c>
      <c r="U87" s="209"/>
    </row>
    <row r="88" spans="1:27" s="165" customFormat="1" ht="12.95" customHeight="1" x14ac:dyDescent="0.2">
      <c r="A88" s="207" t="s">
        <v>54</v>
      </c>
      <c r="B88" s="215"/>
      <c r="C88" s="217">
        <v>47686.445</v>
      </c>
      <c r="D88" s="217" t="s">
        <v>79</v>
      </c>
      <c r="E88" s="165">
        <f t="shared" si="19"/>
        <v>-5279.5080186284922</v>
      </c>
      <c r="F88" s="165">
        <f t="shared" si="20"/>
        <v>-5279.5</v>
      </c>
      <c r="G88" s="165">
        <f t="shared" si="18"/>
        <v>-3.3473500006948598E-3</v>
      </c>
      <c r="I88" s="165">
        <f t="shared" si="16"/>
        <v>-3.3473500006948598E-3</v>
      </c>
      <c r="O88" s="181">
        <f t="shared" si="21"/>
        <v>1.5163288465932271E-2</v>
      </c>
      <c r="P88" s="209">
        <f t="shared" si="22"/>
        <v>32667.945</v>
      </c>
      <c r="R88" s="165">
        <f t="shared" si="23"/>
        <v>3.4264373644217596E-4</v>
      </c>
      <c r="S88" s="201">
        <f t="shared" si="17"/>
        <v>0.1</v>
      </c>
      <c r="U88" s="209"/>
    </row>
    <row r="89" spans="1:27" s="165" customFormat="1" ht="12.95" customHeight="1" x14ac:dyDescent="0.2">
      <c r="A89" s="207" t="s">
        <v>54</v>
      </c>
      <c r="B89" s="215"/>
      <c r="C89" s="217">
        <v>47686.457999999999</v>
      </c>
      <c r="D89" s="217" t="s">
        <v>79</v>
      </c>
      <c r="E89" s="165">
        <f t="shared" si="19"/>
        <v>-5279.4768769282491</v>
      </c>
      <c r="F89" s="165">
        <f t="shared" si="20"/>
        <v>-5279.5</v>
      </c>
      <c r="G89" s="165">
        <f t="shared" si="18"/>
        <v>9.65264999831561E-3</v>
      </c>
      <c r="I89" s="165">
        <f t="shared" si="16"/>
        <v>9.65264999831561E-3</v>
      </c>
      <c r="O89" s="181">
        <f t="shared" si="21"/>
        <v>1.5163288465932271E-2</v>
      </c>
      <c r="P89" s="209">
        <f t="shared" si="22"/>
        <v>32667.957999999999</v>
      </c>
      <c r="R89" s="165">
        <f t="shared" si="23"/>
        <v>3.0367136320776498E-5</v>
      </c>
      <c r="S89" s="201">
        <f t="shared" si="17"/>
        <v>0.1</v>
      </c>
      <c r="U89" s="209"/>
    </row>
    <row r="90" spans="1:27" s="165" customFormat="1" ht="12.95" customHeight="1" x14ac:dyDescent="0.2">
      <c r="A90" s="207" t="s">
        <v>62</v>
      </c>
      <c r="B90" s="215"/>
      <c r="C90" s="216">
        <v>47772.841</v>
      </c>
      <c r="D90" s="217" t="s">
        <v>79</v>
      </c>
      <c r="E90" s="165">
        <f t="shared" si="19"/>
        <v>-5072.5450698256855</v>
      </c>
      <c r="F90" s="165">
        <f t="shared" si="20"/>
        <v>-5072.5</v>
      </c>
      <c r="G90" s="165">
        <f t="shared" si="18"/>
        <v>-1.8814250004652422E-2</v>
      </c>
      <c r="I90" s="165">
        <f t="shared" si="16"/>
        <v>-1.8814250004652422E-2</v>
      </c>
      <c r="O90" s="181">
        <f t="shared" si="21"/>
        <v>1.4755882924699211E-2</v>
      </c>
      <c r="P90" s="209">
        <f t="shared" si="22"/>
        <v>32754.341</v>
      </c>
      <c r="R90" s="165">
        <f t="shared" si="23"/>
        <v>1.1269538248943388E-3</v>
      </c>
      <c r="S90" s="201">
        <f t="shared" si="17"/>
        <v>0.1</v>
      </c>
      <c r="U90" s="209"/>
    </row>
    <row r="91" spans="1:27" s="165" customFormat="1" ht="12.95" customHeight="1" x14ac:dyDescent="0.2">
      <c r="A91" s="207" t="s">
        <v>62</v>
      </c>
      <c r="B91" s="215"/>
      <c r="C91" s="216">
        <v>47807.900999999998</v>
      </c>
      <c r="D91" s="217" t="s">
        <v>79</v>
      </c>
      <c r="E91" s="165">
        <f t="shared" si="19"/>
        <v>-4988.5582997781621</v>
      </c>
      <c r="F91" s="165">
        <f t="shared" si="20"/>
        <v>-4988.5</v>
      </c>
      <c r="G91" s="165">
        <f t="shared" si="18"/>
        <v>-2.4337050002941396E-2</v>
      </c>
      <c r="I91" s="165">
        <f t="shared" si="16"/>
        <v>-2.4337050002941396E-2</v>
      </c>
      <c r="O91" s="181">
        <f t="shared" si="21"/>
        <v>1.4585529249045916E-2</v>
      </c>
      <c r="P91" s="209">
        <f t="shared" si="22"/>
        <v>32789.400999999998</v>
      </c>
      <c r="R91" s="165">
        <f t="shared" si="23"/>
        <v>1.5149671756272331E-3</v>
      </c>
      <c r="S91" s="201">
        <f t="shared" si="17"/>
        <v>0.1</v>
      </c>
      <c r="U91" s="209"/>
    </row>
    <row r="92" spans="1:27" s="165" customFormat="1" ht="12.95" customHeight="1" x14ac:dyDescent="0.2">
      <c r="A92" s="207" t="s">
        <v>55</v>
      </c>
      <c r="B92" s="215"/>
      <c r="C92" s="217">
        <v>48123.510999999999</v>
      </c>
      <c r="D92" s="217" t="s">
        <v>79</v>
      </c>
      <c r="E92" s="165">
        <f t="shared" si="19"/>
        <v>-4232.5096832721492</v>
      </c>
      <c r="F92" s="165">
        <f t="shared" si="20"/>
        <v>-4232.5</v>
      </c>
      <c r="G92" s="165">
        <f t="shared" si="18"/>
        <v>-4.0422500023851171E-3</v>
      </c>
      <c r="I92" s="165">
        <f t="shared" si="16"/>
        <v>-4.0422500023851171E-3</v>
      </c>
      <c r="O92" s="181">
        <f t="shared" si="21"/>
        <v>1.2921677987501302E-2</v>
      </c>
      <c r="P92" s="209">
        <f t="shared" si="22"/>
        <v>33105.010999999999</v>
      </c>
      <c r="R92" s="165">
        <f t="shared" si="23"/>
        <v>2.8777485284605189E-4</v>
      </c>
      <c r="S92" s="201">
        <f t="shared" si="17"/>
        <v>0.1</v>
      </c>
      <c r="U92" s="209"/>
    </row>
    <row r="93" spans="1:27" s="165" customFormat="1" ht="12.95" customHeight="1" x14ac:dyDescent="0.2">
      <c r="A93" s="207" t="s">
        <v>55</v>
      </c>
      <c r="B93" s="215"/>
      <c r="C93" s="217">
        <v>48500.476999999999</v>
      </c>
      <c r="D93" s="217" t="s">
        <v>79</v>
      </c>
      <c r="E93" s="165">
        <f t="shared" si="19"/>
        <v>-3329.4818236675565</v>
      </c>
      <c r="F93" s="165">
        <f t="shared" si="20"/>
        <v>-3329.5</v>
      </c>
      <c r="G93" s="165">
        <f t="shared" si="18"/>
        <v>7.5876499977312051E-3</v>
      </c>
      <c r="I93" s="165">
        <f t="shared" si="16"/>
        <v>7.5876499977312051E-3</v>
      </c>
      <c r="O93" s="181">
        <f t="shared" si="21"/>
        <v>1.0626050223907162E-2</v>
      </c>
      <c r="P93" s="209">
        <f t="shared" si="22"/>
        <v>33481.976999999999</v>
      </c>
      <c r="R93" s="165">
        <f t="shared" si="23"/>
        <v>9.231875934426104E-6</v>
      </c>
      <c r="S93" s="201">
        <f t="shared" si="17"/>
        <v>0.1</v>
      </c>
      <c r="U93" s="209"/>
    </row>
    <row r="94" spans="1:27" s="165" customFormat="1" ht="12.95" customHeight="1" x14ac:dyDescent="0.2">
      <c r="A94" s="207" t="s">
        <v>62</v>
      </c>
      <c r="B94" s="215"/>
      <c r="C94" s="216">
        <v>48506.714</v>
      </c>
      <c r="D94" s="217" t="s">
        <v>79</v>
      </c>
      <c r="E94" s="165">
        <f t="shared" si="19"/>
        <v>-3314.5409940957788</v>
      </c>
      <c r="F94" s="165">
        <f t="shared" si="20"/>
        <v>-3314.5</v>
      </c>
      <c r="G94" s="165">
        <f t="shared" si="18"/>
        <v>-1.7112850000557955E-2</v>
      </c>
      <c r="I94" s="165">
        <f t="shared" si="16"/>
        <v>-1.7112850000557955E-2</v>
      </c>
      <c r="O94" s="181">
        <f t="shared" si="21"/>
        <v>1.0585083506190064E-2</v>
      </c>
      <c r="P94" s="209">
        <f t="shared" si="22"/>
        <v>33488.214</v>
      </c>
      <c r="R94" s="165">
        <f t="shared" si="23"/>
        <v>7.671755205442346E-4</v>
      </c>
      <c r="S94" s="201">
        <f t="shared" si="17"/>
        <v>0.1</v>
      </c>
      <c r="U94" s="209"/>
    </row>
    <row r="95" spans="1:27" s="165" customFormat="1" ht="12.95" customHeight="1" x14ac:dyDescent="0.2">
      <c r="A95" s="207" t="s">
        <v>55</v>
      </c>
      <c r="B95" s="215"/>
      <c r="C95" s="217">
        <v>48508.398999999998</v>
      </c>
      <c r="D95" s="217" t="s">
        <v>79</v>
      </c>
      <c r="E95" s="165">
        <f t="shared" si="19"/>
        <v>-3310.5045506408478</v>
      </c>
      <c r="F95" s="165">
        <f t="shared" si="20"/>
        <v>-3310.5</v>
      </c>
      <c r="G95" s="165">
        <f t="shared" si="18"/>
        <v>-1.899650007544551E-3</v>
      </c>
      <c r="I95" s="165">
        <f t="shared" si="16"/>
        <v>-1.899650007544551E-3</v>
      </c>
      <c r="O95" s="181">
        <f t="shared" si="21"/>
        <v>1.0574143410090896E-2</v>
      </c>
      <c r="P95" s="209">
        <f t="shared" si="22"/>
        <v>33489.898999999998</v>
      </c>
      <c r="R95" s="165">
        <f t="shared" si="23"/>
        <v>1.5559552222584543E-4</v>
      </c>
      <c r="S95" s="201">
        <f t="shared" si="17"/>
        <v>0.1</v>
      </c>
      <c r="U95" s="209"/>
    </row>
    <row r="96" spans="1:27" s="165" customFormat="1" ht="12.95" customHeight="1" x14ac:dyDescent="0.2">
      <c r="A96" s="207" t="s">
        <v>62</v>
      </c>
      <c r="B96" s="215"/>
      <c r="C96" s="216">
        <v>48537.625</v>
      </c>
      <c r="D96" s="217" t="s">
        <v>79</v>
      </c>
      <c r="E96" s="165">
        <f t="shared" si="19"/>
        <v>-3240.4932174574678</v>
      </c>
      <c r="F96" s="165">
        <f t="shared" si="20"/>
        <v>-3240.5</v>
      </c>
      <c r="G96" s="165">
        <f t="shared" si="18"/>
        <v>2.8313500006333925E-3</v>
      </c>
      <c r="I96" s="165">
        <f t="shared" si="16"/>
        <v>2.8313500006333925E-3</v>
      </c>
      <c r="O96" s="181">
        <f t="shared" si="21"/>
        <v>1.0381625872384451E-2</v>
      </c>
      <c r="P96" s="209">
        <f t="shared" si="22"/>
        <v>33519.125</v>
      </c>
      <c r="R96" s="165">
        <f t="shared" si="23"/>
        <v>5.700666573954621E-5</v>
      </c>
      <c r="S96" s="201">
        <f t="shared" si="17"/>
        <v>0.1</v>
      </c>
      <c r="U96" s="209"/>
    </row>
    <row r="97" spans="1:21" s="165" customFormat="1" ht="12.95" customHeight="1" x14ac:dyDescent="0.2">
      <c r="A97" s="207" t="s">
        <v>55</v>
      </c>
      <c r="B97" s="215"/>
      <c r="C97" s="217">
        <v>48801.451999999997</v>
      </c>
      <c r="D97" s="217" t="s">
        <v>79</v>
      </c>
      <c r="E97" s="165">
        <f t="shared" si="19"/>
        <v>-2608.4915750921132</v>
      </c>
      <c r="F97" s="165">
        <f t="shared" si="20"/>
        <v>-2608.5</v>
      </c>
      <c r="G97" s="165">
        <f t="shared" si="18"/>
        <v>3.51694999699248E-3</v>
      </c>
      <c r="I97" s="165">
        <f t="shared" si="16"/>
        <v>3.51694999699248E-3</v>
      </c>
      <c r="O97" s="181">
        <f t="shared" si="21"/>
        <v>8.5521775853212752E-3</v>
      </c>
      <c r="P97" s="209">
        <f t="shared" si="22"/>
        <v>33782.951999999997</v>
      </c>
      <c r="R97" s="165">
        <f t="shared" si="23"/>
        <v>2.5353516866267416E-5</v>
      </c>
      <c r="S97" s="201">
        <f t="shared" si="17"/>
        <v>0.1</v>
      </c>
      <c r="U97" s="209"/>
    </row>
    <row r="98" spans="1:21" s="165" customFormat="1" ht="12.95" customHeight="1" x14ac:dyDescent="0.2">
      <c r="A98" s="207" t="s">
        <v>55</v>
      </c>
      <c r="B98" s="215"/>
      <c r="C98" s="217">
        <v>49122.478999999999</v>
      </c>
      <c r="D98" s="217" t="s">
        <v>79</v>
      </c>
      <c r="E98" s="165">
        <f t="shared" si="19"/>
        <v>-1839.4664516452112</v>
      </c>
      <c r="F98" s="165">
        <f t="shared" si="20"/>
        <v>-1839.5</v>
      </c>
      <c r="G98" s="165">
        <f t="shared" ref="G98:G129" si="24">C98-(C$7+C$8*F98)</f>
        <v>1.4004649994603824E-2</v>
      </c>
      <c r="I98" s="165">
        <f t="shared" si="16"/>
        <v>1.4004649994603824E-2</v>
      </c>
      <c r="O98" s="181">
        <f t="shared" si="21"/>
        <v>6.1044724235319869E-3</v>
      </c>
      <c r="P98" s="209">
        <f t="shared" si="22"/>
        <v>34103.978999999999</v>
      </c>
      <c r="R98" s="165">
        <f t="shared" si="23"/>
        <v>6.2412805654466505E-5</v>
      </c>
      <c r="S98" s="201">
        <f t="shared" si="17"/>
        <v>0.1</v>
      </c>
      <c r="U98" s="209"/>
    </row>
    <row r="99" spans="1:21" s="165" customFormat="1" ht="12.95" customHeight="1" x14ac:dyDescent="0.2">
      <c r="A99" s="207" t="s">
        <v>57</v>
      </c>
      <c r="B99" s="215" t="s">
        <v>65</v>
      </c>
      <c r="C99" s="217">
        <v>49599.404999999999</v>
      </c>
      <c r="D99" s="217">
        <v>1.7000000000000001E-2</v>
      </c>
      <c r="E99" s="207">
        <f t="shared" si="19"/>
        <v>-696.98287230442486</v>
      </c>
      <c r="F99" s="165">
        <f t="shared" si="20"/>
        <v>-697</v>
      </c>
      <c r="G99" s="165">
        <f t="shared" si="24"/>
        <v>7.1498999968753196E-3</v>
      </c>
      <c r="I99" s="165">
        <f t="shared" si="16"/>
        <v>7.1498999968753196E-3</v>
      </c>
      <c r="O99" s="181">
        <f t="shared" si="21"/>
        <v>2.018562336757877E-3</v>
      </c>
      <c r="P99" s="209">
        <f t="shared" si="22"/>
        <v>34580.904999999999</v>
      </c>
      <c r="R99" s="165">
        <f t="shared" si="23"/>
        <v>2.6330626182139554E-5</v>
      </c>
      <c r="S99" s="201">
        <f t="shared" si="17"/>
        <v>0.1</v>
      </c>
      <c r="U99" s="209"/>
    </row>
    <row r="100" spans="1:21" s="165" customFormat="1" ht="12.95" customHeight="1" x14ac:dyDescent="0.2">
      <c r="A100" s="218" t="s">
        <v>57</v>
      </c>
      <c r="B100" s="219"/>
      <c r="C100" s="220">
        <v>49599.599000000002</v>
      </c>
      <c r="D100" s="220">
        <v>1.4999999999999999E-2</v>
      </c>
      <c r="E100" s="207">
        <f t="shared" si="19"/>
        <v>-696.51814231613378</v>
      </c>
      <c r="F100" s="165">
        <f t="shared" si="20"/>
        <v>-696.5</v>
      </c>
      <c r="G100" s="165">
        <f t="shared" si="24"/>
        <v>-7.5734499987447634E-3</v>
      </c>
      <c r="I100" s="165">
        <f t="shared" si="16"/>
        <v>-7.5734499987447634E-3</v>
      </c>
      <c r="O100" s="181">
        <f t="shared" si="21"/>
        <v>2.016656598344665E-3</v>
      </c>
      <c r="P100" s="209">
        <f t="shared" si="22"/>
        <v>34581.099000000002</v>
      </c>
      <c r="R100" s="165">
        <f t="shared" si="23"/>
        <v>9.1970144543538165E-5</v>
      </c>
      <c r="S100" s="201">
        <f t="shared" si="17"/>
        <v>0.1</v>
      </c>
      <c r="U100" s="209"/>
    </row>
    <row r="101" spans="1:21" s="165" customFormat="1" ht="12.95" customHeight="1" x14ac:dyDescent="0.2">
      <c r="A101" s="207" t="s">
        <v>59</v>
      </c>
      <c r="B101" s="215"/>
      <c r="C101" s="217">
        <v>49599.614000000001</v>
      </c>
      <c r="D101" s="217">
        <v>6.0000000000000001E-3</v>
      </c>
      <c r="E101" s="207">
        <f t="shared" si="19"/>
        <v>-696.48220958508239</v>
      </c>
      <c r="F101" s="165">
        <f t="shared" si="20"/>
        <v>-696.5</v>
      </c>
      <c r="G101" s="165">
        <f t="shared" si="24"/>
        <v>7.42655000067316E-3</v>
      </c>
      <c r="I101" s="165">
        <f t="shared" si="16"/>
        <v>7.42655000067316E-3</v>
      </c>
      <c r="O101" s="181">
        <f t="shared" si="21"/>
        <v>2.016656598344665E-3</v>
      </c>
      <c r="P101" s="209">
        <f t="shared" si="22"/>
        <v>34581.114000000001</v>
      </c>
      <c r="R101" s="165">
        <f t="shared" si="23"/>
        <v>2.9266946624557381E-5</v>
      </c>
      <c r="S101" s="170">
        <f t="shared" si="17"/>
        <v>0.1</v>
      </c>
      <c r="U101" s="209"/>
    </row>
    <row r="102" spans="1:21" s="165" customFormat="1" ht="12.95" customHeight="1" x14ac:dyDescent="0.2">
      <c r="A102" s="218" t="s">
        <v>62</v>
      </c>
      <c r="B102" s="219"/>
      <c r="C102" s="221">
        <v>49858.828000000001</v>
      </c>
      <c r="D102" s="220" t="s">
        <v>79</v>
      </c>
      <c r="E102" s="207">
        <f t="shared" si="19"/>
        <v>-75.531079776175162</v>
      </c>
      <c r="F102" s="165">
        <f t="shared" si="20"/>
        <v>-75.5</v>
      </c>
      <c r="G102" s="165">
        <f t="shared" si="24"/>
        <v>-1.2974149998626672E-2</v>
      </c>
      <c r="I102" s="165">
        <f t="shared" si="16"/>
        <v>-1.2974149998626672E-2</v>
      </c>
      <c r="O102" s="181">
        <f t="shared" si="21"/>
        <v>-4.2968531990020845E-4</v>
      </c>
      <c r="P102" s="209">
        <f t="shared" si="22"/>
        <v>34840.328000000001</v>
      </c>
      <c r="R102" s="165">
        <f t="shared" si="23"/>
        <v>1.5736359407581585E-4</v>
      </c>
      <c r="S102" s="170">
        <f t="shared" si="17"/>
        <v>0.1</v>
      </c>
      <c r="U102" s="209"/>
    </row>
    <row r="103" spans="1:21" s="165" customFormat="1" ht="12.95" customHeight="1" x14ac:dyDescent="0.2">
      <c r="A103" s="218" t="s">
        <v>93</v>
      </c>
      <c r="B103" s="219"/>
      <c r="C103" s="221">
        <v>49890.349900000001</v>
      </c>
      <c r="D103" s="220" t="s">
        <v>95</v>
      </c>
      <c r="E103" s="207">
        <f t="shared" si="19"/>
        <v>-1.9882777852423157E-2</v>
      </c>
      <c r="F103" s="165">
        <f t="shared" si="20"/>
        <v>0</v>
      </c>
      <c r="G103" s="165">
        <f t="shared" si="24"/>
        <v>-8.3000000013271347E-3</v>
      </c>
      <c r="J103" s="165">
        <f t="shared" ref="J103:J111" si="25">G103</f>
        <v>-8.3000000013271347E-3</v>
      </c>
      <c r="O103" s="181">
        <f t="shared" si="21"/>
        <v>-7.3792716041520226E-4</v>
      </c>
      <c r="P103" s="209">
        <f t="shared" si="22"/>
        <v>34871.849900000001</v>
      </c>
      <c r="R103" s="165">
        <f t="shared" si="23"/>
        <v>5.7184945651257868E-5</v>
      </c>
      <c r="S103" s="170">
        <f t="shared" ref="S103:S111" si="26">S$16</f>
        <v>1</v>
      </c>
      <c r="U103" s="209"/>
    </row>
    <row r="104" spans="1:21" s="165" customFormat="1" ht="12.95" customHeight="1" x14ac:dyDescent="0.2">
      <c r="A104" s="207" t="s">
        <v>93</v>
      </c>
      <c r="B104" s="215"/>
      <c r="C104" s="216">
        <v>49890.355199999998</v>
      </c>
      <c r="D104" s="217" t="s">
        <v>95</v>
      </c>
      <c r="E104" s="207">
        <f t="shared" si="19"/>
        <v>-7.1865462207490426E-3</v>
      </c>
      <c r="F104" s="165">
        <f t="shared" si="20"/>
        <v>0</v>
      </c>
      <c r="G104" s="165">
        <f t="shared" si="24"/>
        <v>-3.0000000042491592E-3</v>
      </c>
      <c r="J104" s="165">
        <f t="shared" si="25"/>
        <v>-3.0000000042491592E-3</v>
      </c>
      <c r="O104" s="181">
        <f t="shared" si="21"/>
        <v>-7.3792716041520226E-4</v>
      </c>
      <c r="P104" s="209">
        <f t="shared" si="22"/>
        <v>34871.855199999998</v>
      </c>
      <c r="R104" s="165">
        <f t="shared" si="23"/>
        <v>5.1169735508110462E-6</v>
      </c>
      <c r="S104" s="170">
        <f t="shared" si="26"/>
        <v>1</v>
      </c>
      <c r="U104" s="209"/>
    </row>
    <row r="105" spans="1:21" s="165" customFormat="1" ht="12.95" customHeight="1" x14ac:dyDescent="0.2">
      <c r="A105" s="207" t="s">
        <v>93</v>
      </c>
      <c r="B105" s="215"/>
      <c r="C105" s="216">
        <v>49891.3969</v>
      </c>
      <c r="D105" s="217" t="s">
        <v>95</v>
      </c>
      <c r="E105" s="207">
        <f t="shared" si="19"/>
        <v>2.4882218496333404</v>
      </c>
      <c r="F105" s="165">
        <f t="shared" si="20"/>
        <v>2.5</v>
      </c>
      <c r="G105" s="165">
        <f t="shared" si="24"/>
        <v>-4.9167500037583522E-3</v>
      </c>
      <c r="J105" s="165">
        <f t="shared" si="25"/>
        <v>-4.9167500037583522E-3</v>
      </c>
      <c r="O105" s="181">
        <f t="shared" si="21"/>
        <v>-7.4817396779765309E-4</v>
      </c>
      <c r="P105" s="209">
        <f t="shared" si="22"/>
        <v>34872.8969</v>
      </c>
      <c r="R105" s="165">
        <f t="shared" si="23"/>
        <v>1.7377026167585815E-5</v>
      </c>
      <c r="S105" s="170">
        <f t="shared" si="26"/>
        <v>1</v>
      </c>
      <c r="U105" s="209"/>
    </row>
    <row r="106" spans="1:21" s="165" customFormat="1" ht="12.95" customHeight="1" x14ac:dyDescent="0.2">
      <c r="A106" s="218" t="s">
        <v>93</v>
      </c>
      <c r="B106" s="219"/>
      <c r="C106" s="221">
        <v>49899.326800000003</v>
      </c>
      <c r="D106" s="220" t="s">
        <v>95</v>
      </c>
      <c r="E106" s="207">
        <f t="shared" si="19"/>
        <v>21.484419448040075</v>
      </c>
      <c r="F106" s="165">
        <f t="shared" si="20"/>
        <v>21.5</v>
      </c>
      <c r="G106" s="165">
        <f t="shared" si="24"/>
        <v>-6.5040499976021238E-3</v>
      </c>
      <c r="J106" s="165">
        <f t="shared" si="25"/>
        <v>-6.5040499976021238E-3</v>
      </c>
      <c r="O106" s="181">
        <f t="shared" si="21"/>
        <v>-8.2613375837612617E-4</v>
      </c>
      <c r="P106" s="209">
        <f t="shared" si="22"/>
        <v>34880.826800000003</v>
      </c>
      <c r="R106" s="165">
        <f t="shared" si="23"/>
        <v>3.2238732819666296E-5</v>
      </c>
      <c r="S106" s="170">
        <f t="shared" si="26"/>
        <v>1</v>
      </c>
      <c r="U106" s="209"/>
    </row>
    <row r="107" spans="1:21" s="165" customFormat="1" ht="12.95" customHeight="1" x14ac:dyDescent="0.2">
      <c r="A107" s="218" t="s">
        <v>93</v>
      </c>
      <c r="B107" s="219"/>
      <c r="C107" s="221">
        <v>49909.347500000003</v>
      </c>
      <c r="D107" s="220" t="s">
        <v>95</v>
      </c>
      <c r="E107" s="207">
        <f t="shared" si="19"/>
        <v>45.489160652128987</v>
      </c>
      <c r="F107" s="165">
        <f t="shared" si="20"/>
        <v>45.5</v>
      </c>
      <c r="G107" s="165">
        <f t="shared" si="24"/>
        <v>-4.5248499955050647E-3</v>
      </c>
      <c r="J107" s="165">
        <f t="shared" si="25"/>
        <v>-4.5248499955050647E-3</v>
      </c>
      <c r="O107" s="181">
        <f t="shared" si="21"/>
        <v>-9.2482163145675813E-4</v>
      </c>
      <c r="P107" s="209">
        <f t="shared" si="22"/>
        <v>34890.847500000003</v>
      </c>
      <c r="R107" s="165">
        <f t="shared" si="23"/>
        <v>1.2960204221952327E-5</v>
      </c>
      <c r="S107" s="170">
        <f t="shared" si="26"/>
        <v>1</v>
      </c>
      <c r="U107" s="209"/>
    </row>
    <row r="108" spans="1:21" s="165" customFormat="1" ht="12.95" customHeight="1" x14ac:dyDescent="0.2">
      <c r="A108" s="222" t="s">
        <v>461</v>
      </c>
      <c r="B108" s="223" t="s">
        <v>64</v>
      </c>
      <c r="C108" s="224">
        <v>49936.480300000003</v>
      </c>
      <c r="D108" s="224" t="s">
        <v>79</v>
      </c>
      <c r="E108" s="207">
        <f t="shared" si="19"/>
        <v>110.48620099284651</v>
      </c>
      <c r="F108" s="165">
        <f t="shared" si="20"/>
        <v>110.5</v>
      </c>
      <c r="G108" s="165">
        <f t="shared" si="24"/>
        <v>-5.7603500026743859E-3</v>
      </c>
      <c r="J108" s="165">
        <f t="shared" si="25"/>
        <v>-5.7603500026743859E-3</v>
      </c>
      <c r="O108" s="181">
        <f t="shared" si="21"/>
        <v>-1.1932916307269229E-3</v>
      </c>
      <c r="P108" s="209">
        <f t="shared" si="22"/>
        <v>34917.980300000003</v>
      </c>
      <c r="R108" s="165">
        <f t="shared" si="23"/>
        <v>2.0858022172775412E-5</v>
      </c>
      <c r="S108" s="170">
        <f t="shared" si="26"/>
        <v>1</v>
      </c>
    </row>
    <row r="109" spans="1:21" s="165" customFormat="1" ht="12.95" customHeight="1" x14ac:dyDescent="0.2">
      <c r="A109" s="222" t="s">
        <v>461</v>
      </c>
      <c r="B109" s="223" t="s">
        <v>64</v>
      </c>
      <c r="C109" s="224">
        <v>49936.485800000002</v>
      </c>
      <c r="D109" s="224" t="s">
        <v>79</v>
      </c>
      <c r="E109" s="207">
        <f t="shared" si="19"/>
        <v>110.49937632756422</v>
      </c>
      <c r="F109" s="165">
        <f t="shared" si="20"/>
        <v>110.5</v>
      </c>
      <c r="G109" s="165">
        <f t="shared" si="24"/>
        <v>-2.6035000337287784E-4</v>
      </c>
      <c r="J109" s="165">
        <f t="shared" si="25"/>
        <v>-2.6035000337287784E-4</v>
      </c>
      <c r="O109" s="181">
        <f t="shared" si="21"/>
        <v>-1.1932916307269229E-3</v>
      </c>
      <c r="P109" s="209">
        <f t="shared" si="22"/>
        <v>34917.985800000002</v>
      </c>
      <c r="R109" s="165">
        <f t="shared" si="23"/>
        <v>8.7038008005001392E-7</v>
      </c>
      <c r="S109" s="170">
        <f t="shared" si="26"/>
        <v>1</v>
      </c>
    </row>
    <row r="110" spans="1:21" s="165" customFormat="1" ht="12.95" customHeight="1" x14ac:dyDescent="0.2">
      <c r="A110" s="218" t="s">
        <v>93</v>
      </c>
      <c r="B110" s="219"/>
      <c r="C110" s="221">
        <v>49937.316200000001</v>
      </c>
      <c r="D110" s="220" t="s">
        <v>95</v>
      </c>
      <c r="E110" s="207">
        <f t="shared" si="19"/>
        <v>112.48861231864743</v>
      </c>
      <c r="F110" s="165">
        <f t="shared" si="20"/>
        <v>112.5</v>
      </c>
      <c r="G110" s="165">
        <f t="shared" si="24"/>
        <v>-4.7537499995087273E-3</v>
      </c>
      <c r="J110" s="165">
        <f t="shared" si="25"/>
        <v>-4.7537499995087273E-3</v>
      </c>
      <c r="O110" s="181">
        <f t="shared" si="21"/>
        <v>-1.2015798184250122E-3</v>
      </c>
      <c r="P110" s="209">
        <f t="shared" si="22"/>
        <v>34918.816200000001</v>
      </c>
      <c r="R110" s="165">
        <f t="shared" si="23"/>
        <v>1.2617912995380313E-5</v>
      </c>
      <c r="S110" s="170">
        <f t="shared" si="26"/>
        <v>1</v>
      </c>
      <c r="U110" s="209"/>
    </row>
    <row r="111" spans="1:21" s="165" customFormat="1" ht="12.95" customHeight="1" x14ac:dyDescent="0.2">
      <c r="A111" s="218" t="s">
        <v>93</v>
      </c>
      <c r="B111" s="219"/>
      <c r="C111" s="221">
        <v>49938.359499999999</v>
      </c>
      <c r="D111" s="220" t="s">
        <v>95</v>
      </c>
      <c r="E111" s="207">
        <f t="shared" si="19"/>
        <v>114.98785353913748</v>
      </c>
      <c r="F111" s="165">
        <f t="shared" si="20"/>
        <v>115</v>
      </c>
      <c r="G111" s="165">
        <f t="shared" si="24"/>
        <v>-5.070500003057532E-3</v>
      </c>
      <c r="J111" s="165">
        <f t="shared" si="25"/>
        <v>-5.070500003057532E-3</v>
      </c>
      <c r="O111" s="181">
        <f t="shared" si="21"/>
        <v>-1.2119423678892593E-3</v>
      </c>
      <c r="P111" s="209">
        <f t="shared" si="22"/>
        <v>34919.859499999999</v>
      </c>
      <c r="R111" s="165">
        <f t="shared" si="23"/>
        <v>1.4888467023915372E-5</v>
      </c>
      <c r="S111" s="170">
        <f t="shared" si="26"/>
        <v>1</v>
      </c>
      <c r="U111" s="209"/>
    </row>
    <row r="112" spans="1:21" s="165" customFormat="1" ht="12.95" customHeight="1" x14ac:dyDescent="0.2">
      <c r="A112" s="218" t="s">
        <v>62</v>
      </c>
      <c r="B112" s="219"/>
      <c r="C112" s="221">
        <v>50233.692999999999</v>
      </c>
      <c r="D112" s="220" t="s">
        <v>79</v>
      </c>
      <c r="E112" s="207">
        <f t="shared" si="19"/>
        <v>822.46380196560881</v>
      </c>
      <c r="F112" s="165">
        <f t="shared" si="20"/>
        <v>822.5</v>
      </c>
      <c r="G112" s="165">
        <f t="shared" si="24"/>
        <v>-1.5110750005987938E-2</v>
      </c>
      <c r="I112" s="165">
        <f>G112</f>
        <v>-1.5110750005987938E-2</v>
      </c>
      <c r="O112" s="181">
        <f t="shared" si="21"/>
        <v>-4.2479041173617612E-3</v>
      </c>
      <c r="P112" s="209">
        <f t="shared" si="22"/>
        <v>35215.192999999999</v>
      </c>
      <c r="R112" s="165">
        <f t="shared" si="23"/>
        <v>1.1800142080004265E-4</v>
      </c>
      <c r="S112" s="170">
        <f>S$15</f>
        <v>0.1</v>
      </c>
      <c r="U112" s="209"/>
    </row>
    <row r="113" spans="1:20" s="165" customFormat="1" ht="12.95" customHeight="1" x14ac:dyDescent="0.2">
      <c r="A113" s="222" t="s">
        <v>461</v>
      </c>
      <c r="B113" s="223" t="s">
        <v>64</v>
      </c>
      <c r="C113" s="224">
        <v>50305.478300000002</v>
      </c>
      <c r="D113" s="224" t="s">
        <v>79</v>
      </c>
      <c r="E113" s="207">
        <f t="shared" si="19"/>
        <v>994.42659386216269</v>
      </c>
      <c r="F113" s="165">
        <f t="shared" si="20"/>
        <v>994.5</v>
      </c>
      <c r="G113" s="165">
        <f t="shared" si="24"/>
        <v>-3.0643149999377783E-2</v>
      </c>
      <c r="J113" s="165">
        <f>G113</f>
        <v>-3.0643149999377783E-2</v>
      </c>
      <c r="O113" s="181">
        <f t="shared" si="21"/>
        <v>-5.0171020817653808E-3</v>
      </c>
      <c r="P113" s="209">
        <f t="shared" si="22"/>
        <v>35286.978300000002</v>
      </c>
      <c r="R113" s="165">
        <f t="shared" si="23"/>
        <v>6.5669433187576687E-4</v>
      </c>
      <c r="S113" s="170">
        <f>S$16</f>
        <v>1</v>
      </c>
    </row>
    <row r="114" spans="1:20" s="165" customFormat="1" ht="12.95" customHeight="1" x14ac:dyDescent="0.2">
      <c r="A114" s="222" t="s">
        <v>461</v>
      </c>
      <c r="B114" s="223" t="s">
        <v>64</v>
      </c>
      <c r="C114" s="224">
        <v>50305.501300000004</v>
      </c>
      <c r="D114" s="224" t="s">
        <v>79</v>
      </c>
      <c r="E114" s="207">
        <f t="shared" si="19"/>
        <v>994.48169071644634</v>
      </c>
      <c r="F114" s="165">
        <f t="shared" si="20"/>
        <v>994.5</v>
      </c>
      <c r="G114" s="165">
        <f t="shared" si="24"/>
        <v>-7.6431499983300455E-3</v>
      </c>
      <c r="J114" s="165">
        <f>G114</f>
        <v>-7.6431499983300455E-3</v>
      </c>
      <c r="O114" s="181">
        <f t="shared" si="21"/>
        <v>-5.0171020817653808E-3</v>
      </c>
      <c r="P114" s="209">
        <f t="shared" si="22"/>
        <v>35287.001300000004</v>
      </c>
      <c r="R114" s="165">
        <f t="shared" si="23"/>
        <v>6.8961276600936165E-6</v>
      </c>
      <c r="S114" s="170">
        <f>S$16</f>
        <v>1</v>
      </c>
    </row>
    <row r="115" spans="1:20" s="165" customFormat="1" ht="12.95" customHeight="1" x14ac:dyDescent="0.2">
      <c r="A115" s="222" t="s">
        <v>461</v>
      </c>
      <c r="B115" s="223" t="s">
        <v>64</v>
      </c>
      <c r="C115" s="224">
        <v>50315.519800000002</v>
      </c>
      <c r="D115" s="224" t="s">
        <v>79</v>
      </c>
      <c r="E115" s="207">
        <f t="shared" si="19"/>
        <v>1018.4811617866411</v>
      </c>
      <c r="F115" s="165">
        <f t="shared" si="20"/>
        <v>1018.5</v>
      </c>
      <c r="G115" s="165">
        <f t="shared" si="24"/>
        <v>-7.8639499988639727E-3</v>
      </c>
      <c r="J115" s="165">
        <f>G115</f>
        <v>-7.8639499988639727E-3</v>
      </c>
      <c r="O115" s="181">
        <f t="shared" si="21"/>
        <v>-5.125399942736187E-3</v>
      </c>
      <c r="P115" s="209">
        <f t="shared" si="22"/>
        <v>35297.019800000002</v>
      </c>
      <c r="R115" s="165">
        <f t="shared" si="23"/>
        <v>7.4996564099174986E-6</v>
      </c>
      <c r="S115" s="170">
        <f>S$16</f>
        <v>1</v>
      </c>
    </row>
    <row r="116" spans="1:20" s="165" customFormat="1" ht="12.95" customHeight="1" x14ac:dyDescent="0.2">
      <c r="A116" s="222" t="s">
        <v>461</v>
      </c>
      <c r="B116" s="223" t="s">
        <v>64</v>
      </c>
      <c r="C116" s="224">
        <v>50318.446199999998</v>
      </c>
      <c r="D116" s="224" t="s">
        <v>79</v>
      </c>
      <c r="E116" s="207">
        <f t="shared" si="19"/>
        <v>1025.491398063504</v>
      </c>
      <c r="F116" s="165">
        <f t="shared" si="20"/>
        <v>1025.5</v>
      </c>
      <c r="G116" s="165">
        <f t="shared" si="24"/>
        <v>-3.5908500067307614E-3</v>
      </c>
      <c r="J116" s="165">
        <f>G116</f>
        <v>-3.5908500067307614E-3</v>
      </c>
      <c r="O116" s="181">
        <f t="shared" si="21"/>
        <v>-5.1570314695757822E-3</v>
      </c>
      <c r="P116" s="209">
        <f t="shared" si="22"/>
        <v>35299.946199999998</v>
      </c>
      <c r="R116" s="165">
        <f t="shared" si="23"/>
        <v>2.4529243745593695E-6</v>
      </c>
      <c r="S116" s="170">
        <f>S$16</f>
        <v>1</v>
      </c>
    </row>
    <row r="117" spans="1:20" s="165" customFormat="1" ht="12.95" customHeight="1" x14ac:dyDescent="0.2">
      <c r="A117" s="222" t="s">
        <v>461</v>
      </c>
      <c r="B117" s="223" t="s">
        <v>64</v>
      </c>
      <c r="C117" s="224">
        <v>50318.458700000003</v>
      </c>
      <c r="D117" s="224" t="s">
        <v>79</v>
      </c>
      <c r="E117" s="207">
        <f t="shared" si="19"/>
        <v>1025.5213420060584</v>
      </c>
      <c r="F117" s="165">
        <f t="shared" ref="F117:F148" si="27">ROUND(2*E117,0)/2</f>
        <v>1025.5</v>
      </c>
      <c r="G117" s="165">
        <f t="shared" si="24"/>
        <v>8.9091499976348132E-3</v>
      </c>
      <c r="J117" s="165">
        <f>G117</f>
        <v>8.9091499976348132E-3</v>
      </c>
      <c r="O117" s="181">
        <f t="shared" si="21"/>
        <v>-5.1570314695757822E-3</v>
      </c>
      <c r="P117" s="209">
        <f t="shared" si="22"/>
        <v>35299.958700000003</v>
      </c>
      <c r="R117" s="165">
        <f t="shared" ref="R117:R130" si="28">+(O117-G117)^2</f>
        <v>1.9785746106849882E-4</v>
      </c>
      <c r="S117" s="170">
        <f>S$16</f>
        <v>1</v>
      </c>
    </row>
    <row r="118" spans="1:20" s="165" customFormat="1" ht="12.95" customHeight="1" x14ac:dyDescent="0.2">
      <c r="A118" s="222" t="s">
        <v>489</v>
      </c>
      <c r="B118" s="223" t="s">
        <v>64</v>
      </c>
      <c r="C118" s="224">
        <v>50370.616000000002</v>
      </c>
      <c r="D118" s="224" t="s">
        <v>79</v>
      </c>
      <c r="E118" s="207">
        <f t="shared" si="19"/>
        <v>1150.4649575622454</v>
      </c>
      <c r="F118" s="165">
        <f t="shared" si="27"/>
        <v>1150.5</v>
      </c>
      <c r="G118" s="165">
        <f t="shared" si="24"/>
        <v>-1.4628349999838974E-2</v>
      </c>
      <c r="K118" s="165">
        <f>G118</f>
        <v>-1.4628349999838974E-2</v>
      </c>
      <c r="O118" s="181">
        <f t="shared" si="21"/>
        <v>-5.7252752642060209E-3</v>
      </c>
      <c r="P118" s="209">
        <f t="shared" si="22"/>
        <v>35352.116000000002</v>
      </c>
      <c r="R118" s="165">
        <f t="shared" si="28"/>
        <v>7.9264739748265796E-5</v>
      </c>
      <c r="S118" s="170">
        <f>S$17</f>
        <v>1</v>
      </c>
    </row>
    <row r="119" spans="1:20" s="165" customFormat="1" ht="12.95" customHeight="1" x14ac:dyDescent="0.2">
      <c r="A119" s="222" t="s">
        <v>489</v>
      </c>
      <c r="B119" s="223" t="s">
        <v>64</v>
      </c>
      <c r="C119" s="224">
        <v>50376.889000000003</v>
      </c>
      <c r="D119" s="224" t="s">
        <v>79</v>
      </c>
      <c r="E119" s="207">
        <f t="shared" si="19"/>
        <v>1165.49202568855</v>
      </c>
      <c r="F119" s="165">
        <f t="shared" si="27"/>
        <v>1165.5</v>
      </c>
      <c r="G119" s="165">
        <f t="shared" si="24"/>
        <v>-3.3288499980699271E-3</v>
      </c>
      <c r="K119" s="165">
        <f>G119</f>
        <v>-3.3288499980699271E-3</v>
      </c>
      <c r="O119" s="181">
        <f t="shared" si="21"/>
        <v>-5.79389662333369E-3</v>
      </c>
      <c r="P119" s="209">
        <f t="shared" si="22"/>
        <v>35358.389000000003</v>
      </c>
      <c r="R119" s="165">
        <f t="shared" si="28"/>
        <v>6.0764548647242665E-6</v>
      </c>
      <c r="S119" s="170">
        <f>S$17</f>
        <v>1</v>
      </c>
    </row>
    <row r="120" spans="1:20" s="165" customFormat="1" ht="12.95" customHeight="1" x14ac:dyDescent="0.2">
      <c r="A120" s="222" t="s">
        <v>461</v>
      </c>
      <c r="B120" s="223" t="s">
        <v>64</v>
      </c>
      <c r="C120" s="224">
        <v>50639.467400000001</v>
      </c>
      <c r="D120" s="224" t="s">
        <v>79</v>
      </c>
      <c r="E120" s="225">
        <f t="shared" si="19"/>
        <v>1794.5026275210678</v>
      </c>
      <c r="F120" s="165">
        <f t="shared" si="27"/>
        <v>1794.5</v>
      </c>
      <c r="G120" s="165">
        <f t="shared" si="24"/>
        <v>1.0968499991577119E-3</v>
      </c>
      <c r="J120" s="165">
        <f>G120</f>
        <v>1.0968499991577119E-3</v>
      </c>
      <c r="O120" s="181">
        <f t="shared" si="21"/>
        <v>-8.7547688863553429E-3</v>
      </c>
      <c r="P120" s="209">
        <f t="shared" si="22"/>
        <v>35620.967400000001</v>
      </c>
      <c r="R120" s="165">
        <f t="shared" si="28"/>
        <v>9.7054394665397486E-5</v>
      </c>
      <c r="S120" s="170">
        <f>S$16</f>
        <v>1</v>
      </c>
    </row>
    <row r="121" spans="1:20" s="165" customFormat="1" ht="12.95" customHeight="1" x14ac:dyDescent="0.2">
      <c r="A121" s="222" t="s">
        <v>489</v>
      </c>
      <c r="B121" s="223" t="s">
        <v>64</v>
      </c>
      <c r="C121" s="224">
        <v>50642.7978</v>
      </c>
      <c r="D121" s="224" t="s">
        <v>79</v>
      </c>
      <c r="E121" s="218">
        <f t="shared" si="19"/>
        <v>1802.4806520209595</v>
      </c>
      <c r="F121" s="178">
        <f t="shared" si="27"/>
        <v>1802.5</v>
      </c>
      <c r="G121" s="165">
        <f t="shared" si="24"/>
        <v>-8.0767500039655715E-3</v>
      </c>
      <c r="K121" s="165">
        <f>G121</f>
        <v>-8.0767500039655715E-3</v>
      </c>
      <c r="O121" s="181">
        <f t="shared" si="21"/>
        <v>-8.7934756109643211E-3</v>
      </c>
      <c r="P121" s="209">
        <f t="shared" si="22"/>
        <v>35624.2978</v>
      </c>
      <c r="R121" s="165">
        <f t="shared" si="28"/>
        <v>5.1369559572772598E-7</v>
      </c>
      <c r="S121" s="170">
        <f>S$17</f>
        <v>1</v>
      </c>
    </row>
    <row r="122" spans="1:20" s="165" customFormat="1" ht="12.95" customHeight="1" x14ac:dyDescent="0.2">
      <c r="A122" s="222" t="s">
        <v>461</v>
      </c>
      <c r="B122" s="223" t="s">
        <v>64</v>
      </c>
      <c r="C122" s="224">
        <v>50667.428899999999</v>
      </c>
      <c r="D122" s="224" t="s">
        <v>79</v>
      </c>
      <c r="E122" s="218">
        <f t="shared" si="19"/>
        <v>1861.4848314766809</v>
      </c>
      <c r="F122" s="178">
        <f t="shared" si="27"/>
        <v>1861.5</v>
      </c>
      <c r="G122" s="165">
        <f t="shared" si="24"/>
        <v>-6.3320500048575923E-3</v>
      </c>
      <c r="J122" s="165">
        <f>G122</f>
        <v>-6.3320500048575923E-3</v>
      </c>
      <c r="O122" s="181">
        <f t="shared" si="21"/>
        <v>-9.0797510888654849E-3</v>
      </c>
      <c r="P122" s="209">
        <f t="shared" si="22"/>
        <v>35648.928899999999</v>
      </c>
      <c r="R122" s="165">
        <f t="shared" si="28"/>
        <v>7.549861247058148E-6</v>
      </c>
      <c r="S122" s="170">
        <f>S$16</f>
        <v>1</v>
      </c>
    </row>
    <row r="123" spans="1:20" s="165" customFormat="1" ht="12.95" customHeight="1" x14ac:dyDescent="0.2">
      <c r="A123" s="222" t="s">
        <v>461</v>
      </c>
      <c r="B123" s="223" t="s">
        <v>64</v>
      </c>
      <c r="C123" s="224">
        <v>50667.430999999997</v>
      </c>
      <c r="D123" s="224" t="s">
        <v>79</v>
      </c>
      <c r="E123" s="218">
        <f t="shared" si="19"/>
        <v>1861.4898620590232</v>
      </c>
      <c r="F123" s="178">
        <f t="shared" si="27"/>
        <v>1861.5</v>
      </c>
      <c r="G123" s="165">
        <f t="shared" si="24"/>
        <v>-4.2320500069763511E-3</v>
      </c>
      <c r="J123" s="165">
        <f>G123</f>
        <v>-4.2320500069763511E-3</v>
      </c>
      <c r="O123" s="181">
        <f t="shared" si="21"/>
        <v>-9.0797510888654849E-3</v>
      </c>
      <c r="P123" s="209">
        <f t="shared" si="22"/>
        <v>35648.930999999997</v>
      </c>
      <c r="R123" s="165">
        <f t="shared" si="28"/>
        <v>2.3500205779349078E-5</v>
      </c>
      <c r="S123" s="170">
        <f>S$16</f>
        <v>1</v>
      </c>
    </row>
    <row r="124" spans="1:20" s="165" customFormat="1" ht="12.95" customHeight="1" x14ac:dyDescent="0.2">
      <c r="A124" s="222" t="s">
        <v>461</v>
      </c>
      <c r="B124" s="223" t="s">
        <v>64</v>
      </c>
      <c r="C124" s="224">
        <v>50667.433799999999</v>
      </c>
      <c r="D124" s="224" t="s">
        <v>79</v>
      </c>
      <c r="E124" s="218">
        <f t="shared" si="19"/>
        <v>1861.4965695021579</v>
      </c>
      <c r="F124" s="178">
        <f t="shared" si="27"/>
        <v>1861.5</v>
      </c>
      <c r="G124" s="165">
        <f t="shared" si="24"/>
        <v>-1.4320500049507245E-3</v>
      </c>
      <c r="J124" s="165">
        <f>G124</f>
        <v>-1.4320500049507245E-3</v>
      </c>
      <c r="O124" s="181">
        <f t="shared" si="21"/>
        <v>-9.0797510888654849E-3</v>
      </c>
      <c r="P124" s="209">
        <f t="shared" si="22"/>
        <v>35648.933799999999</v>
      </c>
      <c r="R124" s="165">
        <f t="shared" si="28"/>
        <v>5.8487331868910998E-5</v>
      </c>
      <c r="S124" s="170">
        <f>S$16</f>
        <v>1</v>
      </c>
    </row>
    <row r="125" spans="1:20" s="165" customFormat="1" ht="12.95" customHeight="1" x14ac:dyDescent="0.2">
      <c r="A125" s="222" t="s">
        <v>461</v>
      </c>
      <c r="B125" s="223" t="s">
        <v>64</v>
      </c>
      <c r="C125" s="224">
        <v>50667.444900000002</v>
      </c>
      <c r="D125" s="224" t="s">
        <v>79</v>
      </c>
      <c r="E125" s="218">
        <f t="shared" si="19"/>
        <v>1861.523159723145</v>
      </c>
      <c r="F125" s="178">
        <f t="shared" si="27"/>
        <v>1861.5</v>
      </c>
      <c r="G125" s="165">
        <f t="shared" si="24"/>
        <v>9.6679499984020367E-3</v>
      </c>
      <c r="J125" s="165">
        <f>G125</f>
        <v>9.6679499984020367E-3</v>
      </c>
      <c r="O125" s="181">
        <f t="shared" si="21"/>
        <v>-9.0797510888654849E-3</v>
      </c>
      <c r="P125" s="209">
        <f t="shared" si="22"/>
        <v>35648.944900000002</v>
      </c>
      <c r="R125" s="165">
        <f t="shared" si="28"/>
        <v>3.5147629605753182E-4</v>
      </c>
      <c r="S125" s="170">
        <f>S$16</f>
        <v>1</v>
      </c>
    </row>
    <row r="126" spans="1:20" s="165" customFormat="1" ht="12.95" customHeight="1" x14ac:dyDescent="0.2">
      <c r="A126" s="222" t="s">
        <v>461</v>
      </c>
      <c r="B126" s="223" t="s">
        <v>64</v>
      </c>
      <c r="C126" s="224">
        <v>50667.456700000002</v>
      </c>
      <c r="D126" s="224" t="s">
        <v>79</v>
      </c>
      <c r="E126" s="226">
        <f t="shared" si="19"/>
        <v>1861.5514268049071</v>
      </c>
      <c r="F126" s="165">
        <f t="shared" si="27"/>
        <v>1861.5</v>
      </c>
      <c r="G126" s="165">
        <f t="shared" si="24"/>
        <v>2.1467949998623226E-2</v>
      </c>
      <c r="J126" s="165">
        <f>G126</f>
        <v>2.1467949998623226E-2</v>
      </c>
      <c r="O126" s="181">
        <f t="shared" si="21"/>
        <v>-9.0797510888654849E-3</v>
      </c>
      <c r="P126" s="209">
        <f t="shared" si="22"/>
        <v>35648.956700000002</v>
      </c>
      <c r="R126" s="165">
        <f t="shared" si="28"/>
        <v>9.3316204173055897E-4</v>
      </c>
      <c r="S126" s="170">
        <f>S$16</f>
        <v>1</v>
      </c>
    </row>
    <row r="127" spans="1:20" s="165" customFormat="1" ht="12.95" customHeight="1" thickBot="1" x14ac:dyDescent="0.25">
      <c r="A127" s="227" t="s">
        <v>489</v>
      </c>
      <c r="B127" s="228" t="s">
        <v>64</v>
      </c>
      <c r="C127" s="229">
        <v>51088.628199999999</v>
      </c>
      <c r="D127" s="229" t="s">
        <v>79</v>
      </c>
      <c r="E127" s="230">
        <f t="shared" si="19"/>
        <v>2870.4742425799432</v>
      </c>
      <c r="F127" s="165">
        <f t="shared" si="27"/>
        <v>2870.5</v>
      </c>
      <c r="G127" s="165">
        <f t="shared" si="24"/>
        <v>-1.0752350004622713E-2</v>
      </c>
      <c r="K127" s="165">
        <f>G127</f>
        <v>-1.0752350004622713E-2</v>
      </c>
      <c r="O127" s="181">
        <f t="shared" si="21"/>
        <v>-1.4197280406981108E-2</v>
      </c>
      <c r="P127" s="209">
        <f t="shared" si="22"/>
        <v>36070.128199999999</v>
      </c>
      <c r="R127" s="165">
        <f t="shared" si="28"/>
        <v>1.1867545477093177E-5</v>
      </c>
      <c r="S127" s="170">
        <f>S$17</f>
        <v>1</v>
      </c>
    </row>
    <row r="128" spans="1:20" s="165" customFormat="1" ht="12.95" customHeight="1" x14ac:dyDescent="0.2">
      <c r="A128" s="222" t="s">
        <v>461</v>
      </c>
      <c r="B128" s="223" t="s">
        <v>64</v>
      </c>
      <c r="C128" s="224">
        <v>51433.437299999998</v>
      </c>
      <c r="D128" s="224" t="s">
        <v>79</v>
      </c>
      <c r="E128" s="226">
        <f t="shared" si="19"/>
        <v>3696.4697529049704</v>
      </c>
      <c r="F128" s="165">
        <f t="shared" si="27"/>
        <v>3696.5</v>
      </c>
      <c r="G128" s="165">
        <f t="shared" si="24"/>
        <v>-1.2626550007553305E-2</v>
      </c>
      <c r="J128" s="165">
        <f>G128</f>
        <v>-1.2626550007553305E-2</v>
      </c>
      <c r="O128" s="181">
        <f t="shared" si="21"/>
        <v>-1.8698533349355569E-2</v>
      </c>
      <c r="P128" s="209">
        <f t="shared" si="22"/>
        <v>36414.937299999998</v>
      </c>
      <c r="R128" s="165">
        <f t="shared" si="28"/>
        <v>3.6868981703124181E-5</v>
      </c>
      <c r="S128" s="170">
        <f>S$16</f>
        <v>1</v>
      </c>
      <c r="T128" s="165">
        <f t="shared" ref="T128:T159" si="29">S128*R128</f>
        <v>3.6868981703124181E-5</v>
      </c>
    </row>
    <row r="129" spans="1:21" s="165" customFormat="1" ht="12.95" customHeight="1" x14ac:dyDescent="0.2">
      <c r="A129" s="222" t="s">
        <v>489</v>
      </c>
      <c r="B129" s="223" t="s">
        <v>64</v>
      </c>
      <c r="C129" s="224">
        <v>51452.634899999997</v>
      </c>
      <c r="D129" s="224" t="s">
        <v>79</v>
      </c>
      <c r="E129" s="207">
        <f t="shared" si="19"/>
        <v>3742.4578994156495</v>
      </c>
      <c r="F129" s="165">
        <f t="shared" si="27"/>
        <v>3742.5</v>
      </c>
      <c r="G129" s="165">
        <f t="shared" si="24"/>
        <v>-1.7574750003404915E-2</v>
      </c>
      <c r="K129" s="165">
        <f>G129</f>
        <v>-1.7574750003404915E-2</v>
      </c>
      <c r="O129" s="181">
        <f t="shared" si="21"/>
        <v>-1.8957462046257298E-2</v>
      </c>
      <c r="P129" s="209">
        <f t="shared" si="22"/>
        <v>36434.134899999997</v>
      </c>
      <c r="R129" s="165">
        <f t="shared" si="28"/>
        <v>1.9118925934490092E-6</v>
      </c>
      <c r="S129" s="170">
        <f>S$17</f>
        <v>1</v>
      </c>
      <c r="T129" s="165">
        <f t="shared" si="29"/>
        <v>1.9118925934490092E-6</v>
      </c>
    </row>
    <row r="130" spans="1:21" s="165" customFormat="1" ht="12.95" customHeight="1" x14ac:dyDescent="0.2">
      <c r="A130" s="222" t="s">
        <v>489</v>
      </c>
      <c r="B130" s="223" t="s">
        <v>64</v>
      </c>
      <c r="C130" s="224">
        <v>51576.614800000003</v>
      </c>
      <c r="D130" s="224" t="s">
        <v>79</v>
      </c>
      <c r="E130" s="207">
        <f t="shared" si="19"/>
        <v>4039.4536595929508</v>
      </c>
      <c r="F130" s="165">
        <f t="shared" si="27"/>
        <v>4039.5</v>
      </c>
      <c r="G130" s="165">
        <f t="shared" ref="G130" si="30">C130-(C$7+C$8*F130)</f>
        <v>-1.9344649997947272E-2</v>
      </c>
      <c r="K130" s="165">
        <f>G130</f>
        <v>-1.9344649997947272E-2</v>
      </c>
      <c r="O130" s="181">
        <f t="shared" si="21"/>
        <v>-2.0650202160669696E-2</v>
      </c>
      <c r="P130" s="209">
        <f t="shared" si="22"/>
        <v>36558.114800000003</v>
      </c>
      <c r="R130" s="165">
        <f t="shared" si="28"/>
        <v>1.7044664495891981E-6</v>
      </c>
      <c r="S130" s="170">
        <f>S$17</f>
        <v>1</v>
      </c>
      <c r="T130" s="165">
        <f t="shared" si="29"/>
        <v>1.7044664495891981E-6</v>
      </c>
    </row>
    <row r="131" spans="1:21" s="165" customFormat="1" ht="12.95" customHeight="1" x14ac:dyDescent="0.2">
      <c r="A131" s="222" t="s">
        <v>461</v>
      </c>
      <c r="B131" s="223" t="s">
        <v>65</v>
      </c>
      <c r="C131" s="224">
        <v>51667.421799999996</v>
      </c>
      <c r="D131" s="224" t="s">
        <v>79</v>
      </c>
      <c r="E131" s="207">
        <f t="shared" si="19"/>
        <v>4256.9832268406817</v>
      </c>
      <c r="F131" s="165">
        <f t="shared" si="27"/>
        <v>4257</v>
      </c>
      <c r="J131" s="165">
        <f>U131</f>
        <v>-7.0019000049796887E-3</v>
      </c>
      <c r="O131" s="181">
        <f t="shared" si="21"/>
        <v>-2.1912860802491971E-2</v>
      </c>
      <c r="P131" s="209">
        <f t="shared" si="22"/>
        <v>36648.921799999996</v>
      </c>
      <c r="R131" s="165">
        <f>+(O131-U131)^2</f>
        <v>2.2233675190494814E-4</v>
      </c>
      <c r="S131" s="170"/>
      <c r="T131" s="165">
        <f t="shared" si="29"/>
        <v>0</v>
      </c>
      <c r="U131" s="165">
        <f>C131-(C$7+C$8*F131)</f>
        <v>-7.0019000049796887E-3</v>
      </c>
    </row>
    <row r="132" spans="1:21" s="165" customFormat="1" ht="12.95" customHeight="1" x14ac:dyDescent="0.2">
      <c r="A132" s="61" t="s">
        <v>78</v>
      </c>
      <c r="B132" s="64" t="s">
        <v>65</v>
      </c>
      <c r="C132" s="61">
        <v>51676.386299999998</v>
      </c>
      <c r="D132" s="61">
        <v>2.8E-3</v>
      </c>
      <c r="E132" s="207">
        <f t="shared" si="19"/>
        <v>4278.4578246755718</v>
      </c>
      <c r="F132" s="165">
        <f t="shared" si="27"/>
        <v>4278.5</v>
      </c>
      <c r="G132" s="165">
        <f>C132-(C$7+C$8*F132)</f>
        <v>-1.7605950000870507E-2</v>
      </c>
      <c r="K132" s="165">
        <f>G132</f>
        <v>-1.7605950000870507E-2</v>
      </c>
      <c r="N132" s="165">
        <f t="shared" ref="N132:N163" ca="1" si="31">+C$11+C$12*F132</f>
        <v>4.3010296538823184E-2</v>
      </c>
      <c r="O132" s="181">
        <f t="shared" si="21"/>
        <v>-2.2038732651679431E-2</v>
      </c>
      <c r="P132" s="209">
        <f t="shared" si="22"/>
        <v>36657.886299999998</v>
      </c>
      <c r="R132" s="165">
        <f>+(O132-G132)^2</f>
        <v>1.964956202931259E-5</v>
      </c>
      <c r="S132" s="170">
        <f>S$17</f>
        <v>1</v>
      </c>
      <c r="T132" s="165">
        <f t="shared" si="29"/>
        <v>1.964956202931259E-5</v>
      </c>
      <c r="U132" s="209"/>
    </row>
    <row r="133" spans="1:21" s="165" customFormat="1" ht="12.95" customHeight="1" x14ac:dyDescent="0.2">
      <c r="A133" s="61" t="s">
        <v>78</v>
      </c>
      <c r="B133" s="64" t="s">
        <v>64</v>
      </c>
      <c r="C133" s="61">
        <v>51677.4447</v>
      </c>
      <c r="D133" s="61" t="s">
        <v>79</v>
      </c>
      <c r="E133" s="207">
        <f t="shared" si="19"/>
        <v>4280.9932381786648</v>
      </c>
      <c r="F133" s="165">
        <f t="shared" si="27"/>
        <v>4281</v>
      </c>
      <c r="K133" s="165">
        <f>U133</f>
        <v>-2.8227000002516434E-3</v>
      </c>
      <c r="N133" s="165">
        <f t="shared" ca="1" si="31"/>
        <v>4.2975709326744223E-2</v>
      </c>
      <c r="O133" s="181">
        <f t="shared" si="21"/>
        <v>-2.2053381259034915E-2</v>
      </c>
      <c r="P133" s="209">
        <f t="shared" si="22"/>
        <v>36658.9447</v>
      </c>
      <c r="R133" s="165">
        <f>+(O133-U133)^2</f>
        <v>3.6981910167691815E-4</v>
      </c>
      <c r="S133" s="170"/>
      <c r="T133" s="165">
        <f t="shared" si="29"/>
        <v>0</v>
      </c>
      <c r="U133" s="165">
        <f>C133-(C$7+C$8*F133)</f>
        <v>-2.8227000002516434E-3</v>
      </c>
    </row>
    <row r="134" spans="1:21" s="165" customFormat="1" ht="12.95" customHeight="1" x14ac:dyDescent="0.2">
      <c r="A134" s="61" t="s">
        <v>78</v>
      </c>
      <c r="B134" s="64" t="s">
        <v>64</v>
      </c>
      <c r="C134" s="61">
        <v>51758.409899999999</v>
      </c>
      <c r="D134" s="61" t="s">
        <v>79</v>
      </c>
      <c r="E134" s="207">
        <f t="shared" si="19"/>
        <v>4474.9466219280121</v>
      </c>
      <c r="F134" s="165">
        <f t="shared" si="27"/>
        <v>4475</v>
      </c>
      <c r="G134" s="165">
        <f t="shared" ref="G134:G165" si="32">C134-(C$7+C$8*F134)</f>
        <v>-2.2282500001892913E-2</v>
      </c>
      <c r="K134" s="165">
        <f>G134</f>
        <v>-2.2282500001892913E-2</v>
      </c>
      <c r="N134" s="165">
        <f t="shared" ca="1" si="31"/>
        <v>4.029174166941684E-2</v>
      </c>
      <c r="O134" s="181">
        <f t="shared" si="21"/>
        <v>-2.3197957107865201E-2</v>
      </c>
      <c r="P134" s="209">
        <f t="shared" si="22"/>
        <v>36739.909899999999</v>
      </c>
      <c r="R134" s="165">
        <f t="shared" ref="R134:R165" si="33">+(O134-G134)^2</f>
        <v>8.3806171287515687E-7</v>
      </c>
      <c r="S134" s="170">
        <f>S$17</f>
        <v>1</v>
      </c>
      <c r="T134" s="165">
        <f t="shared" si="29"/>
        <v>8.3806171287515687E-7</v>
      </c>
      <c r="U134" s="209"/>
    </row>
    <row r="135" spans="1:21" s="165" customFormat="1" ht="12.95" customHeight="1" x14ac:dyDescent="0.2">
      <c r="A135" s="61" t="s">
        <v>67</v>
      </c>
      <c r="B135" s="62"/>
      <c r="C135" s="61">
        <v>51817.476199999997</v>
      </c>
      <c r="D135" s="61">
        <v>2.9999999999999997E-4</v>
      </c>
      <c r="E135" s="207">
        <f t="shared" si="19"/>
        <v>4616.4408534071417</v>
      </c>
      <c r="F135" s="165">
        <f t="shared" si="27"/>
        <v>4616.5</v>
      </c>
      <c r="G135" s="165">
        <f t="shared" si="32"/>
        <v>-2.4690550002560485E-2</v>
      </c>
      <c r="J135" s="165">
        <f>G135</f>
        <v>-2.4690550002560485E-2</v>
      </c>
      <c r="N135" s="165">
        <f t="shared" ca="1" si="31"/>
        <v>3.8334105465747642E-2</v>
      </c>
      <c r="O135" s="181">
        <f t="shared" si="21"/>
        <v>-2.4042557764067322E-2</v>
      </c>
      <c r="P135" s="209">
        <f t="shared" si="22"/>
        <v>36798.976199999997</v>
      </c>
      <c r="R135" s="165">
        <f t="shared" si="33"/>
        <v>4.1989394114737991E-7</v>
      </c>
      <c r="S135" s="170">
        <f>S$16</f>
        <v>1</v>
      </c>
      <c r="T135" s="165">
        <f t="shared" si="29"/>
        <v>4.1989394114737991E-7</v>
      </c>
      <c r="U135" s="209"/>
    </row>
    <row r="136" spans="1:21" s="165" customFormat="1" ht="12.95" customHeight="1" x14ac:dyDescent="0.2">
      <c r="A136" s="218" t="s">
        <v>94</v>
      </c>
      <c r="B136" s="219"/>
      <c r="C136" s="221">
        <v>51884.260999999999</v>
      </c>
      <c r="D136" s="220" t="s">
        <v>96</v>
      </c>
      <c r="E136" s="207">
        <f t="shared" si="19"/>
        <v>4776.4248705283717</v>
      </c>
      <c r="F136" s="165">
        <f t="shared" si="27"/>
        <v>4776.5</v>
      </c>
      <c r="G136" s="165">
        <f t="shared" si="32"/>
        <v>-3.1362550005724188E-2</v>
      </c>
      <c r="I136" s="165">
        <f>G136</f>
        <v>-3.1362550005724188E-2</v>
      </c>
      <c r="N136" s="165">
        <f t="shared" ca="1" si="31"/>
        <v>3.6120523892694142E-2</v>
      </c>
      <c r="O136" s="181">
        <f t="shared" si="21"/>
        <v>-2.5007509281979853E-2</v>
      </c>
      <c r="P136" s="209">
        <f t="shared" si="22"/>
        <v>36865.760999999999</v>
      </c>
      <c r="R136" s="165">
        <f t="shared" si="33"/>
        <v>4.0386542600448915E-5</v>
      </c>
      <c r="S136" s="170">
        <f>S$15</f>
        <v>0.1</v>
      </c>
      <c r="T136" s="165">
        <f t="shared" si="29"/>
        <v>4.0386542600448915E-6</v>
      </c>
      <c r="U136" s="209"/>
    </row>
    <row r="137" spans="1:21" s="165" customFormat="1" ht="12.95" customHeight="1" x14ac:dyDescent="0.2">
      <c r="A137" s="231" t="s">
        <v>7</v>
      </c>
      <c r="B137" s="219"/>
      <c r="C137" s="220">
        <v>51889.694000000003</v>
      </c>
      <c r="D137" s="263">
        <v>6.0000000000000002E-5</v>
      </c>
      <c r="E137" s="207">
        <f t="shared" si="19"/>
        <v>4789.4397057157257</v>
      </c>
      <c r="F137" s="165">
        <f t="shared" si="27"/>
        <v>4789.5</v>
      </c>
      <c r="G137" s="165">
        <f t="shared" si="32"/>
        <v>-2.5169649998133536E-2</v>
      </c>
      <c r="K137" s="165">
        <f>G137</f>
        <v>-2.5169649998133536E-2</v>
      </c>
      <c r="N137" s="165">
        <f t="shared" ca="1" si="31"/>
        <v>3.5940670389883536E-2</v>
      </c>
      <c r="O137" s="181">
        <f t="shared" si="21"/>
        <v>-2.5086374355373732E-2</v>
      </c>
      <c r="P137" s="209">
        <f t="shared" si="22"/>
        <v>36871.194000000003</v>
      </c>
      <c r="R137" s="165">
        <f t="shared" si="33"/>
        <v>6.9348326770585669E-9</v>
      </c>
      <c r="S137" s="170">
        <f>S$17</f>
        <v>1</v>
      </c>
      <c r="T137" s="165">
        <f t="shared" si="29"/>
        <v>6.9348326770585669E-9</v>
      </c>
      <c r="U137" s="209"/>
    </row>
    <row r="138" spans="1:21" s="165" customFormat="1" ht="12.95" customHeight="1" x14ac:dyDescent="0.2">
      <c r="A138" s="222" t="s">
        <v>489</v>
      </c>
      <c r="B138" s="223" t="s">
        <v>64</v>
      </c>
      <c r="C138" s="224">
        <v>52146.836300000003</v>
      </c>
      <c r="D138" s="224" t="s">
        <v>79</v>
      </c>
      <c r="E138" s="207">
        <f t="shared" si="19"/>
        <v>5405.4280462631523</v>
      </c>
      <c r="F138" s="165">
        <f t="shared" si="27"/>
        <v>5405.5</v>
      </c>
      <c r="G138" s="165">
        <f t="shared" si="32"/>
        <v>-3.0036850002943538E-2</v>
      </c>
      <c r="K138" s="165">
        <f>G138</f>
        <v>-3.0036850002943538E-2</v>
      </c>
      <c r="N138" s="165">
        <f t="shared" ca="1" si="31"/>
        <v>2.7418381333627534E-2</v>
      </c>
      <c r="O138" s="181">
        <f t="shared" si="21"/>
        <v>-2.8903091552055331E-2</v>
      </c>
      <c r="P138" s="209">
        <f t="shared" si="22"/>
        <v>37128.336300000003</v>
      </c>
      <c r="R138" s="165">
        <f t="shared" si="33"/>
        <v>1.2854082249604276E-6</v>
      </c>
      <c r="S138" s="170">
        <f>S$17</f>
        <v>1</v>
      </c>
      <c r="T138" s="165">
        <f t="shared" si="29"/>
        <v>1.2854082249604276E-6</v>
      </c>
    </row>
    <row r="139" spans="1:21" s="165" customFormat="1" ht="12.95" customHeight="1" x14ac:dyDescent="0.2">
      <c r="A139" s="218" t="s">
        <v>94</v>
      </c>
      <c r="B139" s="219"/>
      <c r="C139" s="221">
        <v>52197.347399999999</v>
      </c>
      <c r="D139" s="220" t="s">
        <v>96</v>
      </c>
      <c r="E139" s="207">
        <f t="shared" si="19"/>
        <v>5526.4281643620525</v>
      </c>
      <c r="F139" s="165">
        <f t="shared" si="27"/>
        <v>5526.5</v>
      </c>
      <c r="G139" s="165">
        <f t="shared" si="32"/>
        <v>-2.9987550005898811E-2</v>
      </c>
      <c r="I139" s="165">
        <f>G139</f>
        <v>-2.9987550005898811E-2</v>
      </c>
      <c r="N139" s="165">
        <f t="shared" ca="1" si="31"/>
        <v>2.5744360269005825E-2</v>
      </c>
      <c r="O139" s="181">
        <f t="shared" si="21"/>
        <v>-2.9671153248107894E-2</v>
      </c>
      <c r="P139" s="209">
        <f t="shared" si="22"/>
        <v>37178.847399999999</v>
      </c>
      <c r="R139" s="165">
        <f t="shared" si="33"/>
        <v>1.0010690834060411E-7</v>
      </c>
      <c r="S139" s="170">
        <f>S$15</f>
        <v>0.1</v>
      </c>
      <c r="T139" s="165">
        <f t="shared" si="29"/>
        <v>1.0010690834060411E-8</v>
      </c>
      <c r="U139" s="209"/>
    </row>
    <row r="140" spans="1:21" s="165" customFormat="1" ht="12.95" customHeight="1" x14ac:dyDescent="0.2">
      <c r="A140" s="218" t="s">
        <v>63</v>
      </c>
      <c r="B140" s="219" t="s">
        <v>65</v>
      </c>
      <c r="C140" s="220">
        <v>52217.384100000003</v>
      </c>
      <c r="D140" s="220">
        <v>2.9999999999999997E-4</v>
      </c>
      <c r="E140" s="207">
        <f t="shared" si="19"/>
        <v>5574.4263878478387</v>
      </c>
      <c r="F140" s="165">
        <f t="shared" si="27"/>
        <v>5574.5</v>
      </c>
      <c r="G140" s="165">
        <f t="shared" si="32"/>
        <v>-3.0729149999388028E-2</v>
      </c>
      <c r="J140" s="165">
        <f>G140</f>
        <v>-3.0729149999388028E-2</v>
      </c>
      <c r="N140" s="165">
        <f t="shared" ca="1" si="31"/>
        <v>2.5080285797089763E-2</v>
      </c>
      <c r="O140" s="181">
        <f t="shared" si="21"/>
        <v>-2.9977508034742101E-2</v>
      </c>
      <c r="P140" s="209">
        <f t="shared" si="22"/>
        <v>37198.884100000003</v>
      </c>
      <c r="R140" s="165">
        <f t="shared" si="33"/>
        <v>5.6496564301678817E-7</v>
      </c>
      <c r="S140" s="170">
        <f>S$16</f>
        <v>1</v>
      </c>
      <c r="T140" s="165">
        <f t="shared" si="29"/>
        <v>5.6496564301678817E-7</v>
      </c>
      <c r="U140" s="209"/>
    </row>
    <row r="141" spans="1:21" s="165" customFormat="1" ht="12.95" customHeight="1" x14ac:dyDescent="0.2">
      <c r="A141" s="222" t="s">
        <v>489</v>
      </c>
      <c r="B141" s="223" t="s">
        <v>64</v>
      </c>
      <c r="C141" s="224">
        <v>52223.645600000003</v>
      </c>
      <c r="D141" s="224" t="s">
        <v>79</v>
      </c>
      <c r="E141" s="207">
        <f t="shared" si="19"/>
        <v>5589.4259075470018</v>
      </c>
      <c r="F141" s="165">
        <f t="shared" si="27"/>
        <v>5589.5</v>
      </c>
      <c r="G141" s="165">
        <f t="shared" si="32"/>
        <v>-3.092964999814285E-2</v>
      </c>
      <c r="K141" s="165">
        <f>G141</f>
        <v>-3.092964999814285E-2</v>
      </c>
      <c r="N141" s="165">
        <f t="shared" ca="1" si="31"/>
        <v>2.4872762524615996E-2</v>
      </c>
      <c r="O141" s="181">
        <f t="shared" si="21"/>
        <v>-3.0073438352262713E-2</v>
      </c>
      <c r="P141" s="209">
        <f t="shared" si="22"/>
        <v>37205.145600000003</v>
      </c>
      <c r="R141" s="165">
        <f t="shared" si="33"/>
        <v>7.3309838254077249E-7</v>
      </c>
      <c r="S141" s="170">
        <f>S$17</f>
        <v>1</v>
      </c>
      <c r="T141" s="165">
        <f t="shared" si="29"/>
        <v>7.3309838254077249E-7</v>
      </c>
    </row>
    <row r="142" spans="1:21" s="165" customFormat="1" ht="12.95" customHeight="1" x14ac:dyDescent="0.2">
      <c r="A142" s="222" t="s">
        <v>489</v>
      </c>
      <c r="B142" s="223" t="s">
        <v>64</v>
      </c>
      <c r="C142" s="224">
        <v>52239.5049</v>
      </c>
      <c r="D142" s="224" t="s">
        <v>79</v>
      </c>
      <c r="E142" s="207">
        <f t="shared" si="19"/>
        <v>5627.4171049860915</v>
      </c>
      <c r="F142" s="165">
        <f t="shared" si="27"/>
        <v>5627.5</v>
      </c>
      <c r="G142" s="165">
        <f t="shared" si="32"/>
        <v>-3.4604250002303161E-2</v>
      </c>
      <c r="K142" s="165">
        <f>G142</f>
        <v>-3.4604250002303161E-2</v>
      </c>
      <c r="N142" s="165">
        <f t="shared" ca="1" si="31"/>
        <v>2.4347036901015792E-2</v>
      </c>
      <c r="O142" s="181">
        <f t="shared" si="21"/>
        <v>-3.0316876231408673E-2</v>
      </c>
      <c r="P142" s="209">
        <f t="shared" si="22"/>
        <v>37221.0049</v>
      </c>
      <c r="R142" s="165">
        <f t="shared" si="33"/>
        <v>1.8381573851354018E-5</v>
      </c>
      <c r="S142" s="170">
        <f>S$17</f>
        <v>1</v>
      </c>
      <c r="T142" s="165">
        <f t="shared" si="29"/>
        <v>1.8381573851354018E-5</v>
      </c>
    </row>
    <row r="143" spans="1:21" s="165" customFormat="1" ht="12.95" customHeight="1" x14ac:dyDescent="0.2">
      <c r="A143" s="222" t="s">
        <v>489</v>
      </c>
      <c r="B143" s="223" t="s">
        <v>64</v>
      </c>
      <c r="C143" s="224">
        <v>52415.667699999998</v>
      </c>
      <c r="D143" s="224" t="s">
        <v>79</v>
      </c>
      <c r="E143" s="207">
        <f t="shared" si="19"/>
        <v>6049.4178059138949</v>
      </c>
      <c r="F143" s="165">
        <f t="shared" si="27"/>
        <v>6049.5</v>
      </c>
      <c r="G143" s="165">
        <f t="shared" si="32"/>
        <v>-3.4311650008021388E-2</v>
      </c>
      <c r="K143" s="165">
        <f>G143</f>
        <v>-3.4311650008021388E-2</v>
      </c>
      <c r="N143" s="165">
        <f t="shared" ca="1" si="31"/>
        <v>1.8508715502087159E-2</v>
      </c>
      <c r="O143" s="181">
        <f t="shared" si="21"/>
        <v>-3.306026079155696E-2</v>
      </c>
      <c r="P143" s="209">
        <f t="shared" si="22"/>
        <v>37397.167699999998</v>
      </c>
      <c r="R143" s="165">
        <f t="shared" si="33"/>
        <v>1.5659749710834557E-6</v>
      </c>
      <c r="S143" s="170">
        <f>S$17</f>
        <v>1</v>
      </c>
      <c r="T143" s="165">
        <f t="shared" si="29"/>
        <v>1.5659749710834557E-6</v>
      </c>
    </row>
    <row r="144" spans="1:21" s="165" customFormat="1" ht="12.95" customHeight="1" x14ac:dyDescent="0.2">
      <c r="A144" s="222" t="s">
        <v>489</v>
      </c>
      <c r="B144" s="223" t="s">
        <v>64</v>
      </c>
      <c r="C144" s="224">
        <v>52542.57</v>
      </c>
      <c r="D144" s="224" t="s">
        <v>79</v>
      </c>
      <c r="E144" s="207">
        <f t="shared" si="19"/>
        <v>6353.4142203064421</v>
      </c>
      <c r="F144" s="165">
        <f t="shared" si="27"/>
        <v>6353.5</v>
      </c>
      <c r="G144" s="165">
        <f t="shared" si="32"/>
        <v>-3.5808450003969483E-2</v>
      </c>
      <c r="K144" s="165">
        <f>G144</f>
        <v>-3.5808450003969483E-2</v>
      </c>
      <c r="N144" s="165">
        <f t="shared" ca="1" si="31"/>
        <v>1.4302910513285499E-2</v>
      </c>
      <c r="O144" s="181">
        <f t="shared" si="21"/>
        <v>-3.5081950692527744E-2</v>
      </c>
      <c r="P144" s="209">
        <f t="shared" si="22"/>
        <v>37524.07</v>
      </c>
      <c r="R144" s="165">
        <f t="shared" si="33"/>
        <v>5.2780124952532087E-7</v>
      </c>
      <c r="S144" s="170">
        <f>S$17</f>
        <v>1</v>
      </c>
      <c r="T144" s="165">
        <f t="shared" si="29"/>
        <v>5.2780124952532087E-7</v>
      </c>
    </row>
    <row r="145" spans="1:21" s="165" customFormat="1" ht="12.95" customHeight="1" x14ac:dyDescent="0.2">
      <c r="A145" s="222" t="s">
        <v>489</v>
      </c>
      <c r="B145" s="223" t="s">
        <v>64</v>
      </c>
      <c r="C145" s="224">
        <v>52603.516300000003</v>
      </c>
      <c r="D145" s="224" t="s">
        <v>79</v>
      </c>
      <c r="E145" s="207">
        <f t="shared" si="19"/>
        <v>6499.4120207442065</v>
      </c>
      <c r="F145" s="165">
        <f t="shared" si="27"/>
        <v>6499.5</v>
      </c>
      <c r="G145" s="165">
        <f t="shared" si="32"/>
        <v>-3.6726649996126071E-2</v>
      </c>
      <c r="K145" s="165">
        <f>G145</f>
        <v>-3.6726649996126071E-2</v>
      </c>
      <c r="N145" s="165">
        <f t="shared" ca="1" si="31"/>
        <v>1.2283017327874166E-2</v>
      </c>
      <c r="O145" s="181">
        <f t="shared" si="21"/>
        <v>-3.6066412543805694E-2</v>
      </c>
      <c r="P145" s="209">
        <f t="shared" si="22"/>
        <v>37585.016300000003</v>
      </c>
      <c r="R145" s="165">
        <f t="shared" si="33"/>
        <v>4.3591349344650157E-7</v>
      </c>
      <c r="S145" s="170">
        <f>S$17</f>
        <v>1</v>
      </c>
      <c r="T145" s="165">
        <f t="shared" si="29"/>
        <v>4.3591349344650157E-7</v>
      </c>
    </row>
    <row r="146" spans="1:21" s="165" customFormat="1" ht="12.95" customHeight="1" x14ac:dyDescent="0.2">
      <c r="A146" s="54" t="s">
        <v>93</v>
      </c>
      <c r="B146" s="219"/>
      <c r="C146" s="221">
        <v>52622.0933</v>
      </c>
      <c r="D146" s="220" t="s">
        <v>95</v>
      </c>
      <c r="E146" s="207">
        <f t="shared" si="19"/>
        <v>6543.9135103954541</v>
      </c>
      <c r="F146" s="165">
        <f t="shared" si="27"/>
        <v>6544</v>
      </c>
      <c r="G146" s="165">
        <f t="shared" si="32"/>
        <v>-3.6104800004977733E-2</v>
      </c>
      <c r="J146" s="165">
        <f>G146</f>
        <v>-3.6104800004977733E-2</v>
      </c>
      <c r="N146" s="165">
        <f t="shared" ca="1" si="31"/>
        <v>1.1667364952868658E-2</v>
      </c>
      <c r="O146" s="181">
        <f t="shared" si="21"/>
        <v>-3.6368215432097763E-2</v>
      </c>
      <c r="P146" s="209">
        <f t="shared" si="22"/>
        <v>37603.5933</v>
      </c>
      <c r="R146" s="165">
        <f t="shared" si="33"/>
        <v>6.9387687244827728E-8</v>
      </c>
      <c r="S146" s="170">
        <f>S$16</f>
        <v>1</v>
      </c>
      <c r="T146" s="165">
        <f t="shared" si="29"/>
        <v>6.9387687244827728E-8</v>
      </c>
      <c r="U146" s="209"/>
    </row>
    <row r="147" spans="1:21" s="165" customFormat="1" ht="12.95" customHeight="1" x14ac:dyDescent="0.2">
      <c r="A147" s="61" t="s">
        <v>90</v>
      </c>
      <c r="B147" s="64" t="s">
        <v>65</v>
      </c>
      <c r="C147" s="61">
        <v>52693.269</v>
      </c>
      <c r="D147" s="61">
        <v>5.0000000000000001E-3</v>
      </c>
      <c r="E147" s="207">
        <f t="shared" si="19"/>
        <v>6714.4159961020123</v>
      </c>
      <c r="F147" s="165">
        <f t="shared" si="27"/>
        <v>6714.5</v>
      </c>
      <c r="G147" s="165">
        <f t="shared" si="32"/>
        <v>-3.5067150005488656E-2</v>
      </c>
      <c r="I147" s="165">
        <f>G147</f>
        <v>-3.5067150005488656E-2</v>
      </c>
      <c r="N147" s="165">
        <f t="shared" ca="1" si="31"/>
        <v>9.3085170890835206E-3</v>
      </c>
      <c r="O147" s="181">
        <f t="shared" si="21"/>
        <v>-3.753210411280427E-2</v>
      </c>
      <c r="P147" s="209">
        <f t="shared" si="22"/>
        <v>37674.769</v>
      </c>
      <c r="R147" s="165">
        <f t="shared" si="33"/>
        <v>6.0759987511721113E-6</v>
      </c>
      <c r="S147" s="170">
        <f>S$15</f>
        <v>0.1</v>
      </c>
      <c r="T147" s="165">
        <f t="shared" si="29"/>
        <v>6.0759987511721113E-7</v>
      </c>
      <c r="U147" s="209"/>
    </row>
    <row r="148" spans="1:21" s="165" customFormat="1" ht="12.95" customHeight="1" x14ac:dyDescent="0.2">
      <c r="A148" s="231" t="s">
        <v>66</v>
      </c>
      <c r="B148" s="219"/>
      <c r="C148" s="220">
        <v>52834.776289999994</v>
      </c>
      <c r="D148" s="220">
        <v>1E-3</v>
      </c>
      <c r="E148" s="207">
        <f t="shared" si="19"/>
        <v>7053.3988890078472</v>
      </c>
      <c r="F148" s="165">
        <f t="shared" si="27"/>
        <v>7053.5</v>
      </c>
      <c r="G148" s="165">
        <f t="shared" si="32"/>
        <v>-4.2208450009638909E-2</v>
      </c>
      <c r="K148" s="165">
        <f>G148</f>
        <v>-4.2208450009638909E-2</v>
      </c>
      <c r="N148" s="165">
        <f t="shared" ca="1" si="31"/>
        <v>4.6184911311764054E-3</v>
      </c>
      <c r="O148" s="181">
        <f t="shared" si="21"/>
        <v>-3.9881768430384816E-2</v>
      </c>
      <c r="P148" s="209">
        <f t="shared" si="22"/>
        <v>37816.276289999994</v>
      </c>
      <c r="R148" s="165">
        <f t="shared" si="33"/>
        <v>5.4134471712403209E-6</v>
      </c>
      <c r="S148" s="170">
        <f>S$17</f>
        <v>1</v>
      </c>
      <c r="T148" s="165">
        <f t="shared" si="29"/>
        <v>5.4134471712403209E-6</v>
      </c>
      <c r="U148" s="209"/>
    </row>
    <row r="149" spans="1:21" s="165" customFormat="1" ht="12.95" customHeight="1" x14ac:dyDescent="0.2">
      <c r="A149" s="222" t="s">
        <v>489</v>
      </c>
      <c r="B149" s="223" t="s">
        <v>64</v>
      </c>
      <c r="C149" s="224">
        <v>52860.658499999998</v>
      </c>
      <c r="D149" s="224" t="s">
        <v>79</v>
      </c>
      <c r="E149" s="207">
        <f t="shared" ref="E149:E212" si="34">(C149-C$7)/C$8</f>
        <v>7115.4001217400819</v>
      </c>
      <c r="F149" s="165">
        <f t="shared" ref="F149:F180" si="35">ROUND(2*E149,0)/2</f>
        <v>7115.5</v>
      </c>
      <c r="G149" s="165">
        <f t="shared" si="32"/>
        <v>-4.1693850005685817E-2</v>
      </c>
      <c r="K149" s="165">
        <f>G149</f>
        <v>-4.1693850005685817E-2</v>
      </c>
      <c r="N149" s="165">
        <f t="shared" ca="1" si="31"/>
        <v>3.7607282716181634E-3</v>
      </c>
      <c r="O149" s="181">
        <f t="shared" ref="O149:O212" si="36">+D$11+D$12*F149+D$13*F149^2</f>
        <v>-4.0316616244598001E-2</v>
      </c>
      <c r="P149" s="209">
        <f t="shared" ref="P149:P212" si="37">C149-15018.5</f>
        <v>37842.158499999998</v>
      </c>
      <c r="R149" s="165">
        <f t="shared" si="33"/>
        <v>1.8967728326800924E-6</v>
      </c>
      <c r="S149" s="170">
        <f>S$17</f>
        <v>1</v>
      </c>
      <c r="T149" s="165">
        <f t="shared" si="29"/>
        <v>1.8967728326800924E-6</v>
      </c>
    </row>
    <row r="150" spans="1:21" s="165" customFormat="1" ht="12.95" customHeight="1" x14ac:dyDescent="0.2">
      <c r="A150" s="222" t="s">
        <v>489</v>
      </c>
      <c r="B150" s="223" t="s">
        <v>65</v>
      </c>
      <c r="C150" s="224">
        <v>52899.688399999999</v>
      </c>
      <c r="D150" s="224" t="s">
        <v>79</v>
      </c>
      <c r="E150" s="207">
        <f t="shared" si="34"/>
        <v>7208.8968483880617</v>
      </c>
      <c r="F150" s="165">
        <f t="shared" si="35"/>
        <v>7209</v>
      </c>
      <c r="G150" s="165">
        <f t="shared" si="32"/>
        <v>-4.3060300005890895E-2</v>
      </c>
      <c r="K150" s="165">
        <f>G150</f>
        <v>-4.3060300005890895E-2</v>
      </c>
      <c r="N150" s="165">
        <f t="shared" ca="1" si="31"/>
        <v>2.4671665398650205E-3</v>
      </c>
      <c r="O150" s="181">
        <f t="shared" si="36"/>
        <v>-4.0975386453018514E-2</v>
      </c>
      <c r="P150" s="209">
        <f t="shared" si="37"/>
        <v>37881.188399999999</v>
      </c>
      <c r="R150" s="165">
        <f t="shared" si="33"/>
        <v>4.3468645229509331E-6</v>
      </c>
      <c r="S150" s="170">
        <f>S$17</f>
        <v>1</v>
      </c>
      <c r="T150" s="165">
        <f t="shared" si="29"/>
        <v>4.3468645229509331E-6</v>
      </c>
    </row>
    <row r="151" spans="1:21" s="165" customFormat="1" ht="12.95" customHeight="1" x14ac:dyDescent="0.2">
      <c r="A151" s="222" t="s">
        <v>489</v>
      </c>
      <c r="B151" s="223" t="s">
        <v>64</v>
      </c>
      <c r="C151" s="224">
        <v>52923.692000000003</v>
      </c>
      <c r="D151" s="224" t="s">
        <v>79</v>
      </c>
      <c r="E151" s="207">
        <f t="shared" si="34"/>
        <v>7266.3978419280838</v>
      </c>
      <c r="F151" s="165">
        <f t="shared" si="35"/>
        <v>7266.5</v>
      </c>
      <c r="G151" s="165">
        <f t="shared" si="32"/>
        <v>-4.2645549998269416E-2</v>
      </c>
      <c r="K151" s="165">
        <f>G151</f>
        <v>-4.2645549998269416E-2</v>
      </c>
      <c r="N151" s="165">
        <f t="shared" ca="1" si="31"/>
        <v>1.6716606620489211E-3</v>
      </c>
      <c r="O151" s="181">
        <f t="shared" si="36"/>
        <v>-4.1382299060354122E-2</v>
      </c>
      <c r="P151" s="209">
        <f t="shared" si="37"/>
        <v>37905.192000000003</v>
      </c>
      <c r="R151" s="165">
        <f t="shared" si="33"/>
        <v>1.5958029321438714E-6</v>
      </c>
      <c r="S151" s="170">
        <f>S$17</f>
        <v>1</v>
      </c>
      <c r="T151" s="165">
        <f t="shared" si="29"/>
        <v>1.5958029321438714E-6</v>
      </c>
    </row>
    <row r="152" spans="1:21" s="165" customFormat="1" ht="12.95" customHeight="1" x14ac:dyDescent="0.2">
      <c r="A152" s="218" t="s">
        <v>93</v>
      </c>
      <c r="B152" s="219"/>
      <c r="C152" s="220">
        <v>52941.015899999999</v>
      </c>
      <c r="D152" s="220" t="s">
        <v>95</v>
      </c>
      <c r="E152" s="207">
        <f t="shared" si="34"/>
        <v>7307.8975112271728</v>
      </c>
      <c r="F152" s="165">
        <f t="shared" si="35"/>
        <v>7308</v>
      </c>
      <c r="G152" s="165">
        <f t="shared" si="32"/>
        <v>-4.278360000171233E-2</v>
      </c>
      <c r="J152" s="165">
        <f>G152</f>
        <v>-4.278360000171233E-2</v>
      </c>
      <c r="N152" s="165">
        <f t="shared" ca="1" si="31"/>
        <v>1.0975129415381618E-3</v>
      </c>
      <c r="O152" s="181">
        <f t="shared" si="36"/>
        <v>-4.1676829191900924E-2</v>
      </c>
      <c r="P152" s="209">
        <f t="shared" si="37"/>
        <v>37922.515899999999</v>
      </c>
      <c r="R152" s="165">
        <f t="shared" si="33"/>
        <v>1.224941625450594E-6</v>
      </c>
      <c r="S152" s="170">
        <f>S$16</f>
        <v>1</v>
      </c>
      <c r="T152" s="165">
        <f t="shared" si="29"/>
        <v>1.224941625450594E-6</v>
      </c>
      <c r="U152" s="209"/>
    </row>
    <row r="153" spans="1:21" s="165" customFormat="1" ht="12.95" customHeight="1" x14ac:dyDescent="0.2">
      <c r="A153" s="218" t="s">
        <v>93</v>
      </c>
      <c r="B153" s="219"/>
      <c r="C153" s="220">
        <v>52941.224699999999</v>
      </c>
      <c r="D153" s="220" t="s">
        <v>95</v>
      </c>
      <c r="E153" s="207">
        <f t="shared" si="34"/>
        <v>7308.3976948434292</v>
      </c>
      <c r="F153" s="165">
        <f t="shared" si="35"/>
        <v>7308.5</v>
      </c>
      <c r="G153" s="165">
        <f t="shared" si="32"/>
        <v>-4.270695000741398E-2</v>
      </c>
      <c r="J153" s="165">
        <f>G153</f>
        <v>-4.270695000741398E-2</v>
      </c>
      <c r="N153" s="165">
        <f t="shared" ca="1" si="31"/>
        <v>1.0905954991223682E-3</v>
      </c>
      <c r="O153" s="181">
        <f t="shared" si="36"/>
        <v>-4.1680382068740411E-2</v>
      </c>
      <c r="P153" s="209">
        <f t="shared" si="37"/>
        <v>37922.724699999999</v>
      </c>
      <c r="R153" s="165">
        <f t="shared" si="33"/>
        <v>1.0538417327124995E-6</v>
      </c>
      <c r="S153" s="170">
        <f>S$16</f>
        <v>1</v>
      </c>
      <c r="T153" s="165">
        <f t="shared" si="29"/>
        <v>1.0538417327124995E-6</v>
      </c>
      <c r="U153" s="209"/>
    </row>
    <row r="154" spans="1:21" s="165" customFormat="1" ht="12.95" customHeight="1" x14ac:dyDescent="0.2">
      <c r="A154" s="54" t="s">
        <v>71</v>
      </c>
      <c r="B154" s="62" t="s">
        <v>65</v>
      </c>
      <c r="C154" s="63">
        <v>52958.336799999997</v>
      </c>
      <c r="D154" s="63">
        <v>1E-4</v>
      </c>
      <c r="E154" s="207">
        <f t="shared" si="34"/>
        <v>7349.3899939800576</v>
      </c>
      <c r="F154" s="165">
        <f t="shared" si="35"/>
        <v>7349.5</v>
      </c>
      <c r="G154" s="165">
        <f t="shared" si="32"/>
        <v>-4.5921650002128445E-2</v>
      </c>
      <c r="K154" s="165">
        <f>G154</f>
        <v>-4.5921650002128445E-2</v>
      </c>
      <c r="N154" s="165">
        <f t="shared" ca="1" si="31"/>
        <v>5.2336522102740257E-4</v>
      </c>
      <c r="O154" s="181">
        <f t="shared" si="36"/>
        <v>-4.1972068076515712E-2</v>
      </c>
      <c r="P154" s="209">
        <f t="shared" si="37"/>
        <v>37939.836799999997</v>
      </c>
      <c r="R154" s="165">
        <f t="shared" si="33"/>
        <v>1.5599197387126783E-5</v>
      </c>
      <c r="S154" s="170">
        <f>S$17</f>
        <v>1</v>
      </c>
      <c r="T154" s="165">
        <f t="shared" si="29"/>
        <v>1.5599197387126783E-5</v>
      </c>
      <c r="U154" s="209"/>
    </row>
    <row r="155" spans="1:21" s="165" customFormat="1" ht="12.95" customHeight="1" x14ac:dyDescent="0.2">
      <c r="A155" s="153" t="s">
        <v>71</v>
      </c>
      <c r="B155" s="151" t="s">
        <v>65</v>
      </c>
      <c r="C155" s="152">
        <v>52964.6</v>
      </c>
      <c r="D155" s="152">
        <v>2.0000000000000001E-4</v>
      </c>
      <c r="E155" s="207">
        <f t="shared" si="34"/>
        <v>7364.3935860554084</v>
      </c>
      <c r="F155" s="181">
        <f t="shared" si="35"/>
        <v>7364.5</v>
      </c>
      <c r="G155" s="165">
        <f t="shared" si="32"/>
        <v>-4.4422150000173133E-2</v>
      </c>
      <c r="K155" s="165">
        <f>G155</f>
        <v>-4.4422150000173133E-2</v>
      </c>
      <c r="N155" s="165">
        <f t="shared" ca="1" si="31"/>
        <v>3.1584194855364955E-4</v>
      </c>
      <c r="O155" s="181">
        <f t="shared" si="36"/>
        <v>-4.2078955311113053E-2</v>
      </c>
      <c r="P155" s="209">
        <f t="shared" si="37"/>
        <v>37946.1</v>
      </c>
      <c r="R155" s="165">
        <f t="shared" si="33"/>
        <v>5.4905613508393633E-6</v>
      </c>
      <c r="S155" s="170">
        <f>S$17</f>
        <v>1</v>
      </c>
      <c r="T155" s="165">
        <f t="shared" si="29"/>
        <v>5.4905613508393633E-6</v>
      </c>
      <c r="U155" s="209"/>
    </row>
    <row r="156" spans="1:21" s="165" customFormat="1" ht="12.95" customHeight="1" x14ac:dyDescent="0.2">
      <c r="A156" s="153" t="s">
        <v>71</v>
      </c>
      <c r="B156" s="151" t="s">
        <v>64</v>
      </c>
      <c r="C156" s="152">
        <v>52965.435700000002</v>
      </c>
      <c r="D156" s="152">
        <v>1E-4</v>
      </c>
      <c r="E156" s="207">
        <f t="shared" si="34"/>
        <v>7366.3955182781401</v>
      </c>
      <c r="F156" s="181">
        <f t="shared" si="35"/>
        <v>7366.5</v>
      </c>
      <c r="G156" s="165">
        <f t="shared" si="32"/>
        <v>-4.3615549999231007E-2</v>
      </c>
      <c r="K156" s="165">
        <f>G156</f>
        <v>-4.3615549999231007E-2</v>
      </c>
      <c r="N156" s="165">
        <f t="shared" ca="1" si="31"/>
        <v>2.8817217889047508E-4</v>
      </c>
      <c r="O156" s="181">
        <f t="shared" si="36"/>
        <v>-4.2093213938358527E-2</v>
      </c>
      <c r="P156" s="209">
        <f t="shared" si="37"/>
        <v>37946.935700000002</v>
      </c>
      <c r="R156" s="165">
        <f t="shared" si="33"/>
        <v>2.3175070822327387E-6</v>
      </c>
      <c r="S156" s="170">
        <f>S$17</f>
        <v>1</v>
      </c>
      <c r="T156" s="165">
        <f t="shared" si="29"/>
        <v>2.3175070822327387E-6</v>
      </c>
      <c r="U156" s="209"/>
    </row>
    <row r="157" spans="1:21" s="165" customFormat="1" ht="12.95" customHeight="1" x14ac:dyDescent="0.2">
      <c r="A157" s="153" t="s">
        <v>71</v>
      </c>
      <c r="B157" s="151" t="s">
        <v>65</v>
      </c>
      <c r="C157" s="152">
        <v>52976.498399999997</v>
      </c>
      <c r="D157" s="152">
        <v>1E-4</v>
      </c>
      <c r="E157" s="207">
        <f t="shared" si="34"/>
        <v>7392.8963865326859</v>
      </c>
      <c r="F157" s="181">
        <f t="shared" si="35"/>
        <v>7393</v>
      </c>
      <c r="G157" s="165">
        <f t="shared" si="32"/>
        <v>-4.3253100004221778E-2</v>
      </c>
      <c r="K157" s="165">
        <f>G157</f>
        <v>-4.3253100004221778E-2</v>
      </c>
      <c r="N157" s="165">
        <f t="shared" ca="1" si="31"/>
        <v>-7.8452269146517262E-5</v>
      </c>
      <c r="O157" s="181">
        <f t="shared" si="36"/>
        <v>-4.228229615239628E-2</v>
      </c>
      <c r="P157" s="209">
        <f t="shared" si="37"/>
        <v>37957.998399999997</v>
      </c>
      <c r="R157" s="165">
        <f t="shared" si="33"/>
        <v>9.4246011871922398E-7</v>
      </c>
      <c r="S157" s="170">
        <f>S$17</f>
        <v>1</v>
      </c>
      <c r="T157" s="165">
        <f t="shared" si="29"/>
        <v>9.4246011871922398E-7</v>
      </c>
      <c r="U157" s="209"/>
    </row>
    <row r="158" spans="1:21" s="165" customFormat="1" ht="12.95" customHeight="1" x14ac:dyDescent="0.2">
      <c r="A158" s="153" t="s">
        <v>68</v>
      </c>
      <c r="B158" s="151"/>
      <c r="C158" s="149">
        <v>52981.298999999999</v>
      </c>
      <c r="D158" s="149">
        <v>3.8E-3</v>
      </c>
      <c r="E158" s="207">
        <f t="shared" si="34"/>
        <v>7404.396297778846</v>
      </c>
      <c r="F158" s="181">
        <f t="shared" si="35"/>
        <v>7404.5</v>
      </c>
      <c r="G158" s="165">
        <f t="shared" si="32"/>
        <v>-4.3290150002576411E-2</v>
      </c>
      <c r="J158" s="165">
        <f>G158</f>
        <v>-4.3290150002576411E-2</v>
      </c>
      <c r="N158" s="165">
        <f t="shared" ca="1" si="31"/>
        <v>-2.3755344470972883E-4</v>
      </c>
      <c r="O158" s="181">
        <f t="shared" si="36"/>
        <v>-4.2364440616848097E-2</v>
      </c>
      <c r="P158" s="209">
        <f t="shared" si="37"/>
        <v>37962.798999999999</v>
      </c>
      <c r="R158" s="165">
        <f t="shared" si="33"/>
        <v>8.5693786682549262E-7</v>
      </c>
      <c r="S158" s="170">
        <f>S$16</f>
        <v>1</v>
      </c>
      <c r="T158" s="165">
        <f t="shared" si="29"/>
        <v>8.5693786682549262E-7</v>
      </c>
      <c r="U158" s="209"/>
    </row>
    <row r="159" spans="1:21" s="165" customFormat="1" ht="12.95" customHeight="1" x14ac:dyDescent="0.2">
      <c r="A159" s="149" t="s">
        <v>77</v>
      </c>
      <c r="B159" s="150" t="s">
        <v>65</v>
      </c>
      <c r="C159" s="149">
        <v>52991.318399999996</v>
      </c>
      <c r="D159" s="149">
        <v>1.1000000000000001E-3</v>
      </c>
      <c r="E159" s="207">
        <f t="shared" si="34"/>
        <v>7428.3979248129017</v>
      </c>
      <c r="F159" s="181">
        <f t="shared" si="35"/>
        <v>7428.5</v>
      </c>
      <c r="G159" s="165">
        <f t="shared" si="32"/>
        <v>-4.2610950004018378E-2</v>
      </c>
      <c r="K159" s="165">
        <f>G159</f>
        <v>-4.2610950004018378E-2</v>
      </c>
      <c r="N159" s="165">
        <f t="shared" ca="1" si="31"/>
        <v>-5.6959068066776697E-4</v>
      </c>
      <c r="O159" s="181">
        <f t="shared" si="36"/>
        <v>-4.2536047853333814E-2</v>
      </c>
      <c r="P159" s="209">
        <f t="shared" si="37"/>
        <v>37972.818399999996</v>
      </c>
      <c r="R159" s="165">
        <f t="shared" si="33"/>
        <v>5.6103321771730927E-9</v>
      </c>
      <c r="S159" s="170">
        <f>S$17</f>
        <v>1</v>
      </c>
      <c r="T159" s="165">
        <f t="shared" si="29"/>
        <v>5.6103321771730927E-9</v>
      </c>
      <c r="U159" s="209"/>
    </row>
    <row r="160" spans="1:21" s="165" customFormat="1" ht="12.95" customHeight="1" x14ac:dyDescent="0.2">
      <c r="A160" s="210" t="s">
        <v>489</v>
      </c>
      <c r="B160" s="211" t="s">
        <v>64</v>
      </c>
      <c r="C160" s="212">
        <v>53097.763899999998</v>
      </c>
      <c r="D160" s="212" t="s">
        <v>79</v>
      </c>
      <c r="E160" s="207">
        <f t="shared" si="34"/>
        <v>7683.3897596986526</v>
      </c>
      <c r="F160" s="181">
        <f t="shared" si="35"/>
        <v>7683.5</v>
      </c>
      <c r="G160" s="165">
        <f t="shared" si="32"/>
        <v>-4.601945000467822E-2</v>
      </c>
      <c r="K160" s="165">
        <f>G160</f>
        <v>-4.601945000467822E-2</v>
      </c>
      <c r="N160" s="165">
        <f t="shared" ca="1" si="31"/>
        <v>-4.0974863127217903E-3</v>
      </c>
      <c r="O160" s="181">
        <f t="shared" si="36"/>
        <v>-4.4374013799500213E-2</v>
      </c>
      <c r="P160" s="209">
        <f t="shared" si="37"/>
        <v>38079.263899999998</v>
      </c>
      <c r="R160" s="165">
        <f t="shared" si="33"/>
        <v>2.7074603053105992E-6</v>
      </c>
      <c r="S160" s="170">
        <f>S$17</f>
        <v>1</v>
      </c>
      <c r="T160" s="165">
        <f t="shared" ref="T160:T191" si="38">S160*R160</f>
        <v>2.7074603053105992E-6</v>
      </c>
    </row>
    <row r="161" spans="1:21" s="165" customFormat="1" ht="12.95" customHeight="1" x14ac:dyDescent="0.2">
      <c r="A161" s="210" t="s">
        <v>643</v>
      </c>
      <c r="B161" s="211" t="s">
        <v>65</v>
      </c>
      <c r="C161" s="212">
        <v>53223.623599999999</v>
      </c>
      <c r="D161" s="212" t="s">
        <v>79</v>
      </c>
      <c r="E161" s="207">
        <f t="shared" si="34"/>
        <v>7984.8886097314853</v>
      </c>
      <c r="F161" s="181">
        <f t="shared" si="35"/>
        <v>7985</v>
      </c>
      <c r="G161" s="165">
        <f t="shared" si="32"/>
        <v>-4.6499500000209082E-2</v>
      </c>
      <c r="K161" s="165">
        <f>G161</f>
        <v>-4.6499500000209082E-2</v>
      </c>
      <c r="N161" s="165">
        <f t="shared" ca="1" si="31"/>
        <v>-8.2687040894444952E-3</v>
      </c>
      <c r="O161" s="181">
        <f t="shared" si="36"/>
        <v>-4.6581662252858827E-2</v>
      </c>
      <c r="P161" s="209">
        <f t="shared" si="37"/>
        <v>38205.123599999999</v>
      </c>
      <c r="R161" s="165">
        <f t="shared" si="33"/>
        <v>6.750635760480543E-9</v>
      </c>
      <c r="S161" s="170">
        <f>S$17</f>
        <v>1</v>
      </c>
      <c r="T161" s="165">
        <f t="shared" si="38"/>
        <v>6.750635760480543E-9</v>
      </c>
    </row>
    <row r="162" spans="1:21" s="165" customFormat="1" ht="12.95" customHeight="1" x14ac:dyDescent="0.2">
      <c r="A162" s="210" t="s">
        <v>648</v>
      </c>
      <c r="B162" s="211" t="s">
        <v>64</v>
      </c>
      <c r="C162" s="212">
        <v>53270.584600000002</v>
      </c>
      <c r="D162" s="212" t="s">
        <v>79</v>
      </c>
      <c r="E162" s="207">
        <f t="shared" si="34"/>
        <v>8097.3844085963538</v>
      </c>
      <c r="F162" s="181">
        <f t="shared" si="35"/>
        <v>8097.5</v>
      </c>
      <c r="G162" s="165">
        <f t="shared" si="32"/>
        <v>-4.8253250002744608E-2</v>
      </c>
      <c r="K162" s="165">
        <f>G162</f>
        <v>-4.8253250002744608E-2</v>
      </c>
      <c r="N162" s="165">
        <f t="shared" ca="1" si="31"/>
        <v>-9.82512863299774E-3</v>
      </c>
      <c r="O162" s="181">
        <f t="shared" si="36"/>
        <v>-4.7414995120126577E-2</v>
      </c>
      <c r="P162" s="209">
        <f t="shared" si="37"/>
        <v>38252.084600000002</v>
      </c>
      <c r="R162" s="165">
        <f t="shared" si="33"/>
        <v>7.0267124823296864E-7</v>
      </c>
      <c r="S162" s="170">
        <f>S$17</f>
        <v>1</v>
      </c>
      <c r="T162" s="165">
        <f t="shared" si="38"/>
        <v>7.0267124823296864E-7</v>
      </c>
    </row>
    <row r="163" spans="1:21" s="165" customFormat="1" ht="12.95" customHeight="1" x14ac:dyDescent="0.2">
      <c r="A163" s="153" t="s">
        <v>209</v>
      </c>
      <c r="B163" s="150" t="s">
        <v>64</v>
      </c>
      <c r="C163" s="149">
        <v>53270.584699999999</v>
      </c>
      <c r="D163" s="149">
        <v>1E-4</v>
      </c>
      <c r="E163" s="207">
        <f t="shared" si="34"/>
        <v>8097.3846481478877</v>
      </c>
      <c r="F163" s="181">
        <f t="shared" si="35"/>
        <v>8097.5</v>
      </c>
      <c r="G163" s="165">
        <f t="shared" si="32"/>
        <v>-4.815325000527082E-2</v>
      </c>
      <c r="K163" s="165">
        <f>G163</f>
        <v>-4.815325000527082E-2</v>
      </c>
      <c r="N163" s="165">
        <f t="shared" ca="1" si="31"/>
        <v>-9.82512863299774E-3</v>
      </c>
      <c r="O163" s="181">
        <f t="shared" si="36"/>
        <v>-4.7414995120126577E-2</v>
      </c>
      <c r="P163" s="209">
        <f t="shared" si="37"/>
        <v>38252.084699999999</v>
      </c>
      <c r="R163" s="165">
        <f t="shared" si="33"/>
        <v>5.4502027543933993E-7</v>
      </c>
      <c r="S163" s="170">
        <f>S$17</f>
        <v>1</v>
      </c>
      <c r="T163" s="165">
        <f t="shared" si="38"/>
        <v>5.4502027543933993E-7</v>
      </c>
      <c r="U163" s="209"/>
    </row>
    <row r="164" spans="1:21" s="165" customFormat="1" ht="12.95" customHeight="1" x14ac:dyDescent="0.2">
      <c r="A164" s="153" t="s">
        <v>70</v>
      </c>
      <c r="B164" s="150" t="s">
        <v>65</v>
      </c>
      <c r="C164" s="149">
        <v>53381.407700000003</v>
      </c>
      <c r="D164" s="149">
        <v>2.0000000000000001E-4</v>
      </c>
      <c r="E164" s="207">
        <f t="shared" si="34"/>
        <v>8362.862851712569</v>
      </c>
      <c r="F164" s="181">
        <f t="shared" si="35"/>
        <v>8363</v>
      </c>
      <c r="G164" s="165">
        <f t="shared" si="32"/>
        <v>-5.725209999945946E-2</v>
      </c>
      <c r="J164" s="165">
        <f>G164</f>
        <v>-5.725209999945946E-2</v>
      </c>
      <c r="N164" s="165">
        <f t="shared" ref="N164:N195" ca="1" si="39">+C$11+C$12*F164</f>
        <v>-1.3498290555783402E-2</v>
      </c>
      <c r="O164" s="181">
        <f t="shared" si="36"/>
        <v>-4.9402310926144277E-2</v>
      </c>
      <c r="P164" s="209">
        <f t="shared" si="37"/>
        <v>38362.907700000003</v>
      </c>
      <c r="R164" s="165">
        <f t="shared" si="33"/>
        <v>6.161918849553844E-5</v>
      </c>
      <c r="S164" s="170">
        <f>S$16</f>
        <v>1</v>
      </c>
      <c r="T164" s="165">
        <f t="shared" si="38"/>
        <v>6.161918849553844E-5</v>
      </c>
      <c r="U164" s="209"/>
    </row>
    <row r="165" spans="1:21" s="165" customFormat="1" ht="12.95" customHeight="1" x14ac:dyDescent="0.2">
      <c r="A165" s="153" t="s">
        <v>70</v>
      </c>
      <c r="B165" s="151"/>
      <c r="C165" s="149">
        <v>53381.623599999999</v>
      </c>
      <c r="D165" s="149">
        <v>2.0000000000000001E-4</v>
      </c>
      <c r="E165" s="207">
        <f t="shared" si="34"/>
        <v>8363.3800434881778</v>
      </c>
      <c r="F165" s="181">
        <f t="shared" si="35"/>
        <v>8363.5</v>
      </c>
      <c r="G165" s="165">
        <f t="shared" si="32"/>
        <v>-5.0075450002623256E-2</v>
      </c>
      <c r="J165" s="165">
        <f>G165</f>
        <v>-5.0075450002623256E-2</v>
      </c>
      <c r="N165" s="165">
        <f t="shared" ca="1" si="39"/>
        <v>-1.3505207998199195E-2</v>
      </c>
      <c r="O165" s="181">
        <f t="shared" si="36"/>
        <v>-4.9406080883688287E-2</v>
      </c>
      <c r="P165" s="209">
        <f t="shared" si="37"/>
        <v>38363.123599999999</v>
      </c>
      <c r="R165" s="165">
        <f t="shared" si="33"/>
        <v>4.4805501738377674E-7</v>
      </c>
      <c r="S165" s="170">
        <f>S$16</f>
        <v>1</v>
      </c>
      <c r="T165" s="165">
        <f t="shared" si="38"/>
        <v>4.4805501738377674E-7</v>
      </c>
      <c r="U165" s="209"/>
    </row>
    <row r="166" spans="1:21" s="165" customFormat="1" ht="12.95" customHeight="1" x14ac:dyDescent="0.2">
      <c r="A166" s="210" t="s">
        <v>643</v>
      </c>
      <c r="B166" s="211" t="s">
        <v>64</v>
      </c>
      <c r="C166" s="212">
        <v>53515.621200000001</v>
      </c>
      <c r="D166" s="212" t="s">
        <v>79</v>
      </c>
      <c r="E166" s="207">
        <f t="shared" si="34"/>
        <v>8684.3733583233479</v>
      </c>
      <c r="F166" s="181">
        <f t="shared" si="35"/>
        <v>8684.5</v>
      </c>
      <c r="G166" s="165">
        <f t="shared" ref="G166:G197" si="40">C166-(C$7+C$8*F166)</f>
        <v>-5.2866149999317713E-2</v>
      </c>
      <c r="K166" s="165">
        <f>G166</f>
        <v>-5.2866149999317713E-2</v>
      </c>
      <c r="N166" s="165">
        <f t="shared" ca="1" si="39"/>
        <v>-1.7946206029137796E-2</v>
      </c>
      <c r="O166" s="181">
        <f t="shared" si="36"/>
        <v>-5.1847628749531048E-2</v>
      </c>
      <c r="P166" s="209">
        <f t="shared" si="37"/>
        <v>38497.121200000001</v>
      </c>
      <c r="R166" s="165">
        <f t="shared" ref="R166:R197" si="41">+(O166-G166)^2</f>
        <v>1.0373855362669899E-6</v>
      </c>
      <c r="S166" s="170">
        <f>S$17</f>
        <v>1</v>
      </c>
      <c r="T166" s="165">
        <f t="shared" si="38"/>
        <v>1.0373855362669899E-6</v>
      </c>
    </row>
    <row r="167" spans="1:21" s="165" customFormat="1" ht="12.95" customHeight="1" x14ac:dyDescent="0.2">
      <c r="A167" s="210" t="s">
        <v>643</v>
      </c>
      <c r="B167" s="211" t="s">
        <v>65</v>
      </c>
      <c r="C167" s="212">
        <v>53558.8226</v>
      </c>
      <c r="D167" s="212" t="s">
        <v>79</v>
      </c>
      <c r="E167" s="207">
        <f t="shared" si="34"/>
        <v>8787.862977477118</v>
      </c>
      <c r="F167" s="181">
        <f t="shared" si="35"/>
        <v>8788</v>
      </c>
      <c r="G167" s="165">
        <f t="shared" si="40"/>
        <v>-5.7199599999876227E-2</v>
      </c>
      <c r="K167" s="165">
        <f>G167</f>
        <v>-5.7199599999876227E-2</v>
      </c>
      <c r="N167" s="165">
        <f t="shared" ca="1" si="39"/>
        <v>-1.9378116609206783E-2</v>
      </c>
      <c r="O167" s="181">
        <f t="shared" si="36"/>
        <v>-5.2643897182257648E-2</v>
      </c>
      <c r="P167" s="209">
        <f t="shared" si="37"/>
        <v>38540.3226</v>
      </c>
      <c r="R167" s="165">
        <f t="shared" si="41"/>
        <v>2.0754428162457859E-5</v>
      </c>
      <c r="S167" s="170">
        <f>S$17</f>
        <v>1</v>
      </c>
      <c r="T167" s="165">
        <f t="shared" si="38"/>
        <v>2.0754428162457859E-5</v>
      </c>
    </row>
    <row r="168" spans="1:21" s="165" customFormat="1" ht="12.95" customHeight="1" x14ac:dyDescent="0.2">
      <c r="A168" s="210" t="s">
        <v>643</v>
      </c>
      <c r="B168" s="211" t="s">
        <v>65</v>
      </c>
      <c r="C168" s="212">
        <v>53615.599499999997</v>
      </c>
      <c r="D168" s="212" t="s">
        <v>79</v>
      </c>
      <c r="E168" s="207">
        <f t="shared" si="34"/>
        <v>8923.8729159914164</v>
      </c>
      <c r="F168" s="181">
        <f t="shared" si="35"/>
        <v>8924</v>
      </c>
      <c r="G168" s="165">
        <f t="shared" si="40"/>
        <v>-5.3050800008350052E-2</v>
      </c>
      <c r="K168" s="165">
        <f>G168</f>
        <v>-5.3050800008350052E-2</v>
      </c>
      <c r="N168" s="165">
        <f t="shared" ca="1" si="39"/>
        <v>-2.1259660946302272E-2</v>
      </c>
      <c r="O168" s="181">
        <f t="shared" si="36"/>
        <v>-5.3696903731543261E-2</v>
      </c>
      <c r="P168" s="209">
        <f t="shared" si="37"/>
        <v>38597.099499999997</v>
      </c>
      <c r="R168" s="165">
        <f t="shared" si="41"/>
        <v>4.1745002112412653E-7</v>
      </c>
      <c r="S168" s="170">
        <f>S$17</f>
        <v>1</v>
      </c>
      <c r="T168" s="165">
        <f t="shared" si="38"/>
        <v>4.1745002112412653E-7</v>
      </c>
    </row>
    <row r="169" spans="1:21" s="165" customFormat="1" ht="12.95" customHeight="1" x14ac:dyDescent="0.2">
      <c r="A169" s="153" t="s">
        <v>73</v>
      </c>
      <c r="B169" s="150" t="s">
        <v>65</v>
      </c>
      <c r="C169" s="149">
        <v>53657.342400000001</v>
      </c>
      <c r="D169" s="149">
        <v>1E-4</v>
      </c>
      <c r="E169" s="207">
        <f t="shared" si="34"/>
        <v>9023.8686759291631</v>
      </c>
      <c r="F169" s="181">
        <f t="shared" si="35"/>
        <v>9024</v>
      </c>
      <c r="G169" s="165">
        <f t="shared" si="40"/>
        <v>-5.4820800003653858E-2</v>
      </c>
      <c r="J169" s="165">
        <f>G169</f>
        <v>-5.4820800003653858E-2</v>
      </c>
      <c r="N169" s="165">
        <f t="shared" ca="1" si="39"/>
        <v>-2.2643149429460718E-2</v>
      </c>
      <c r="O169" s="181">
        <f t="shared" si="36"/>
        <v>-5.4476029276419716E-2</v>
      </c>
      <c r="P169" s="209">
        <f t="shared" si="37"/>
        <v>38638.842400000001</v>
      </c>
      <c r="R169" s="165">
        <f t="shared" si="41"/>
        <v>1.1886685435755925E-7</v>
      </c>
      <c r="S169" s="170">
        <f>S$16</f>
        <v>1</v>
      </c>
      <c r="T169" s="165">
        <f t="shared" si="38"/>
        <v>1.1886685435755925E-7</v>
      </c>
      <c r="U169" s="209"/>
    </row>
    <row r="170" spans="1:21" s="165" customFormat="1" ht="12.95" customHeight="1" x14ac:dyDescent="0.2">
      <c r="A170" s="153" t="s">
        <v>73</v>
      </c>
      <c r="B170" s="150" t="s">
        <v>65</v>
      </c>
      <c r="C170" s="149">
        <v>53672.370499999997</v>
      </c>
      <c r="D170" s="149">
        <v>2.9999999999999997E-4</v>
      </c>
      <c r="E170" s="207">
        <f t="shared" si="34"/>
        <v>9059.8687209648433</v>
      </c>
      <c r="F170" s="181">
        <f t="shared" si="35"/>
        <v>9060</v>
      </c>
      <c r="G170" s="165">
        <f t="shared" si="40"/>
        <v>-5.4802000006020535E-2</v>
      </c>
      <c r="J170" s="165">
        <f>G170</f>
        <v>-5.4802000006020535E-2</v>
      </c>
      <c r="N170" s="165">
        <f t="shared" ca="1" si="39"/>
        <v>-2.3141205283397748E-2</v>
      </c>
      <c r="O170" s="181">
        <f t="shared" si="36"/>
        <v>-5.4757521891655198E-2</v>
      </c>
      <c r="P170" s="209">
        <f t="shared" si="37"/>
        <v>38653.870499999997</v>
      </c>
      <c r="R170" s="165">
        <f t="shared" si="41"/>
        <v>1.9783026574960171E-9</v>
      </c>
      <c r="S170" s="170">
        <f>S$16</f>
        <v>1</v>
      </c>
      <c r="T170" s="165">
        <f t="shared" si="38"/>
        <v>1.9783026574960171E-9</v>
      </c>
      <c r="U170" s="209"/>
    </row>
    <row r="171" spans="1:21" s="165" customFormat="1" ht="12.95" customHeight="1" x14ac:dyDescent="0.2">
      <c r="A171" s="233" t="s">
        <v>69</v>
      </c>
      <c r="B171" s="215"/>
      <c r="C171" s="217">
        <v>53697.625599999999</v>
      </c>
      <c r="D171" s="217">
        <v>2.9999999999999997E-4</v>
      </c>
      <c r="E171" s="207">
        <f t="shared" si="34"/>
        <v>9120.3677020323721</v>
      </c>
      <c r="F171" s="181">
        <f t="shared" si="35"/>
        <v>9120.5</v>
      </c>
      <c r="G171" s="165">
        <f t="shared" si="40"/>
        <v>-5.5227349999768194E-2</v>
      </c>
      <c r="K171" s="165">
        <f t="shared" ref="K171:K202" si="42">G171</f>
        <v>-5.5227349999768194E-2</v>
      </c>
      <c r="N171" s="165">
        <f t="shared" ca="1" si="39"/>
        <v>-2.3978215815708609E-2</v>
      </c>
      <c r="O171" s="181">
        <f t="shared" si="36"/>
        <v>-5.5231787169964242E-2</v>
      </c>
      <c r="P171" s="209">
        <f t="shared" si="37"/>
        <v>38679.125599999999</v>
      </c>
      <c r="R171" s="165">
        <f t="shared" si="41"/>
        <v>1.9688479348694197E-11</v>
      </c>
      <c r="S171" s="170">
        <f t="shared" ref="S171:S202" si="43">S$17</f>
        <v>1</v>
      </c>
      <c r="T171" s="165">
        <f t="shared" si="38"/>
        <v>1.9688479348694197E-11</v>
      </c>
      <c r="U171" s="209"/>
    </row>
    <row r="172" spans="1:21" s="165" customFormat="1" ht="12.95" customHeight="1" x14ac:dyDescent="0.2">
      <c r="A172" s="210" t="s">
        <v>643</v>
      </c>
      <c r="B172" s="211" t="s">
        <v>65</v>
      </c>
      <c r="C172" s="212">
        <v>53757.526400000002</v>
      </c>
      <c r="D172" s="212" t="s">
        <v>79</v>
      </c>
      <c r="E172" s="207">
        <f t="shared" si="34"/>
        <v>9263.8609911157528</v>
      </c>
      <c r="F172" s="181">
        <f t="shared" si="35"/>
        <v>9264</v>
      </c>
      <c r="G172" s="165">
        <f t="shared" si="40"/>
        <v>-5.8028799998282921E-2</v>
      </c>
      <c r="K172" s="165">
        <f t="shared" si="42"/>
        <v>-5.8028799998282921E-2</v>
      </c>
      <c r="N172" s="165">
        <f t="shared" ca="1" si="39"/>
        <v>-2.5963521789040989E-2</v>
      </c>
      <c r="O172" s="181">
        <f t="shared" si="36"/>
        <v>-5.6362720902122493E-2</v>
      </c>
      <c r="P172" s="209">
        <f t="shared" si="37"/>
        <v>38739.026400000002</v>
      </c>
      <c r="R172" s="165">
        <f t="shared" si="41"/>
        <v>2.7758195546627475E-6</v>
      </c>
      <c r="S172" s="170">
        <f t="shared" si="43"/>
        <v>1</v>
      </c>
      <c r="T172" s="165">
        <f t="shared" si="38"/>
        <v>2.7758195546627475E-6</v>
      </c>
    </row>
    <row r="173" spans="1:21" s="165" customFormat="1" ht="12.95" customHeight="1" x14ac:dyDescent="0.2">
      <c r="A173" s="149" t="s">
        <v>75</v>
      </c>
      <c r="B173" s="151" t="s">
        <v>64</v>
      </c>
      <c r="C173" s="152">
        <v>53791.340199999999</v>
      </c>
      <c r="D173" s="152">
        <v>2.0000000000000001E-4</v>
      </c>
      <c r="E173" s="207">
        <f t="shared" si="34"/>
        <v>9344.8624698674012</v>
      </c>
      <c r="F173" s="181">
        <f t="shared" si="35"/>
        <v>9345</v>
      </c>
      <c r="G173" s="165">
        <f t="shared" si="40"/>
        <v>-5.741150000540074E-2</v>
      </c>
      <c r="K173" s="165">
        <f t="shared" si="42"/>
        <v>-5.741150000540074E-2</v>
      </c>
      <c r="N173" s="165">
        <f t="shared" ca="1" si="39"/>
        <v>-2.7084147460399305E-2</v>
      </c>
      <c r="O173" s="181">
        <f t="shared" si="36"/>
        <v>-5.7004829387786143E-2</v>
      </c>
      <c r="P173" s="209">
        <f t="shared" si="37"/>
        <v>38772.840199999999</v>
      </c>
      <c r="R173" s="165">
        <f t="shared" si="41"/>
        <v>1.6538099123103714E-7</v>
      </c>
      <c r="S173" s="170">
        <f t="shared" si="43"/>
        <v>1</v>
      </c>
      <c r="T173" s="165">
        <f t="shared" si="38"/>
        <v>1.6538099123103714E-7</v>
      </c>
      <c r="U173" s="209"/>
    </row>
    <row r="174" spans="1:21" s="165" customFormat="1" ht="12.95" customHeight="1" x14ac:dyDescent="0.2">
      <c r="A174" s="149" t="s">
        <v>75</v>
      </c>
      <c r="B174" s="151" t="s">
        <v>64</v>
      </c>
      <c r="C174" s="152">
        <v>53795.305</v>
      </c>
      <c r="D174" s="152">
        <v>2.9999999999999997E-4</v>
      </c>
      <c r="E174" s="207">
        <f t="shared" si="34"/>
        <v>9354.3602093392947</v>
      </c>
      <c r="F174" s="181">
        <f t="shared" si="35"/>
        <v>9354.5</v>
      </c>
      <c r="G174" s="165">
        <f t="shared" si="40"/>
        <v>-5.8355150002171285E-2</v>
      </c>
      <c r="K174" s="165">
        <f t="shared" si="42"/>
        <v>-5.8355150002171285E-2</v>
      </c>
      <c r="N174" s="165">
        <f t="shared" ca="1" si="39"/>
        <v>-2.7215578866299356E-2</v>
      </c>
      <c r="O174" s="181">
        <f t="shared" si="36"/>
        <v>-5.7080315313051563E-2</v>
      </c>
      <c r="P174" s="209">
        <f t="shared" si="37"/>
        <v>38776.805</v>
      </c>
      <c r="R174" s="165">
        <f t="shared" si="41"/>
        <v>1.6252034845829785E-6</v>
      </c>
      <c r="S174" s="170">
        <f t="shared" si="43"/>
        <v>1</v>
      </c>
      <c r="T174" s="165">
        <f t="shared" si="38"/>
        <v>1.6252034845829785E-6</v>
      </c>
      <c r="U174" s="209"/>
    </row>
    <row r="175" spans="1:21" s="165" customFormat="1" ht="12.95" customHeight="1" x14ac:dyDescent="0.2">
      <c r="A175" s="149" t="s">
        <v>75</v>
      </c>
      <c r="B175" s="151" t="s">
        <v>65</v>
      </c>
      <c r="C175" s="152">
        <v>53922.415699999998</v>
      </c>
      <c r="D175" s="152">
        <v>1E-4</v>
      </c>
      <c r="E175" s="207">
        <f t="shared" si="34"/>
        <v>9658.8558491419262</v>
      </c>
      <c r="F175" s="181">
        <f t="shared" si="35"/>
        <v>9659</v>
      </c>
      <c r="G175" s="165">
        <f t="shared" si="40"/>
        <v>-6.0175300008268096E-2</v>
      </c>
      <c r="K175" s="165">
        <f t="shared" si="42"/>
        <v>-6.0175300008268096E-2</v>
      </c>
      <c r="N175" s="165">
        <f t="shared" ca="1" si="39"/>
        <v>-3.1428301297516836E-2</v>
      </c>
      <c r="O175" s="181">
        <f t="shared" si="36"/>
        <v>-5.9519511549721162E-2</v>
      </c>
      <c r="P175" s="209">
        <f t="shared" si="37"/>
        <v>38903.915699999998</v>
      </c>
      <c r="R175" s="165">
        <f t="shared" si="41"/>
        <v>4.3005850236336373E-7</v>
      </c>
      <c r="S175" s="170">
        <f t="shared" si="43"/>
        <v>1</v>
      </c>
      <c r="T175" s="165">
        <f t="shared" si="38"/>
        <v>4.3005850236336373E-7</v>
      </c>
      <c r="U175" s="209"/>
    </row>
    <row r="176" spans="1:21" s="165" customFormat="1" ht="12.95" customHeight="1" x14ac:dyDescent="0.2">
      <c r="A176" s="149" t="s">
        <v>75</v>
      </c>
      <c r="B176" s="151" t="s">
        <v>65</v>
      </c>
      <c r="C176" s="152">
        <v>53965.412700000001</v>
      </c>
      <c r="D176" s="152">
        <v>1E-4</v>
      </c>
      <c r="E176" s="207">
        <f t="shared" si="34"/>
        <v>9761.855824947228</v>
      </c>
      <c r="F176" s="181">
        <f t="shared" si="35"/>
        <v>9762</v>
      </c>
      <c r="G176" s="165">
        <f t="shared" si="40"/>
        <v>-6.0185399997862987E-2</v>
      </c>
      <c r="K176" s="165">
        <f t="shared" si="42"/>
        <v>-6.0185399997862987E-2</v>
      </c>
      <c r="N176" s="165">
        <f t="shared" ca="1" si="39"/>
        <v>-3.2853294435170016E-2</v>
      </c>
      <c r="O176" s="181">
        <f t="shared" si="36"/>
        <v>-6.0353229123891614E-2</v>
      </c>
      <c r="P176" s="209">
        <f t="shared" si="37"/>
        <v>38946.912700000001</v>
      </c>
      <c r="R176" s="165">
        <f t="shared" si="41"/>
        <v>2.8166615543532535E-8</v>
      </c>
      <c r="S176" s="170">
        <f t="shared" si="43"/>
        <v>1</v>
      </c>
      <c r="T176" s="165">
        <f t="shared" si="38"/>
        <v>2.8166615543532535E-8</v>
      </c>
      <c r="U176" s="209"/>
    </row>
    <row r="177" spans="1:21" s="165" customFormat="1" ht="12.95" customHeight="1" x14ac:dyDescent="0.2">
      <c r="A177" s="210" t="s">
        <v>643</v>
      </c>
      <c r="B177" s="211" t="s">
        <v>65</v>
      </c>
      <c r="C177" s="212">
        <v>53994.631800000003</v>
      </c>
      <c r="D177" s="212" t="s">
        <v>79</v>
      </c>
      <c r="E177" s="207">
        <f t="shared" si="34"/>
        <v>9831.8506290743244</v>
      </c>
      <c r="F177" s="181">
        <f t="shared" si="35"/>
        <v>9832</v>
      </c>
      <c r="G177" s="165">
        <f t="shared" si="40"/>
        <v>-6.2354399997275323E-2</v>
      </c>
      <c r="K177" s="165">
        <f t="shared" si="42"/>
        <v>-6.2354399997275323E-2</v>
      </c>
      <c r="N177" s="165">
        <f t="shared" ca="1" si="39"/>
        <v>-3.3821736373380928E-2</v>
      </c>
      <c r="O177" s="181">
        <f t="shared" si="36"/>
        <v>-6.0922325098931071E-2</v>
      </c>
      <c r="P177" s="209">
        <f t="shared" si="37"/>
        <v>38976.131800000003</v>
      </c>
      <c r="R177" s="165">
        <f t="shared" si="41"/>
        <v>2.0508385144676986E-6</v>
      </c>
      <c r="S177" s="170">
        <f t="shared" si="43"/>
        <v>1</v>
      </c>
      <c r="T177" s="165">
        <f t="shared" si="38"/>
        <v>2.0508385144676986E-6</v>
      </c>
    </row>
    <row r="178" spans="1:21" s="165" customFormat="1" ht="12.95" customHeight="1" x14ac:dyDescent="0.2">
      <c r="A178" s="232" t="s">
        <v>76</v>
      </c>
      <c r="B178" s="151" t="s">
        <v>65</v>
      </c>
      <c r="C178" s="152">
        <v>54086.262199999997</v>
      </c>
      <c r="D178" s="152">
        <v>2.9999999999999997E-4</v>
      </c>
      <c r="E178" s="207">
        <f t="shared" si="34"/>
        <v>10051.352663705318</v>
      </c>
      <c r="F178" s="181">
        <f t="shared" si="35"/>
        <v>10051.5</v>
      </c>
      <c r="G178" s="165">
        <f t="shared" si="40"/>
        <v>-6.1505050005507655E-2</v>
      </c>
      <c r="K178" s="165">
        <f t="shared" si="42"/>
        <v>-6.1505050005507655E-2</v>
      </c>
      <c r="N178" s="165">
        <f t="shared" ca="1" si="39"/>
        <v>-3.6858493593913716E-2</v>
      </c>
      <c r="O178" s="181">
        <f t="shared" si="36"/>
        <v>-6.2719922783623969E-2</v>
      </c>
      <c r="P178" s="209">
        <f t="shared" si="37"/>
        <v>39067.762199999997</v>
      </c>
      <c r="R178" s="165">
        <f t="shared" si="41"/>
        <v>1.4759158670080489E-6</v>
      </c>
      <c r="S178" s="170">
        <f t="shared" si="43"/>
        <v>1</v>
      </c>
      <c r="T178" s="165">
        <f t="shared" si="38"/>
        <v>1.4759158670080489E-6</v>
      </c>
      <c r="U178" s="209"/>
    </row>
    <row r="179" spans="1:21" s="165" customFormat="1" ht="12.95" customHeight="1" x14ac:dyDescent="0.2">
      <c r="A179" s="149" t="s">
        <v>76</v>
      </c>
      <c r="B179" s="150" t="s">
        <v>65</v>
      </c>
      <c r="C179" s="149">
        <v>54086.262199999997</v>
      </c>
      <c r="D179" s="149">
        <v>2.9999999999999997E-4</v>
      </c>
      <c r="E179" s="207">
        <f t="shared" si="34"/>
        <v>10051.352663705318</v>
      </c>
      <c r="F179" s="181">
        <f t="shared" si="35"/>
        <v>10051.5</v>
      </c>
      <c r="G179" s="165">
        <f t="shared" si="40"/>
        <v>-6.1505050005507655E-2</v>
      </c>
      <c r="K179" s="165">
        <f t="shared" si="42"/>
        <v>-6.1505050005507655E-2</v>
      </c>
      <c r="N179" s="165">
        <f t="shared" ca="1" si="39"/>
        <v>-3.6858493593913716E-2</v>
      </c>
      <c r="O179" s="181">
        <f t="shared" si="36"/>
        <v>-6.2719922783623969E-2</v>
      </c>
      <c r="P179" s="209">
        <f t="shared" si="37"/>
        <v>39067.762199999997</v>
      </c>
      <c r="R179" s="165">
        <f t="shared" si="41"/>
        <v>1.4759158670080489E-6</v>
      </c>
      <c r="S179" s="170">
        <f t="shared" si="43"/>
        <v>1</v>
      </c>
      <c r="T179" s="165">
        <f t="shared" si="38"/>
        <v>1.4759158670080489E-6</v>
      </c>
      <c r="U179" s="209"/>
    </row>
    <row r="180" spans="1:21" s="165" customFormat="1" ht="12.95" customHeight="1" x14ac:dyDescent="0.2">
      <c r="A180" s="210" t="s">
        <v>643</v>
      </c>
      <c r="B180" s="211" t="s">
        <v>64</v>
      </c>
      <c r="C180" s="212">
        <v>54107.550900000002</v>
      </c>
      <c r="D180" s="212" t="s">
        <v>79</v>
      </c>
      <c r="E180" s="207">
        <f t="shared" si="34"/>
        <v>10102.350072476318</v>
      </c>
      <c r="F180" s="181">
        <f t="shared" si="35"/>
        <v>10102.5</v>
      </c>
      <c r="G180" s="165">
        <f t="shared" si="40"/>
        <v>-6.2586749998445157E-2</v>
      </c>
      <c r="K180" s="165">
        <f t="shared" si="42"/>
        <v>-6.2586749998445157E-2</v>
      </c>
      <c r="N180" s="165">
        <f t="shared" ca="1" si="39"/>
        <v>-3.7564072720324526E-2</v>
      </c>
      <c r="O180" s="181">
        <f t="shared" si="36"/>
        <v>-6.3140426462452465E-2</v>
      </c>
      <c r="P180" s="209">
        <f t="shared" si="37"/>
        <v>39089.050900000002</v>
      </c>
      <c r="R180" s="165">
        <f t="shared" si="41"/>
        <v>3.0655762679563555E-7</v>
      </c>
      <c r="S180" s="170">
        <f t="shared" si="43"/>
        <v>1</v>
      </c>
      <c r="T180" s="165">
        <f t="shared" si="38"/>
        <v>3.0655762679563555E-7</v>
      </c>
    </row>
    <row r="181" spans="1:21" s="165" customFormat="1" ht="12.95" customHeight="1" x14ac:dyDescent="0.2">
      <c r="A181" s="210" t="s">
        <v>643</v>
      </c>
      <c r="B181" s="211" t="s">
        <v>65</v>
      </c>
      <c r="C181" s="212">
        <v>54211.702100000002</v>
      </c>
      <c r="D181" s="212" t="s">
        <v>79</v>
      </c>
      <c r="E181" s="207">
        <f t="shared" si="34"/>
        <v>10351.845876371761</v>
      </c>
      <c r="F181" s="181">
        <f t="shared" ref="F181:F211" si="44">ROUND(2*E181,0)/2</f>
        <v>10352</v>
      </c>
      <c r="G181" s="165">
        <f t="shared" si="40"/>
        <v>-6.4338399999542162E-2</v>
      </c>
      <c r="K181" s="165">
        <f t="shared" si="42"/>
        <v>-6.4338399999542162E-2</v>
      </c>
      <c r="N181" s="165">
        <f t="shared" ca="1" si="39"/>
        <v>-4.101587648580482E-2</v>
      </c>
      <c r="O181" s="181">
        <f t="shared" si="36"/>
        <v>-6.5213023502682266E-2</v>
      </c>
      <c r="P181" s="209">
        <f t="shared" si="37"/>
        <v>39193.202100000002</v>
      </c>
      <c r="R181" s="165">
        <f t="shared" si="41"/>
        <v>7.6496627224506741E-7</v>
      </c>
      <c r="S181" s="170">
        <f t="shared" si="43"/>
        <v>1</v>
      </c>
      <c r="T181" s="165">
        <f t="shared" si="38"/>
        <v>7.6496627224506741E-7</v>
      </c>
    </row>
    <row r="182" spans="1:21" s="165" customFormat="1" ht="12.95" customHeight="1" x14ac:dyDescent="0.2">
      <c r="A182" s="153" t="s">
        <v>200</v>
      </c>
      <c r="B182" s="150" t="s">
        <v>64</v>
      </c>
      <c r="C182" s="149">
        <v>54338.813800000004</v>
      </c>
      <c r="D182" s="149">
        <v>2.0000000000000001E-4</v>
      </c>
      <c r="E182" s="207">
        <f t="shared" si="34"/>
        <v>10656.343911689806</v>
      </c>
      <c r="F182" s="181">
        <f t="shared" si="44"/>
        <v>10656.5</v>
      </c>
      <c r="G182" s="165">
        <f t="shared" si="40"/>
        <v>-6.5158550001797266E-2</v>
      </c>
      <c r="K182" s="165">
        <f t="shared" si="42"/>
        <v>-6.5158550001797266E-2</v>
      </c>
      <c r="N182" s="165">
        <f t="shared" ca="1" si="39"/>
        <v>-4.52285989170223E-2</v>
      </c>
      <c r="O182" s="181">
        <f t="shared" si="36"/>
        <v>-6.7777216558008779E-2</v>
      </c>
      <c r="P182" s="209">
        <f t="shared" si="37"/>
        <v>39320.313800000004</v>
      </c>
      <c r="R182" s="165">
        <f t="shared" si="41"/>
        <v>6.8574145326206655E-6</v>
      </c>
      <c r="S182" s="170">
        <f t="shared" si="43"/>
        <v>1</v>
      </c>
      <c r="T182" s="165">
        <f t="shared" si="38"/>
        <v>6.8574145326206655E-6</v>
      </c>
      <c r="U182" s="209"/>
    </row>
    <row r="183" spans="1:21" s="165" customFormat="1" ht="12.95" customHeight="1" x14ac:dyDescent="0.2">
      <c r="A183" s="153" t="s">
        <v>200</v>
      </c>
      <c r="B183" s="150" t="s">
        <v>64</v>
      </c>
      <c r="C183" s="149">
        <v>54366.780899999998</v>
      </c>
      <c r="D183" s="149">
        <v>2.0000000000000001E-4</v>
      </c>
      <c r="E183" s="207">
        <f t="shared" si="34"/>
        <v>10723.339530531672</v>
      </c>
      <c r="F183" s="181">
        <f t="shared" si="44"/>
        <v>10723.5</v>
      </c>
      <c r="G183" s="165">
        <f t="shared" si="40"/>
        <v>-6.6987450001761317E-2</v>
      </c>
      <c r="K183" s="165">
        <f t="shared" si="42"/>
        <v>-6.6987450001761317E-2</v>
      </c>
      <c r="N183" s="165">
        <f t="shared" ca="1" si="39"/>
        <v>-4.6155536200738451E-2</v>
      </c>
      <c r="O183" s="181">
        <f t="shared" si="36"/>
        <v>-6.8346544801532197E-2</v>
      </c>
      <c r="P183" s="209">
        <f t="shared" si="37"/>
        <v>39348.280899999998</v>
      </c>
      <c r="R183" s="165">
        <f t="shared" si="41"/>
        <v>1.8471386747642475E-6</v>
      </c>
      <c r="S183" s="170">
        <f t="shared" si="43"/>
        <v>1</v>
      </c>
      <c r="T183" s="165">
        <f t="shared" si="38"/>
        <v>1.8471386747642475E-6</v>
      </c>
      <c r="U183" s="209"/>
    </row>
    <row r="184" spans="1:21" s="165" customFormat="1" ht="12.95" customHeight="1" x14ac:dyDescent="0.2">
      <c r="A184" s="149" t="s">
        <v>91</v>
      </c>
      <c r="B184" s="150" t="s">
        <v>65</v>
      </c>
      <c r="C184" s="149">
        <v>54433.359799999998</v>
      </c>
      <c r="D184" s="149">
        <v>8.0000000000000004E-4</v>
      </c>
      <c r="E184" s="207">
        <f t="shared" si="34"/>
        <v>10882.830311031315</v>
      </c>
      <c r="F184" s="181">
        <f t="shared" si="44"/>
        <v>10883</v>
      </c>
      <c r="G184" s="165">
        <f t="shared" si="40"/>
        <v>-7.0836100006999914E-2</v>
      </c>
      <c r="K184" s="165">
        <f t="shared" si="42"/>
        <v>-7.0836100006999914E-2</v>
      </c>
      <c r="N184" s="165">
        <f t="shared" ca="1" si="39"/>
        <v>-4.8362200331376171E-2</v>
      </c>
      <c r="O184" s="181">
        <f t="shared" si="36"/>
        <v>-6.9709319492360838E-2</v>
      </c>
      <c r="P184" s="209">
        <f t="shared" si="37"/>
        <v>39414.859799999998</v>
      </c>
      <c r="R184" s="165">
        <f t="shared" si="41"/>
        <v>1.2696343281702993E-6</v>
      </c>
      <c r="S184" s="170">
        <f t="shared" si="43"/>
        <v>1</v>
      </c>
      <c r="T184" s="165">
        <f t="shared" si="38"/>
        <v>1.2696343281702993E-6</v>
      </c>
      <c r="U184" s="209"/>
    </row>
    <row r="185" spans="1:21" s="165" customFormat="1" ht="12.95" customHeight="1" x14ac:dyDescent="0.2">
      <c r="A185" s="153" t="s">
        <v>204</v>
      </c>
      <c r="B185" s="150" t="s">
        <v>64</v>
      </c>
      <c r="C185" s="149">
        <v>54583.849800000004</v>
      </c>
      <c r="D185" s="149">
        <v>2.9999999999999997E-4</v>
      </c>
      <c r="E185" s="207">
        <f t="shared" si="34"/>
        <v>11243.331424107559</v>
      </c>
      <c r="F185" s="181">
        <f t="shared" si="44"/>
        <v>11243.5</v>
      </c>
      <c r="G185" s="165">
        <f t="shared" si="40"/>
        <v>-7.0371449997765012E-2</v>
      </c>
      <c r="K185" s="165">
        <f t="shared" si="42"/>
        <v>-7.0371449997765012E-2</v>
      </c>
      <c r="N185" s="165">
        <f t="shared" ca="1" si="39"/>
        <v>-5.3349676313162342E-2</v>
      </c>
      <c r="O185" s="181">
        <f t="shared" si="36"/>
        <v>-7.2828019078276129E-2</v>
      </c>
      <c r="P185" s="209">
        <f t="shared" si="37"/>
        <v>39565.349800000004</v>
      </c>
      <c r="R185" s="165">
        <f t="shared" si="41"/>
        <v>6.0347316473232364E-6</v>
      </c>
      <c r="S185" s="170">
        <f t="shared" si="43"/>
        <v>1</v>
      </c>
      <c r="T185" s="165">
        <f t="shared" si="38"/>
        <v>6.0347316473232364E-6</v>
      </c>
      <c r="U185" s="209"/>
    </row>
    <row r="186" spans="1:21" s="165" customFormat="1" ht="12.95" customHeight="1" x14ac:dyDescent="0.2">
      <c r="A186" s="153" t="s">
        <v>204</v>
      </c>
      <c r="B186" s="150" t="s">
        <v>65</v>
      </c>
      <c r="C186" s="149">
        <v>54628.7261</v>
      </c>
      <c r="D186" s="149">
        <v>6.9999999999999999E-4</v>
      </c>
      <c r="E186" s="207">
        <f t="shared" si="34"/>
        <v>11350.833292010686</v>
      </c>
      <c r="F186" s="181">
        <f t="shared" si="44"/>
        <v>11351</v>
      </c>
      <c r="G186" s="165">
        <f t="shared" si="40"/>
        <v>-6.9591700004821178E-2</v>
      </c>
      <c r="K186" s="165">
        <f t="shared" si="42"/>
        <v>-6.9591700004821178E-2</v>
      </c>
      <c r="N186" s="165">
        <f t="shared" ca="1" si="39"/>
        <v>-5.4836926432557664E-2</v>
      </c>
      <c r="O186" s="181">
        <f t="shared" si="36"/>
        <v>-7.3768357750448973E-2</v>
      </c>
      <c r="P186" s="209">
        <f t="shared" si="37"/>
        <v>39610.2261</v>
      </c>
      <c r="R186" s="165">
        <f t="shared" si="41"/>
        <v>1.7444469924112661E-5</v>
      </c>
      <c r="S186" s="170">
        <f t="shared" si="43"/>
        <v>1</v>
      </c>
      <c r="T186" s="165">
        <f t="shared" si="38"/>
        <v>1.7444469924112661E-5</v>
      </c>
      <c r="U186" s="209"/>
    </row>
    <row r="187" spans="1:21" s="165" customFormat="1" ht="12.95" customHeight="1" x14ac:dyDescent="0.2">
      <c r="A187" s="153" t="s">
        <v>204</v>
      </c>
      <c r="B187" s="150" t="s">
        <v>65</v>
      </c>
      <c r="C187" s="149">
        <v>54635.820800000001</v>
      </c>
      <c r="D187" s="149">
        <v>2.9999999999999997E-4</v>
      </c>
      <c r="E187" s="207">
        <f t="shared" si="34"/>
        <v>11367.828755144068</v>
      </c>
      <c r="F187" s="181">
        <f t="shared" si="44"/>
        <v>11368</v>
      </c>
      <c r="G187" s="165">
        <f t="shared" si="40"/>
        <v>-7.1485599997686222E-2</v>
      </c>
      <c r="K187" s="165">
        <f t="shared" si="42"/>
        <v>-7.1485599997686222E-2</v>
      </c>
      <c r="N187" s="165">
        <f t="shared" ca="1" si="39"/>
        <v>-5.507211947469462E-2</v>
      </c>
      <c r="O187" s="181">
        <f t="shared" si="36"/>
        <v>-7.3917497969572671E-2</v>
      </c>
      <c r="P187" s="209">
        <f t="shared" si="37"/>
        <v>39617.320800000001</v>
      </c>
      <c r="R187" s="165">
        <f t="shared" si="41"/>
        <v>5.9141277456654223E-6</v>
      </c>
      <c r="S187" s="170">
        <f t="shared" si="43"/>
        <v>1</v>
      </c>
      <c r="T187" s="165">
        <f t="shared" si="38"/>
        <v>5.9141277456654223E-6</v>
      </c>
      <c r="U187" s="209"/>
    </row>
    <row r="188" spans="1:21" s="165" customFormat="1" ht="12.95" customHeight="1" x14ac:dyDescent="0.2">
      <c r="A188" s="153" t="s">
        <v>204</v>
      </c>
      <c r="B188" s="150" t="s">
        <v>65</v>
      </c>
      <c r="C188" s="149">
        <v>54651.685299999997</v>
      </c>
      <c r="D188" s="149">
        <v>2.9999999999999997E-4</v>
      </c>
      <c r="E188" s="207">
        <f t="shared" si="34"/>
        <v>11405.832409263254</v>
      </c>
      <c r="F188" s="181">
        <f t="shared" si="44"/>
        <v>11406</v>
      </c>
      <c r="G188" s="165">
        <f t="shared" si="40"/>
        <v>-6.9960200002242345E-2</v>
      </c>
      <c r="K188" s="165">
        <f t="shared" si="42"/>
        <v>-6.9960200002242345E-2</v>
      </c>
      <c r="N188" s="165">
        <f t="shared" ca="1" si="39"/>
        <v>-5.5597845098294824E-2</v>
      </c>
      <c r="O188" s="181">
        <f t="shared" si="36"/>
        <v>-7.4251300270219492E-2</v>
      </c>
      <c r="P188" s="209">
        <f t="shared" si="37"/>
        <v>39633.185299999997</v>
      </c>
      <c r="R188" s="165">
        <f t="shared" si="41"/>
        <v>1.8413541509833537E-5</v>
      </c>
      <c r="S188" s="170">
        <f t="shared" si="43"/>
        <v>1</v>
      </c>
      <c r="T188" s="165">
        <f t="shared" si="38"/>
        <v>1.8413541509833537E-5</v>
      </c>
      <c r="U188" s="209"/>
    </row>
    <row r="189" spans="1:21" s="165" customFormat="1" ht="12.95" customHeight="1" x14ac:dyDescent="0.2">
      <c r="A189" s="153" t="s">
        <v>204</v>
      </c>
      <c r="B189" s="150" t="s">
        <v>64</v>
      </c>
      <c r="C189" s="149">
        <v>54702.817900000002</v>
      </c>
      <c r="D189" s="149">
        <v>2.0000000000000001E-4</v>
      </c>
      <c r="E189" s="207">
        <f t="shared" si="34"/>
        <v>11528.321340185465</v>
      </c>
      <c r="F189" s="181">
        <f t="shared" si="44"/>
        <v>11528.5</v>
      </c>
      <c r="G189" s="165">
        <f t="shared" si="40"/>
        <v>-7.4580950000381563E-2</v>
      </c>
      <c r="K189" s="165">
        <f t="shared" si="42"/>
        <v>-7.4580950000381563E-2</v>
      </c>
      <c r="N189" s="165">
        <f t="shared" ca="1" si="39"/>
        <v>-5.7292618490163899E-2</v>
      </c>
      <c r="O189" s="181">
        <f t="shared" si="36"/>
        <v>-7.5331419047817719E-2</v>
      </c>
      <c r="P189" s="209">
        <f t="shared" si="37"/>
        <v>39684.317900000002</v>
      </c>
      <c r="R189" s="165">
        <f t="shared" si="41"/>
        <v>5.6320379115973109E-7</v>
      </c>
      <c r="S189" s="170">
        <f t="shared" si="43"/>
        <v>1</v>
      </c>
      <c r="T189" s="165">
        <f t="shared" si="38"/>
        <v>5.6320379115973109E-7</v>
      </c>
      <c r="U189" s="209"/>
    </row>
    <row r="190" spans="1:21" s="165" customFormat="1" ht="12.95" customHeight="1" x14ac:dyDescent="0.2">
      <c r="A190" s="153" t="s">
        <v>205</v>
      </c>
      <c r="B190" s="150" t="s">
        <v>65</v>
      </c>
      <c r="C190" s="149">
        <v>54768.564599999998</v>
      </c>
      <c r="D190" s="149">
        <v>2.0000000000000001E-4</v>
      </c>
      <c r="E190" s="207">
        <f t="shared" si="34"/>
        <v>11685.818572766284</v>
      </c>
      <c r="F190" s="181">
        <f t="shared" si="44"/>
        <v>11686</v>
      </c>
      <c r="G190" s="165">
        <f t="shared" si="40"/>
        <v>-7.5736200007668231E-2</v>
      </c>
      <c r="K190" s="165">
        <f t="shared" si="42"/>
        <v>-7.5736200007668231E-2</v>
      </c>
      <c r="N190" s="165">
        <f t="shared" ca="1" si="39"/>
        <v>-5.9471612851138445E-2</v>
      </c>
      <c r="O190" s="181">
        <f t="shared" si="36"/>
        <v>-7.6729217369656863E-2</v>
      </c>
      <c r="P190" s="209">
        <f t="shared" si="37"/>
        <v>39750.064599999998</v>
      </c>
      <c r="R190" s="165">
        <f t="shared" si="41"/>
        <v>9.8608348121086237E-7</v>
      </c>
      <c r="S190" s="170">
        <f t="shared" si="43"/>
        <v>1</v>
      </c>
      <c r="T190" s="165">
        <f t="shared" si="38"/>
        <v>9.8608348121086237E-7</v>
      </c>
      <c r="U190" s="209"/>
    </row>
    <row r="191" spans="1:21" s="165" customFormat="1" ht="12.95" customHeight="1" x14ac:dyDescent="0.2">
      <c r="A191" s="153" t="s">
        <v>205</v>
      </c>
      <c r="B191" s="150" t="s">
        <v>64</v>
      </c>
      <c r="C191" s="149">
        <v>54797.576999999997</v>
      </c>
      <c r="D191" s="149">
        <v>2.0000000000000001E-4</v>
      </c>
      <c r="E191" s="207">
        <f t="shared" si="34"/>
        <v>11755.318223859465</v>
      </c>
      <c r="F191" s="181">
        <f t="shared" si="44"/>
        <v>11755.5</v>
      </c>
      <c r="G191" s="165">
        <f t="shared" si="40"/>
        <v>-7.5881850003497675E-2</v>
      </c>
      <c r="K191" s="165">
        <f t="shared" si="42"/>
        <v>-7.5881850003497675E-2</v>
      </c>
      <c r="N191" s="165">
        <f t="shared" ca="1" si="39"/>
        <v>-6.0433137346933563E-2</v>
      </c>
      <c r="O191" s="181">
        <f t="shared" si="36"/>
        <v>-7.7349269844290441E-2</v>
      </c>
      <c r="P191" s="209">
        <f t="shared" si="37"/>
        <v>39779.076999999997</v>
      </c>
      <c r="R191" s="165">
        <f t="shared" si="41"/>
        <v>2.1533209891522677E-6</v>
      </c>
      <c r="S191" s="170">
        <f t="shared" si="43"/>
        <v>1</v>
      </c>
      <c r="T191" s="165">
        <f t="shared" si="38"/>
        <v>2.1533209891522677E-6</v>
      </c>
      <c r="U191" s="209"/>
    </row>
    <row r="192" spans="1:21" s="165" customFormat="1" ht="12.95" customHeight="1" x14ac:dyDescent="0.2">
      <c r="A192" s="153" t="s">
        <v>205</v>
      </c>
      <c r="B192" s="150" t="s">
        <v>64</v>
      </c>
      <c r="C192" s="149">
        <v>54832.640599999999</v>
      </c>
      <c r="D192" s="149">
        <v>2.9999999999999997E-4</v>
      </c>
      <c r="E192" s="207">
        <f t="shared" si="34"/>
        <v>11839.313617762451</v>
      </c>
      <c r="F192" s="181">
        <f t="shared" si="44"/>
        <v>11839.5</v>
      </c>
      <c r="G192" s="165">
        <f t="shared" si="40"/>
        <v>-7.7804650005418807E-2</v>
      </c>
      <c r="K192" s="165">
        <f t="shared" si="42"/>
        <v>-7.7804650005418807E-2</v>
      </c>
      <c r="N192" s="165">
        <f t="shared" ca="1" si="39"/>
        <v>-6.1595267672786669E-2</v>
      </c>
      <c r="O192" s="181">
        <f t="shared" si="36"/>
        <v>-7.8101338902015108E-2</v>
      </c>
      <c r="P192" s="209">
        <f t="shared" si="37"/>
        <v>39814.140599999999</v>
      </c>
      <c r="R192" s="165">
        <f t="shared" si="41"/>
        <v>8.802430136353029E-8</v>
      </c>
      <c r="S192" s="170">
        <f t="shared" si="43"/>
        <v>1</v>
      </c>
      <c r="T192" s="165">
        <f t="shared" ref="T192:T223" si="45">S192*R192</f>
        <v>8.802430136353029E-8</v>
      </c>
      <c r="U192" s="209"/>
    </row>
    <row r="193" spans="1:21" s="165" customFormat="1" ht="12.95" customHeight="1" x14ac:dyDescent="0.2">
      <c r="A193" s="153" t="s">
        <v>201</v>
      </c>
      <c r="B193" s="150" t="s">
        <v>64</v>
      </c>
      <c r="C193" s="149">
        <v>54986.677100000001</v>
      </c>
      <c r="D193" s="149">
        <v>2.9999999999999997E-4</v>
      </c>
      <c r="E193" s="207">
        <f t="shared" si="34"/>
        <v>12208.310426217284</v>
      </c>
      <c r="F193" s="181">
        <f t="shared" si="44"/>
        <v>12208.5</v>
      </c>
      <c r="G193" s="165">
        <f t="shared" si="40"/>
        <v>-7.9136950000247452E-2</v>
      </c>
      <c r="K193" s="165">
        <f t="shared" si="42"/>
        <v>-7.9136950000247452E-2</v>
      </c>
      <c r="N193" s="165">
        <f t="shared" ca="1" si="39"/>
        <v>-6.6700340175641332E-2</v>
      </c>
      <c r="O193" s="181">
        <f t="shared" si="36"/>
        <v>-8.1439465677126024E-2</v>
      </c>
      <c r="P193" s="209">
        <f t="shared" si="37"/>
        <v>39968.177100000001</v>
      </c>
      <c r="R193" s="165">
        <f t="shared" si="41"/>
        <v>5.301578442271589E-6</v>
      </c>
      <c r="S193" s="170">
        <f t="shared" si="43"/>
        <v>1</v>
      </c>
      <c r="T193" s="165">
        <f t="shared" si="45"/>
        <v>5.301578442271589E-6</v>
      </c>
      <c r="U193" s="209"/>
    </row>
    <row r="194" spans="1:21" s="165" customFormat="1" ht="12.95" customHeight="1" x14ac:dyDescent="0.2">
      <c r="A194" s="149" t="s">
        <v>91</v>
      </c>
      <c r="B194" s="150" t="s">
        <v>65</v>
      </c>
      <c r="C194" s="149">
        <v>55029.464999999997</v>
      </c>
      <c r="D194" s="149">
        <v>2.0000000000000001E-4</v>
      </c>
      <c r="E194" s="207">
        <f t="shared" si="34"/>
        <v>12310.809499751691</v>
      </c>
      <c r="F194" s="181">
        <f t="shared" si="44"/>
        <v>12311</v>
      </c>
      <c r="G194" s="165">
        <f t="shared" si="40"/>
        <v>-7.9523700005665887E-2</v>
      </c>
      <c r="K194" s="165">
        <f t="shared" si="42"/>
        <v>-7.9523700005665887E-2</v>
      </c>
      <c r="N194" s="165">
        <f t="shared" ca="1" si="39"/>
        <v>-6.8118415870878718E-2</v>
      </c>
      <c r="O194" s="181">
        <f t="shared" si="36"/>
        <v>-8.2376667417120158E-2</v>
      </c>
      <c r="P194" s="209">
        <f t="shared" si="37"/>
        <v>40010.964999999997</v>
      </c>
      <c r="R194" s="165">
        <f t="shared" si="41"/>
        <v>8.1394230508200862E-6</v>
      </c>
      <c r="S194" s="170">
        <f t="shared" si="43"/>
        <v>1</v>
      </c>
      <c r="T194" s="165">
        <f t="shared" si="45"/>
        <v>8.1394230508200862E-6</v>
      </c>
      <c r="U194" s="209"/>
    </row>
    <row r="195" spans="1:21" s="165" customFormat="1" ht="12.95" customHeight="1" x14ac:dyDescent="0.2">
      <c r="A195" s="210" t="s">
        <v>914</v>
      </c>
      <c r="B195" s="211" t="s">
        <v>64</v>
      </c>
      <c r="C195" s="212">
        <v>55051.378100000002</v>
      </c>
      <c r="D195" s="212" t="s">
        <v>79</v>
      </c>
      <c r="E195" s="207">
        <f t="shared" si="34"/>
        <v>12363.302668340652</v>
      </c>
      <c r="F195" s="181">
        <f t="shared" si="44"/>
        <v>12363.5</v>
      </c>
      <c r="G195" s="165">
        <f t="shared" si="40"/>
        <v>-8.2375450001563877E-2</v>
      </c>
      <c r="K195" s="165">
        <f t="shared" si="42"/>
        <v>-8.2375450001563877E-2</v>
      </c>
      <c r="N195" s="165">
        <f t="shared" ca="1" si="39"/>
        <v>-6.8844747324536909E-2</v>
      </c>
      <c r="O195" s="181">
        <f t="shared" si="36"/>
        <v>-8.2858371978746015E-2</v>
      </c>
      <c r="P195" s="209">
        <f t="shared" si="37"/>
        <v>40032.878100000002</v>
      </c>
      <c r="R195" s="165">
        <f t="shared" si="41"/>
        <v>2.3321363604550543E-7</v>
      </c>
      <c r="S195" s="170">
        <f t="shared" si="43"/>
        <v>1</v>
      </c>
      <c r="T195" s="165">
        <f t="shared" si="45"/>
        <v>2.3321363604550543E-7</v>
      </c>
    </row>
    <row r="196" spans="1:21" s="165" customFormat="1" ht="12.95" customHeight="1" x14ac:dyDescent="0.2">
      <c r="A196" s="210" t="s">
        <v>802</v>
      </c>
      <c r="B196" s="211" t="s">
        <v>65</v>
      </c>
      <c r="C196" s="212">
        <v>55084.148699999998</v>
      </c>
      <c r="D196" s="212" t="s">
        <v>79</v>
      </c>
      <c r="E196" s="207">
        <f t="shared" si="34"/>
        <v>12441.805145423345</v>
      </c>
      <c r="F196" s="181">
        <f t="shared" si="44"/>
        <v>12442</v>
      </c>
      <c r="G196" s="165">
        <f t="shared" si="40"/>
        <v>-8.1341400007659104E-2</v>
      </c>
      <c r="K196" s="165">
        <f t="shared" si="42"/>
        <v>-8.1341400007659104E-2</v>
      </c>
      <c r="N196" s="165">
        <f t="shared" ref="N196:N227" ca="1" si="46">+C$11+C$12*F196</f>
        <v>-6.9930785783816285E-2</v>
      </c>
      <c r="O196" s="181">
        <f t="shared" si="36"/>
        <v>-8.3580750960957878E-2</v>
      </c>
      <c r="P196" s="209">
        <f t="shared" si="37"/>
        <v>40065.648699999998</v>
      </c>
      <c r="R196" s="165">
        <f t="shared" si="41"/>
        <v>5.0146926920401297E-6</v>
      </c>
      <c r="S196" s="170">
        <f t="shared" si="43"/>
        <v>1</v>
      </c>
      <c r="T196" s="165">
        <f t="shared" si="45"/>
        <v>5.0146926920401297E-6</v>
      </c>
    </row>
    <row r="197" spans="1:21" s="165" customFormat="1" ht="12.95" customHeight="1" x14ac:dyDescent="0.2">
      <c r="A197" s="153" t="s">
        <v>206</v>
      </c>
      <c r="B197" s="150"/>
      <c r="C197" s="149">
        <v>55114.620799999997</v>
      </c>
      <c r="D197" s="149">
        <v>2.9999999999999997E-4</v>
      </c>
      <c r="E197" s="207">
        <f t="shared" si="34"/>
        <v>12514.801530351047</v>
      </c>
      <c r="F197" s="181">
        <f t="shared" si="44"/>
        <v>12515</v>
      </c>
      <c r="G197" s="165">
        <f t="shared" si="40"/>
        <v>-8.2850500002678018E-2</v>
      </c>
      <c r="K197" s="165">
        <f t="shared" si="42"/>
        <v>-8.2850500002678018E-2</v>
      </c>
      <c r="N197" s="165">
        <f t="shared" ca="1" si="46"/>
        <v>-7.0940732376521959E-2</v>
      </c>
      <c r="O197" s="181">
        <f t="shared" si="36"/>
        <v>-8.425479304666568E-2</v>
      </c>
      <c r="P197" s="209">
        <f t="shared" si="37"/>
        <v>40096.120799999997</v>
      </c>
      <c r="R197" s="165">
        <f t="shared" si="41"/>
        <v>1.9720389533921327E-6</v>
      </c>
      <c r="S197" s="170">
        <f t="shared" si="43"/>
        <v>1</v>
      </c>
      <c r="T197" s="165">
        <f t="shared" si="45"/>
        <v>1.9720389533921327E-6</v>
      </c>
      <c r="U197" s="209"/>
    </row>
    <row r="198" spans="1:21" s="165" customFormat="1" ht="12.95" customHeight="1" x14ac:dyDescent="0.2">
      <c r="A198" s="149" t="s">
        <v>81</v>
      </c>
      <c r="B198" s="150" t="s">
        <v>64</v>
      </c>
      <c r="C198" s="149">
        <v>55144.675799999997</v>
      </c>
      <c r="D198" s="149">
        <v>1E-4</v>
      </c>
      <c r="E198" s="207">
        <f t="shared" si="34"/>
        <v>12586.798745803942</v>
      </c>
      <c r="F198" s="181">
        <f t="shared" si="44"/>
        <v>12587</v>
      </c>
      <c r="G198" s="165">
        <f t="shared" ref="G198:G229" si="47">C198-(C$7+C$8*F198)</f>
        <v>-8.4012900006200653E-2</v>
      </c>
      <c r="K198" s="165">
        <f t="shared" si="42"/>
        <v>-8.4012900006200653E-2</v>
      </c>
      <c r="N198" s="165">
        <f t="shared" ca="1" si="46"/>
        <v>-7.1936844084396018E-2</v>
      </c>
      <c r="O198" s="181">
        <f t="shared" si="36"/>
        <v>-8.4921749852182746E-2</v>
      </c>
      <c r="P198" s="209">
        <f t="shared" si="37"/>
        <v>40126.175799999997</v>
      </c>
      <c r="R198" s="165">
        <f t="shared" ref="R198:R229" si="48">+(O198-G198)^2</f>
        <v>8.2600804254167446E-7</v>
      </c>
      <c r="S198" s="170">
        <f t="shared" si="43"/>
        <v>1</v>
      </c>
      <c r="T198" s="165">
        <f t="shared" si="45"/>
        <v>8.2600804254167446E-7</v>
      </c>
      <c r="U198" s="209"/>
    </row>
    <row r="199" spans="1:21" s="165" customFormat="1" ht="12.95" customHeight="1" x14ac:dyDescent="0.2">
      <c r="A199" s="153" t="s">
        <v>206</v>
      </c>
      <c r="B199" s="150"/>
      <c r="C199" s="149">
        <v>55163.669300000001</v>
      </c>
      <c r="D199" s="149">
        <v>1E-4</v>
      </c>
      <c r="E199" s="207">
        <f t="shared" si="34"/>
        <v>12632.297967620774</v>
      </c>
      <c r="F199" s="181">
        <f t="shared" si="44"/>
        <v>12632.5</v>
      </c>
      <c r="G199" s="165">
        <f t="shared" si="47"/>
        <v>-8.4337749998667277E-2</v>
      </c>
      <c r="K199" s="165">
        <f t="shared" si="42"/>
        <v>-8.4337749998667277E-2</v>
      </c>
      <c r="N199" s="165">
        <f t="shared" ca="1" si="46"/>
        <v>-7.2566331344233126E-2</v>
      </c>
      <c r="O199" s="181">
        <f t="shared" si="36"/>
        <v>-8.5344329564299992E-2</v>
      </c>
      <c r="P199" s="209">
        <f t="shared" si="37"/>
        <v>40145.169300000001</v>
      </c>
      <c r="R199" s="165">
        <f t="shared" si="48"/>
        <v>1.0132024219493447E-6</v>
      </c>
      <c r="S199" s="170">
        <f t="shared" si="43"/>
        <v>1</v>
      </c>
      <c r="T199" s="165">
        <f t="shared" si="45"/>
        <v>1.0132024219493447E-6</v>
      </c>
      <c r="U199" s="209"/>
    </row>
    <row r="200" spans="1:21" s="165" customFormat="1" ht="12.95" customHeight="1" x14ac:dyDescent="0.2">
      <c r="A200" s="153" t="s">
        <v>206</v>
      </c>
      <c r="B200" s="150"/>
      <c r="C200" s="149">
        <v>55238.5985</v>
      </c>
      <c r="D200" s="149">
        <v>2.0000000000000001E-4</v>
      </c>
      <c r="E200" s="207">
        <f t="shared" si="34"/>
        <v>12811.792020394454</v>
      </c>
      <c r="F200" s="181">
        <f t="shared" si="44"/>
        <v>12812</v>
      </c>
      <c r="G200" s="165">
        <f t="shared" si="47"/>
        <v>-8.6820399999851361E-2</v>
      </c>
      <c r="K200" s="165">
        <f t="shared" si="42"/>
        <v>-8.6820399999851361E-2</v>
      </c>
      <c r="N200" s="165">
        <f t="shared" ca="1" si="46"/>
        <v>-7.5049693171502507E-2</v>
      </c>
      <c r="O200" s="181">
        <f t="shared" si="36"/>
        <v>-8.7019740028740994E-2</v>
      </c>
      <c r="P200" s="209">
        <f t="shared" si="37"/>
        <v>40220.0985</v>
      </c>
      <c r="R200" s="165">
        <f t="shared" si="48"/>
        <v>3.9736447117719712E-8</v>
      </c>
      <c r="S200" s="170">
        <f t="shared" si="43"/>
        <v>1</v>
      </c>
      <c r="T200" s="165">
        <f t="shared" si="45"/>
        <v>3.9736447117719712E-8</v>
      </c>
      <c r="U200" s="209"/>
    </row>
    <row r="201" spans="1:21" s="165" customFormat="1" ht="12.95" customHeight="1" x14ac:dyDescent="0.2">
      <c r="A201" s="153" t="s">
        <v>202</v>
      </c>
      <c r="B201" s="150" t="s">
        <v>65</v>
      </c>
      <c r="C201" s="149">
        <v>55346.716800000002</v>
      </c>
      <c r="D201" s="149">
        <v>2.0000000000000001E-4</v>
      </c>
      <c r="E201" s="207">
        <f t="shared" si="34"/>
        <v>13070.791073447219</v>
      </c>
      <c r="F201" s="181">
        <f t="shared" si="44"/>
        <v>13071</v>
      </c>
      <c r="G201" s="165">
        <f t="shared" si="47"/>
        <v>-8.7215699997614138E-2</v>
      </c>
      <c r="K201" s="165">
        <f t="shared" si="42"/>
        <v>-8.7215699997614138E-2</v>
      </c>
      <c r="N201" s="165">
        <f t="shared" ca="1" si="46"/>
        <v>-7.863292834288288E-2</v>
      </c>
      <c r="O201" s="181">
        <f t="shared" si="36"/>
        <v>-8.9460553546478139E-2</v>
      </c>
      <c r="P201" s="209">
        <f t="shared" si="37"/>
        <v>40328.216800000002</v>
      </c>
      <c r="R201" s="165">
        <f t="shared" si="48"/>
        <v>5.0393674558472995E-6</v>
      </c>
      <c r="S201" s="170">
        <f t="shared" si="43"/>
        <v>1</v>
      </c>
      <c r="T201" s="165">
        <f t="shared" si="45"/>
        <v>5.0393674558472995E-6</v>
      </c>
      <c r="U201" s="209"/>
    </row>
    <row r="202" spans="1:21" s="165" customFormat="1" ht="12.95" customHeight="1" x14ac:dyDescent="0.2">
      <c r="A202" s="210" t="s">
        <v>914</v>
      </c>
      <c r="B202" s="211" t="s">
        <v>64</v>
      </c>
      <c r="C202" s="212">
        <v>55480.503599999996</v>
      </c>
      <c r="D202" s="212" t="s">
        <v>79</v>
      </c>
      <c r="E202" s="207">
        <f t="shared" si="34"/>
        <v>13391.279413635308</v>
      </c>
      <c r="F202" s="181">
        <f t="shared" si="44"/>
        <v>13391.5</v>
      </c>
      <c r="G202" s="165">
        <f t="shared" si="47"/>
        <v>-9.2083050003566314E-2</v>
      </c>
      <c r="K202" s="165">
        <f t="shared" si="42"/>
        <v>-9.2083050003566314E-2</v>
      </c>
      <c r="N202" s="165">
        <f t="shared" ca="1" si="46"/>
        <v>-8.30670089314057E-2</v>
      </c>
      <c r="O202" s="181">
        <f t="shared" si="36"/>
        <v>-9.2519158915538177E-2</v>
      </c>
      <c r="P202" s="209">
        <f t="shared" si="37"/>
        <v>40462.003599999996</v>
      </c>
      <c r="R202" s="165">
        <f t="shared" si="48"/>
        <v>1.901909831012827E-7</v>
      </c>
      <c r="S202" s="170">
        <f t="shared" si="43"/>
        <v>1</v>
      </c>
      <c r="T202" s="165">
        <f t="shared" si="45"/>
        <v>1.901909831012827E-7</v>
      </c>
    </row>
    <row r="203" spans="1:21" s="165" customFormat="1" ht="12.95" customHeight="1" x14ac:dyDescent="0.2">
      <c r="A203" s="153" t="s">
        <v>89</v>
      </c>
      <c r="B203" s="150" t="s">
        <v>64</v>
      </c>
      <c r="C203" s="149">
        <v>55503.67</v>
      </c>
      <c r="D203" s="149">
        <v>2.0000000000000001E-4</v>
      </c>
      <c r="E203" s="207">
        <f t="shared" si="34"/>
        <v>13446.774881679496</v>
      </c>
      <c r="F203" s="181">
        <f t="shared" si="44"/>
        <v>13447</v>
      </c>
      <c r="G203" s="165">
        <f t="shared" si="47"/>
        <v>-9.397490000264952E-2</v>
      </c>
      <c r="K203" s="165">
        <f t="shared" ref="K203:K234" si="49">G203</f>
        <v>-9.397490000264952E-2</v>
      </c>
      <c r="N203" s="165">
        <f t="shared" ca="1" si="46"/>
        <v>-8.3834845039558625E-2</v>
      </c>
      <c r="O203" s="181">
        <f t="shared" si="36"/>
        <v>-9.3053102084128148E-2</v>
      </c>
      <c r="P203" s="209">
        <f t="shared" si="37"/>
        <v>40485.17</v>
      </c>
      <c r="R203" s="165">
        <f t="shared" si="48"/>
        <v>8.4971140259033406E-7</v>
      </c>
      <c r="S203" s="170">
        <f t="shared" ref="S203:S234" si="50">S$17</f>
        <v>1</v>
      </c>
      <c r="T203" s="165">
        <f t="shared" si="45"/>
        <v>8.4971140259033406E-7</v>
      </c>
      <c r="U203" s="209"/>
    </row>
    <row r="204" spans="1:21" s="165" customFormat="1" ht="12.95" customHeight="1" x14ac:dyDescent="0.2">
      <c r="A204" s="149" t="s">
        <v>207</v>
      </c>
      <c r="B204" s="150" t="s">
        <v>65</v>
      </c>
      <c r="C204" s="149">
        <v>55531.642699999997</v>
      </c>
      <c r="D204" s="149">
        <v>2.9999999999999997E-4</v>
      </c>
      <c r="E204" s="207">
        <f t="shared" si="34"/>
        <v>13513.78391540763</v>
      </c>
      <c r="F204" s="181">
        <f t="shared" si="44"/>
        <v>13514</v>
      </c>
      <c r="G204" s="165">
        <f t="shared" si="47"/>
        <v>-9.0203800005838275E-2</v>
      </c>
      <c r="K204" s="165">
        <f t="shared" si="49"/>
        <v>-9.0203800005838275E-2</v>
      </c>
      <c r="N204" s="165">
        <f t="shared" ca="1" si="46"/>
        <v>-8.4761782323274776E-2</v>
      </c>
      <c r="O204" s="181">
        <f t="shared" si="36"/>
        <v>-9.3699370931064757E-2</v>
      </c>
      <c r="P204" s="209">
        <f t="shared" si="37"/>
        <v>40513.142699999997</v>
      </c>
      <c r="R204" s="165">
        <f t="shared" si="48"/>
        <v>1.2219016093288724E-5</v>
      </c>
      <c r="S204" s="170">
        <f t="shared" si="50"/>
        <v>1</v>
      </c>
      <c r="T204" s="165">
        <f t="shared" si="45"/>
        <v>1.2219016093288724E-5</v>
      </c>
      <c r="U204" s="209"/>
    </row>
    <row r="205" spans="1:21" s="165" customFormat="1" ht="12.95" customHeight="1" x14ac:dyDescent="0.2">
      <c r="A205" s="153" t="s">
        <v>203</v>
      </c>
      <c r="B205" s="150" t="s">
        <v>64</v>
      </c>
      <c r="C205" s="149">
        <v>55747.664299999997</v>
      </c>
      <c r="D205" s="149">
        <v>1E-4</v>
      </c>
      <c r="E205" s="207">
        <f t="shared" si="34"/>
        <v>14031.266985701395</v>
      </c>
      <c r="F205" s="181">
        <f t="shared" si="44"/>
        <v>14031.5</v>
      </c>
      <c r="G205" s="165">
        <f t="shared" si="47"/>
        <v>-9.727105000638403E-2</v>
      </c>
      <c r="K205" s="165">
        <f t="shared" si="49"/>
        <v>-9.727105000638403E-2</v>
      </c>
      <c r="N205" s="165">
        <f t="shared" ca="1" si="46"/>
        <v>-9.1921335223619727E-2</v>
      </c>
      <c r="O205" s="181">
        <f t="shared" si="36"/>
        <v>-9.8753313485438768E-2</v>
      </c>
      <c r="P205" s="209">
        <f t="shared" si="37"/>
        <v>40729.164299999997</v>
      </c>
      <c r="R205" s="165">
        <f t="shared" si="48"/>
        <v>2.1971050213394552E-6</v>
      </c>
      <c r="S205" s="170">
        <f t="shared" si="50"/>
        <v>1</v>
      </c>
      <c r="T205" s="165">
        <f t="shared" si="45"/>
        <v>2.1971050213394552E-6</v>
      </c>
      <c r="U205" s="209"/>
    </row>
    <row r="206" spans="1:21" s="165" customFormat="1" ht="12.95" customHeight="1" x14ac:dyDescent="0.2">
      <c r="A206" s="153" t="s">
        <v>216</v>
      </c>
      <c r="B206" s="150" t="s">
        <v>64</v>
      </c>
      <c r="C206" s="149">
        <v>55747.664299999997</v>
      </c>
      <c r="D206" s="149">
        <v>1E-4</v>
      </c>
      <c r="E206" s="207">
        <f t="shared" si="34"/>
        <v>14031.266985701395</v>
      </c>
      <c r="F206" s="181">
        <f t="shared" si="44"/>
        <v>14031.5</v>
      </c>
      <c r="G206" s="165">
        <f t="shared" si="47"/>
        <v>-9.727105000638403E-2</v>
      </c>
      <c r="K206" s="165">
        <f t="shared" si="49"/>
        <v>-9.727105000638403E-2</v>
      </c>
      <c r="N206" s="165">
        <f t="shared" ca="1" si="46"/>
        <v>-9.1921335223619727E-2</v>
      </c>
      <c r="O206" s="181">
        <f t="shared" si="36"/>
        <v>-9.8753313485438768E-2</v>
      </c>
      <c r="P206" s="209">
        <f t="shared" si="37"/>
        <v>40729.164299999997</v>
      </c>
      <c r="R206" s="165">
        <f t="shared" si="48"/>
        <v>2.1971050213394552E-6</v>
      </c>
      <c r="S206" s="170">
        <f t="shared" si="50"/>
        <v>1</v>
      </c>
      <c r="T206" s="165">
        <f t="shared" si="45"/>
        <v>2.1971050213394552E-6</v>
      </c>
      <c r="U206" s="209"/>
    </row>
    <row r="207" spans="1:21" s="165" customFormat="1" ht="12.95" customHeight="1" x14ac:dyDescent="0.2">
      <c r="A207" s="210" t="s">
        <v>850</v>
      </c>
      <c r="B207" s="211" t="s">
        <v>65</v>
      </c>
      <c r="C207" s="212">
        <v>55785.024400000002</v>
      </c>
      <c r="D207" s="212" t="s">
        <v>79</v>
      </c>
      <c r="E207" s="207">
        <f t="shared" si="34"/>
        <v>14120.76368072858</v>
      </c>
      <c r="F207" s="181">
        <f t="shared" si="44"/>
        <v>14121</v>
      </c>
      <c r="G207" s="165">
        <f t="shared" si="47"/>
        <v>-9.8650699997961055E-2</v>
      </c>
      <c r="K207" s="165">
        <f t="shared" si="49"/>
        <v>-9.8650699997961055E-2</v>
      </c>
      <c r="N207" s="165">
        <f t="shared" ca="1" si="46"/>
        <v>-9.3159557416046535E-2</v>
      </c>
      <c r="O207" s="181">
        <f t="shared" si="36"/>
        <v>-9.963855540205066E-2</v>
      </c>
      <c r="P207" s="209">
        <f t="shared" si="37"/>
        <v>40766.524400000002</v>
      </c>
      <c r="R207" s="165">
        <f t="shared" si="48"/>
        <v>9.7585829938903638E-7</v>
      </c>
      <c r="S207" s="170">
        <f t="shared" si="50"/>
        <v>1</v>
      </c>
      <c r="T207" s="165">
        <f t="shared" si="45"/>
        <v>9.7585829938903638E-7</v>
      </c>
    </row>
    <row r="208" spans="1:21" s="165" customFormat="1" ht="12.95" customHeight="1" x14ac:dyDescent="0.2">
      <c r="A208" s="153" t="s">
        <v>211</v>
      </c>
      <c r="B208" s="150" t="s">
        <v>65</v>
      </c>
      <c r="C208" s="149">
        <v>55820.298320000002</v>
      </c>
      <c r="D208" s="149">
        <v>2.0000000000000001E-4</v>
      </c>
      <c r="E208" s="207">
        <f t="shared" si="34"/>
        <v>14205.262899431231</v>
      </c>
      <c r="F208" s="181">
        <f t="shared" si="44"/>
        <v>14205.5</v>
      </c>
      <c r="G208" s="165">
        <f t="shared" si="47"/>
        <v>-9.8976850000326522E-2</v>
      </c>
      <c r="K208" s="165">
        <f t="shared" si="49"/>
        <v>-9.8976850000326522E-2</v>
      </c>
      <c r="N208" s="165">
        <f t="shared" ca="1" si="46"/>
        <v>-9.4328605184315406E-2</v>
      </c>
      <c r="O208" s="181">
        <f t="shared" si="36"/>
        <v>-0.10047736780668129</v>
      </c>
      <c r="P208" s="209">
        <f t="shared" si="37"/>
        <v>40801.798320000002</v>
      </c>
      <c r="R208" s="165">
        <f t="shared" si="48"/>
        <v>2.2515536871877237E-6</v>
      </c>
      <c r="S208" s="170">
        <f t="shared" si="50"/>
        <v>1</v>
      </c>
      <c r="T208" s="165">
        <f t="shared" si="45"/>
        <v>2.2515536871877237E-6</v>
      </c>
      <c r="U208" s="209"/>
    </row>
    <row r="209" spans="1:21" s="165" customFormat="1" ht="12.95" customHeight="1" x14ac:dyDescent="0.2">
      <c r="A209" s="153" t="s">
        <v>211</v>
      </c>
      <c r="B209" s="150" t="s">
        <v>65</v>
      </c>
      <c r="C209" s="149">
        <v>55820.299619999998</v>
      </c>
      <c r="D209" s="149">
        <v>6.9999999999999999E-4</v>
      </c>
      <c r="E209" s="207">
        <f t="shared" si="34"/>
        <v>14205.266013601247</v>
      </c>
      <c r="F209" s="181">
        <f t="shared" si="44"/>
        <v>14205.5</v>
      </c>
      <c r="G209" s="165">
        <f t="shared" si="47"/>
        <v>-9.7676850004063454E-2</v>
      </c>
      <c r="K209" s="165">
        <f t="shared" si="49"/>
        <v>-9.7676850004063454E-2</v>
      </c>
      <c r="N209" s="165">
        <f t="shared" ca="1" si="46"/>
        <v>-9.4328605184315406E-2</v>
      </c>
      <c r="O209" s="181">
        <f t="shared" si="36"/>
        <v>-0.10047736780668129</v>
      </c>
      <c r="P209" s="209">
        <f t="shared" si="37"/>
        <v>40801.799619999998</v>
      </c>
      <c r="R209" s="165">
        <f t="shared" si="48"/>
        <v>7.84289996277943E-6</v>
      </c>
      <c r="S209" s="170">
        <f t="shared" si="50"/>
        <v>1</v>
      </c>
      <c r="T209" s="165">
        <f t="shared" si="45"/>
        <v>7.84289996277943E-6</v>
      </c>
      <c r="U209" s="209"/>
    </row>
    <row r="210" spans="1:21" s="165" customFormat="1" ht="12.95" customHeight="1" x14ac:dyDescent="0.2">
      <c r="A210" s="149" t="s">
        <v>92</v>
      </c>
      <c r="B210" s="150" t="s">
        <v>65</v>
      </c>
      <c r="C210" s="149">
        <v>55881.6584</v>
      </c>
      <c r="D210" s="149">
        <v>4.0000000000000002E-4</v>
      </c>
      <c r="E210" s="207">
        <f t="shared" si="34"/>
        <v>14352.251916232653</v>
      </c>
      <c r="F210" s="181">
        <f t="shared" si="44"/>
        <v>14352.5</v>
      </c>
      <c r="G210" s="165">
        <f t="shared" si="47"/>
        <v>-0.10356175000197254</v>
      </c>
      <c r="K210" s="165">
        <f t="shared" si="49"/>
        <v>-0.10356175000197254</v>
      </c>
      <c r="N210" s="165">
        <f t="shared" ca="1" si="46"/>
        <v>-9.6362333254558341E-2</v>
      </c>
      <c r="O210" s="181">
        <f t="shared" si="36"/>
        <v>-0.10194360582914393</v>
      </c>
      <c r="P210" s="209">
        <f t="shared" si="37"/>
        <v>40863.1584</v>
      </c>
      <c r="R210" s="165">
        <f t="shared" si="48"/>
        <v>2.6183905640592007E-6</v>
      </c>
      <c r="S210" s="170">
        <f t="shared" si="50"/>
        <v>1</v>
      </c>
      <c r="T210" s="165">
        <f t="shared" si="45"/>
        <v>2.6183905640592007E-6</v>
      </c>
      <c r="U210" s="209"/>
    </row>
    <row r="211" spans="1:21" s="165" customFormat="1" ht="12.95" customHeight="1" x14ac:dyDescent="0.2">
      <c r="A211" s="153" t="s">
        <v>211</v>
      </c>
      <c r="B211" s="150" t="s">
        <v>64</v>
      </c>
      <c r="C211" s="149">
        <v>55895.2284</v>
      </c>
      <c r="D211" s="149">
        <v>1E-4</v>
      </c>
      <c r="E211" s="207">
        <f t="shared" si="34"/>
        <v>14384.759060258466</v>
      </c>
      <c r="F211" s="181">
        <f t="shared" si="44"/>
        <v>14385</v>
      </c>
      <c r="G211" s="165">
        <f t="shared" si="47"/>
        <v>-0.1005795000019134</v>
      </c>
      <c r="K211" s="165">
        <f t="shared" si="49"/>
        <v>-0.1005795000019134</v>
      </c>
      <c r="N211" s="165">
        <f t="shared" ca="1" si="46"/>
        <v>-9.6811967011584815E-2</v>
      </c>
      <c r="O211" s="181">
        <f t="shared" si="36"/>
        <v>-0.10226897447340683</v>
      </c>
      <c r="P211" s="209">
        <f t="shared" si="37"/>
        <v>40876.7284</v>
      </c>
      <c r="R211" s="165">
        <f t="shared" si="48"/>
        <v>2.8543239898279845E-6</v>
      </c>
      <c r="S211" s="170">
        <f t="shared" si="50"/>
        <v>1</v>
      </c>
      <c r="T211" s="165">
        <f t="shared" si="45"/>
        <v>2.8543239898279845E-6</v>
      </c>
      <c r="U211" s="209"/>
    </row>
    <row r="212" spans="1:21" s="165" customFormat="1" ht="12.95" customHeight="1" x14ac:dyDescent="0.2">
      <c r="A212" s="153" t="s">
        <v>212</v>
      </c>
      <c r="B212" s="150" t="s">
        <v>64</v>
      </c>
      <c r="C212" s="149">
        <v>56121.894200000002</v>
      </c>
      <c r="D212" s="149">
        <v>2.9999999999999997E-4</v>
      </c>
      <c r="E212" s="207">
        <f t="shared" si="34"/>
        <v>14927.740475610419</v>
      </c>
      <c r="F212" s="234">
        <f t="shared" ref="F212:F256" si="51">ROUND(2*E212,0)/2+0.5</f>
        <v>14928</v>
      </c>
      <c r="G212" s="165">
        <f t="shared" si="47"/>
        <v>-0.10833760000241455</v>
      </c>
      <c r="K212" s="165">
        <f t="shared" si="49"/>
        <v>-0.10833760000241455</v>
      </c>
      <c r="N212" s="165">
        <f t="shared" ca="1" si="46"/>
        <v>-0.10432430947513516</v>
      </c>
      <c r="O212" s="181">
        <f t="shared" si="36"/>
        <v>-0.10776943410470288</v>
      </c>
      <c r="P212" s="209">
        <f t="shared" si="37"/>
        <v>41103.394200000002</v>
      </c>
      <c r="R212" s="165">
        <f t="shared" si="48"/>
        <v>3.2281248732250148E-7</v>
      </c>
      <c r="S212" s="170">
        <f t="shared" si="50"/>
        <v>1</v>
      </c>
      <c r="T212" s="165">
        <f t="shared" si="45"/>
        <v>3.2281248732250148E-7</v>
      </c>
      <c r="U212" s="209"/>
    </row>
    <row r="213" spans="1:21" s="165" customFormat="1" ht="12.95" customHeight="1" x14ac:dyDescent="0.2">
      <c r="A213" s="153" t="s">
        <v>211</v>
      </c>
      <c r="B213" s="150" t="s">
        <v>64</v>
      </c>
      <c r="C213" s="149">
        <v>56152.368459999998</v>
      </c>
      <c r="D213" s="149">
        <v>5.9999999999999995E-4</v>
      </c>
      <c r="E213" s="207">
        <f t="shared" ref="E213:E254" si="52">(C213-C$7)/C$8</f>
        <v>15000.742034851384</v>
      </c>
      <c r="F213" s="234">
        <f t="shared" si="51"/>
        <v>15001</v>
      </c>
      <c r="G213" s="165">
        <f t="shared" si="47"/>
        <v>-0.10768670000834391</v>
      </c>
      <c r="K213" s="165">
        <f t="shared" si="49"/>
        <v>-0.10768670000834391</v>
      </c>
      <c r="N213" s="165">
        <f t="shared" ca="1" si="46"/>
        <v>-0.10533425606784083</v>
      </c>
      <c r="O213" s="181">
        <f t="shared" ref="O213:O254" si="53">+D$11+D$12*F213+D$13*F213^2</f>
        <v>-0.1085181593602605</v>
      </c>
      <c r="P213" s="209">
        <f t="shared" ref="P213:P254" si="54">C213-15018.5</f>
        <v>41133.868459999998</v>
      </c>
      <c r="R213" s="165">
        <f t="shared" si="48"/>
        <v>6.9132465388957202E-7</v>
      </c>
      <c r="S213" s="170">
        <f t="shared" si="50"/>
        <v>1</v>
      </c>
      <c r="T213" s="165">
        <f t="shared" si="45"/>
        <v>6.9132465388957202E-7</v>
      </c>
      <c r="U213" s="209"/>
    </row>
    <row r="214" spans="1:21" s="165" customFormat="1" ht="12.95" customHeight="1" x14ac:dyDescent="0.2">
      <c r="A214" s="153" t="s">
        <v>211</v>
      </c>
      <c r="B214" s="150" t="s">
        <v>64</v>
      </c>
      <c r="C214" s="149">
        <v>56152.36896</v>
      </c>
      <c r="D214" s="149">
        <v>6.9999999999999999E-4</v>
      </c>
      <c r="E214" s="207">
        <f t="shared" si="52"/>
        <v>15000.743232609091</v>
      </c>
      <c r="F214" s="234">
        <f t="shared" si="51"/>
        <v>15001</v>
      </c>
      <c r="G214" s="165">
        <f t="shared" si="47"/>
        <v>-0.10718670000642305</v>
      </c>
      <c r="K214" s="165">
        <f t="shared" si="49"/>
        <v>-0.10718670000642305</v>
      </c>
      <c r="N214" s="165">
        <f t="shared" ca="1" si="46"/>
        <v>-0.10533425606784083</v>
      </c>
      <c r="O214" s="181">
        <f t="shared" si="53"/>
        <v>-0.1085181593602605</v>
      </c>
      <c r="P214" s="209">
        <f t="shared" si="54"/>
        <v>41133.86896</v>
      </c>
      <c r="R214" s="165">
        <f t="shared" si="48"/>
        <v>1.7727840109212466E-6</v>
      </c>
      <c r="S214" s="170">
        <f t="shared" si="50"/>
        <v>1</v>
      </c>
      <c r="T214" s="165">
        <f t="shared" si="45"/>
        <v>1.7727840109212466E-6</v>
      </c>
      <c r="U214" s="209"/>
    </row>
    <row r="215" spans="1:21" s="165" customFormat="1" ht="12.95" customHeight="1" x14ac:dyDescent="0.2">
      <c r="A215" s="153" t="s">
        <v>211</v>
      </c>
      <c r="B215" s="150" t="s">
        <v>64</v>
      </c>
      <c r="C215" s="149">
        <v>56152.369160000002</v>
      </c>
      <c r="D215" s="149">
        <v>8.0000000000000004E-4</v>
      </c>
      <c r="E215" s="207">
        <f t="shared" si="52"/>
        <v>15000.743711712177</v>
      </c>
      <c r="F215" s="234">
        <f t="shared" si="51"/>
        <v>15001</v>
      </c>
      <c r="G215" s="165">
        <f t="shared" si="47"/>
        <v>-0.10698670000419952</v>
      </c>
      <c r="K215" s="165">
        <f t="shared" si="49"/>
        <v>-0.10698670000419952</v>
      </c>
      <c r="N215" s="165">
        <f t="shared" ca="1" si="46"/>
        <v>-0.10533425606784083</v>
      </c>
      <c r="O215" s="181">
        <f t="shared" si="53"/>
        <v>-0.1085181593602605</v>
      </c>
      <c r="P215" s="209">
        <f t="shared" si="54"/>
        <v>41133.869160000002</v>
      </c>
      <c r="R215" s="165">
        <f t="shared" si="48"/>
        <v>2.3453677592667274E-6</v>
      </c>
      <c r="S215" s="170">
        <f t="shared" si="50"/>
        <v>1</v>
      </c>
      <c r="T215" s="165">
        <f t="shared" si="45"/>
        <v>2.3453677592667274E-6</v>
      </c>
      <c r="U215" s="209"/>
    </row>
    <row r="216" spans="1:21" s="165" customFormat="1" ht="12.95" customHeight="1" x14ac:dyDescent="0.2">
      <c r="A216" s="210" t="s">
        <v>888</v>
      </c>
      <c r="B216" s="211" t="s">
        <v>64</v>
      </c>
      <c r="C216" s="212">
        <v>56182.631300000001</v>
      </c>
      <c r="D216" s="212" t="s">
        <v>79</v>
      </c>
      <c r="E216" s="207">
        <f t="shared" si="52"/>
        <v>15073.237134225756</v>
      </c>
      <c r="F216" s="234">
        <f t="shared" si="51"/>
        <v>15073.5</v>
      </c>
      <c r="G216" s="165">
        <f t="shared" si="47"/>
        <v>-0.10973245000059251</v>
      </c>
      <c r="K216" s="165">
        <f t="shared" si="49"/>
        <v>-0.10973245000059251</v>
      </c>
      <c r="N216" s="165">
        <f t="shared" ca="1" si="46"/>
        <v>-0.10633728521813071</v>
      </c>
      <c r="O216" s="181">
        <f t="shared" si="53"/>
        <v>-0.10926392691048369</v>
      </c>
      <c r="P216" s="209">
        <f t="shared" si="54"/>
        <v>41164.131300000001</v>
      </c>
      <c r="R216" s="165">
        <f t="shared" si="48"/>
        <v>2.1951388596511902E-7</v>
      </c>
      <c r="S216" s="170">
        <f t="shared" si="50"/>
        <v>1</v>
      </c>
      <c r="T216" s="165">
        <f t="shared" si="45"/>
        <v>2.1951388596511902E-7</v>
      </c>
    </row>
    <row r="217" spans="1:21" s="165" customFormat="1" ht="12.95" customHeight="1" x14ac:dyDescent="0.2">
      <c r="A217" s="153" t="s">
        <v>215</v>
      </c>
      <c r="B217" s="150" t="s">
        <v>64</v>
      </c>
      <c r="C217" s="149">
        <v>56182.631399999998</v>
      </c>
      <c r="D217" s="149">
        <v>2.9999999999999997E-4</v>
      </c>
      <c r="E217" s="207">
        <f t="shared" si="52"/>
        <v>15073.237373777289</v>
      </c>
      <c r="F217" s="234">
        <f t="shared" si="51"/>
        <v>15073.5</v>
      </c>
      <c r="G217" s="165">
        <f t="shared" si="47"/>
        <v>-0.10963245000311872</v>
      </c>
      <c r="K217" s="165">
        <f t="shared" si="49"/>
        <v>-0.10963245000311872</v>
      </c>
      <c r="N217" s="165">
        <f t="shared" ca="1" si="46"/>
        <v>-0.10633728521813071</v>
      </c>
      <c r="O217" s="181">
        <f t="shared" si="53"/>
        <v>-0.10926392691048369</v>
      </c>
      <c r="P217" s="209">
        <f t="shared" si="54"/>
        <v>41164.131399999998</v>
      </c>
      <c r="R217" s="165">
        <f t="shared" si="48"/>
        <v>1.3580926980528994E-7</v>
      </c>
      <c r="S217" s="170">
        <f t="shared" si="50"/>
        <v>1</v>
      </c>
      <c r="T217" s="165">
        <f t="shared" si="45"/>
        <v>1.3580926980528994E-7</v>
      </c>
      <c r="U217" s="209"/>
    </row>
    <row r="218" spans="1:21" s="165" customFormat="1" ht="12.95" customHeight="1" x14ac:dyDescent="0.2">
      <c r="A218" s="153" t="s">
        <v>208</v>
      </c>
      <c r="B218" s="150" t="s">
        <v>64</v>
      </c>
      <c r="C218" s="149">
        <v>56226.671600000001</v>
      </c>
      <c r="D218" s="149">
        <v>2.0000000000000001E-4</v>
      </c>
      <c r="E218" s="207">
        <f t="shared" si="52"/>
        <v>15178.736351251546</v>
      </c>
      <c r="F218" s="234">
        <f t="shared" si="51"/>
        <v>15179</v>
      </c>
      <c r="G218" s="165">
        <f t="shared" si="47"/>
        <v>-0.11005930000101216</v>
      </c>
      <c r="K218" s="165">
        <f t="shared" si="49"/>
        <v>-0.11005930000101216</v>
      </c>
      <c r="N218" s="165">
        <f t="shared" ca="1" si="46"/>
        <v>-0.10779686556786286</v>
      </c>
      <c r="O218" s="181">
        <f t="shared" si="53"/>
        <v>-0.11035301131321107</v>
      </c>
      <c r="P218" s="209">
        <f t="shared" si="54"/>
        <v>41208.171600000001</v>
      </c>
      <c r="R218" s="165">
        <f t="shared" si="48"/>
        <v>8.6266334913604212E-8</v>
      </c>
      <c r="S218" s="170">
        <f t="shared" si="50"/>
        <v>1</v>
      </c>
      <c r="T218" s="165">
        <f t="shared" si="45"/>
        <v>8.6266334913604212E-8</v>
      </c>
      <c r="U218" s="209"/>
    </row>
    <row r="219" spans="1:21" s="165" customFormat="1" ht="12.95" customHeight="1" x14ac:dyDescent="0.2">
      <c r="A219" s="153" t="s">
        <v>214</v>
      </c>
      <c r="B219" s="150" t="s">
        <v>65</v>
      </c>
      <c r="C219" s="149">
        <v>56460.853300000002</v>
      </c>
      <c r="D219" s="149">
        <v>5.0000000000000001E-4</v>
      </c>
      <c r="E219" s="207">
        <f t="shared" si="52"/>
        <v>15739.722220824839</v>
      </c>
      <c r="F219" s="234">
        <f t="shared" si="51"/>
        <v>15740</v>
      </c>
      <c r="G219" s="165">
        <f t="shared" si="47"/>
        <v>-0.11595800000213785</v>
      </c>
      <c r="K219" s="165">
        <f t="shared" si="49"/>
        <v>-0.11595800000213785</v>
      </c>
      <c r="N219" s="165">
        <f t="shared" ca="1" si="46"/>
        <v>-0.11555823595838172</v>
      </c>
      <c r="O219" s="181">
        <f t="shared" si="53"/>
        <v>-0.11622119272150215</v>
      </c>
      <c r="P219" s="209">
        <f t="shared" si="54"/>
        <v>41442.353300000002</v>
      </c>
      <c r="R219" s="165">
        <f t="shared" si="48"/>
        <v>6.9270407526374998E-8</v>
      </c>
      <c r="S219" s="170">
        <f t="shared" si="50"/>
        <v>1</v>
      </c>
      <c r="T219" s="165">
        <f t="shared" si="45"/>
        <v>6.9270407526374998E-8</v>
      </c>
      <c r="U219" s="209"/>
    </row>
    <row r="220" spans="1:21" s="165" customFormat="1" ht="12.95" customHeight="1" x14ac:dyDescent="0.2">
      <c r="A220" s="210" t="s">
        <v>902</v>
      </c>
      <c r="B220" s="211" t="s">
        <v>64</v>
      </c>
      <c r="C220" s="212">
        <v>56565.002699999997</v>
      </c>
      <c r="D220" s="212" t="s">
        <v>79</v>
      </c>
      <c r="E220" s="207">
        <f t="shared" si="52"/>
        <v>15989.213712792543</v>
      </c>
      <c r="F220" s="234">
        <f t="shared" si="51"/>
        <v>15989.5</v>
      </c>
      <c r="G220" s="165">
        <f t="shared" si="47"/>
        <v>-0.11950965000141878</v>
      </c>
      <c r="K220" s="165">
        <f t="shared" si="49"/>
        <v>-0.11950965000141878</v>
      </c>
      <c r="N220" s="165">
        <f t="shared" ca="1" si="46"/>
        <v>-0.11901003972386204</v>
      </c>
      <c r="O220" s="181">
        <f t="shared" si="53"/>
        <v>-0.11887262620098117</v>
      </c>
      <c r="P220" s="209">
        <f t="shared" si="54"/>
        <v>41546.502699999997</v>
      </c>
      <c r="R220" s="165">
        <f t="shared" si="48"/>
        <v>4.0579932232397027E-7</v>
      </c>
      <c r="S220" s="170">
        <f t="shared" si="50"/>
        <v>1</v>
      </c>
      <c r="T220" s="165">
        <f t="shared" si="45"/>
        <v>4.0579932232397027E-7</v>
      </c>
    </row>
    <row r="221" spans="1:21" s="165" customFormat="1" ht="12.95" customHeight="1" x14ac:dyDescent="0.2">
      <c r="A221" s="210" t="s">
        <v>902</v>
      </c>
      <c r="B221" s="211" t="s">
        <v>65</v>
      </c>
      <c r="C221" s="212">
        <v>56565.210400000004</v>
      </c>
      <c r="D221" s="212" t="s">
        <v>79</v>
      </c>
      <c r="E221" s="207">
        <f t="shared" si="52"/>
        <v>15989.71126134187</v>
      </c>
      <c r="F221" s="234">
        <f t="shared" si="51"/>
        <v>15990</v>
      </c>
      <c r="G221" s="165">
        <f t="shared" si="47"/>
        <v>-0.12053300000115996</v>
      </c>
      <c r="K221" s="165">
        <f t="shared" si="49"/>
        <v>-0.12053300000115996</v>
      </c>
      <c r="N221" s="165">
        <f t="shared" ca="1" si="46"/>
        <v>-0.11901695716627783</v>
      </c>
      <c r="O221" s="181">
        <f t="shared" si="53"/>
        <v>-0.11887796541539064</v>
      </c>
      <c r="P221" s="209">
        <f t="shared" si="54"/>
        <v>41546.710400000004</v>
      </c>
      <c r="R221" s="165">
        <f t="shared" si="48"/>
        <v>2.7391394800926301E-6</v>
      </c>
      <c r="S221" s="170">
        <f t="shared" si="50"/>
        <v>1</v>
      </c>
      <c r="T221" s="165">
        <f t="shared" si="45"/>
        <v>2.7391394800926301E-6</v>
      </c>
    </row>
    <row r="222" spans="1:21" s="165" customFormat="1" ht="12.95" customHeight="1" x14ac:dyDescent="0.2">
      <c r="A222" s="153" t="s">
        <v>217</v>
      </c>
      <c r="B222" s="150" t="s">
        <v>64</v>
      </c>
      <c r="C222" s="149">
        <v>56872.650800000003</v>
      </c>
      <c r="D222" s="149">
        <v>2.0000000000000001E-4</v>
      </c>
      <c r="E222" s="207">
        <f t="shared" si="52"/>
        <v>16726.189475207255</v>
      </c>
      <c r="F222" s="234">
        <f t="shared" si="51"/>
        <v>16726.5</v>
      </c>
      <c r="G222" s="165">
        <f t="shared" si="47"/>
        <v>-0.12962754999898607</v>
      </c>
      <c r="K222" s="165">
        <f t="shared" si="49"/>
        <v>-0.12962754999898607</v>
      </c>
      <c r="N222" s="165">
        <f t="shared" ca="1" si="46"/>
        <v>-0.12920634984473975</v>
      </c>
      <c r="O222" s="181">
        <f t="shared" si="53"/>
        <v>-0.12685431688031382</v>
      </c>
      <c r="P222" s="209">
        <f t="shared" si="54"/>
        <v>41854.150800000003</v>
      </c>
      <c r="R222" s="165">
        <f t="shared" si="48"/>
        <v>7.6908219305006277E-6</v>
      </c>
      <c r="S222" s="170">
        <f t="shared" si="50"/>
        <v>1</v>
      </c>
      <c r="T222" s="165">
        <f t="shared" si="45"/>
        <v>7.6908219305006277E-6</v>
      </c>
      <c r="U222" s="209"/>
    </row>
    <row r="223" spans="1:21" s="165" customFormat="1" ht="12.95" customHeight="1" x14ac:dyDescent="0.2">
      <c r="A223" s="235" t="s">
        <v>915</v>
      </c>
      <c r="B223" s="236" t="s">
        <v>65</v>
      </c>
      <c r="C223" s="235">
        <v>57069.261400000003</v>
      </c>
      <c r="D223" s="235">
        <v>2.0000000000000001E-4</v>
      </c>
      <c r="E223" s="207">
        <f t="shared" si="52"/>
        <v>17197.173196003227</v>
      </c>
      <c r="F223" s="234">
        <f t="shared" si="51"/>
        <v>17197.5</v>
      </c>
      <c r="G223" s="165">
        <f t="shared" si="47"/>
        <v>-0.13642324999818811</v>
      </c>
      <c r="K223" s="165">
        <f t="shared" si="49"/>
        <v>-0.13642324999818811</v>
      </c>
      <c r="N223" s="165">
        <f t="shared" ca="1" si="46"/>
        <v>-0.13572258060041603</v>
      </c>
      <c r="O223" s="181">
        <f t="shared" si="53"/>
        <v>-0.13207230749432747</v>
      </c>
      <c r="P223" s="209">
        <f t="shared" si="54"/>
        <v>42050.761400000003</v>
      </c>
      <c r="R223" s="165">
        <f t="shared" si="48"/>
        <v>1.8930700671901132E-5</v>
      </c>
      <c r="S223" s="170">
        <f t="shared" si="50"/>
        <v>1</v>
      </c>
      <c r="T223" s="165">
        <f t="shared" si="45"/>
        <v>1.8930700671901132E-5</v>
      </c>
    </row>
    <row r="224" spans="1:21" s="165" customFormat="1" ht="12.95" customHeight="1" x14ac:dyDescent="0.2">
      <c r="A224" s="235" t="s">
        <v>915</v>
      </c>
      <c r="B224" s="236" t="s">
        <v>64</v>
      </c>
      <c r="C224" s="235">
        <v>57069.470300000001</v>
      </c>
      <c r="D224" s="235">
        <v>2.0000000000000001E-4</v>
      </c>
      <c r="E224" s="207">
        <f t="shared" si="52"/>
        <v>17197.673619171019</v>
      </c>
      <c r="F224" s="234">
        <f t="shared" si="51"/>
        <v>17198</v>
      </c>
      <c r="G224" s="165">
        <f t="shared" si="47"/>
        <v>-0.13624659999914002</v>
      </c>
      <c r="K224" s="165">
        <f t="shared" si="49"/>
        <v>-0.13624659999914002</v>
      </c>
      <c r="N224" s="165">
        <f t="shared" ca="1" si="46"/>
        <v>-0.13572949804283183</v>
      </c>
      <c r="O224" s="181">
        <f t="shared" si="53"/>
        <v>-0.13207789527128772</v>
      </c>
      <c r="P224" s="209">
        <f t="shared" si="54"/>
        <v>42050.970300000001</v>
      </c>
      <c r="R224" s="165">
        <f t="shared" si="48"/>
        <v>1.737809910801813E-5</v>
      </c>
      <c r="S224" s="170">
        <f t="shared" si="50"/>
        <v>1</v>
      </c>
      <c r="T224" s="165">
        <f t="shared" ref="T224:T254" si="55">S224*R224</f>
        <v>1.737809910801813E-5</v>
      </c>
    </row>
    <row r="225" spans="1:20" s="165" customFormat="1" ht="12.95" customHeight="1" x14ac:dyDescent="0.2">
      <c r="A225" s="154" t="s">
        <v>917</v>
      </c>
      <c r="B225" s="155" t="s">
        <v>64</v>
      </c>
      <c r="C225" s="154">
        <v>57226.635999999999</v>
      </c>
      <c r="D225" s="154">
        <v>2.0000000000000001E-4</v>
      </c>
      <c r="E225" s="207">
        <f t="shared" si="52"/>
        <v>17574.166474426547</v>
      </c>
      <c r="F225" s="234">
        <f t="shared" si="51"/>
        <v>17574.5</v>
      </c>
      <c r="G225" s="165">
        <f t="shared" si="47"/>
        <v>-0.1392291500014835</v>
      </c>
      <c r="K225" s="165">
        <f t="shared" si="49"/>
        <v>-0.1392291500014835</v>
      </c>
      <c r="N225" s="165">
        <f t="shared" ca="1" si="46"/>
        <v>-0.14093833218192336</v>
      </c>
      <c r="O225" s="181">
        <f t="shared" si="53"/>
        <v>-0.13631469752495129</v>
      </c>
      <c r="P225" s="209">
        <f t="shared" si="54"/>
        <v>42208.135999999999</v>
      </c>
      <c r="R225" s="165">
        <f t="shared" si="48"/>
        <v>8.4940332379647575E-6</v>
      </c>
      <c r="S225" s="170">
        <f t="shared" si="50"/>
        <v>1</v>
      </c>
      <c r="T225" s="165">
        <f t="shared" si="55"/>
        <v>8.4940332379647575E-6</v>
      </c>
    </row>
    <row r="226" spans="1:20" s="165" customFormat="1" ht="12.95" customHeight="1" x14ac:dyDescent="0.2">
      <c r="A226" s="154" t="s">
        <v>917</v>
      </c>
      <c r="B226" s="155" t="s">
        <v>65</v>
      </c>
      <c r="C226" s="154">
        <v>57226.842799999999</v>
      </c>
      <c r="D226" s="154">
        <v>2.0000000000000001E-4</v>
      </c>
      <c r="E226" s="207">
        <f t="shared" si="52"/>
        <v>17574.661867011993</v>
      </c>
      <c r="F226" s="234">
        <f t="shared" si="51"/>
        <v>17575</v>
      </c>
      <c r="G226" s="165">
        <f t="shared" si="47"/>
        <v>-0.14115250000031665</v>
      </c>
      <c r="K226" s="165">
        <f t="shared" si="49"/>
        <v>-0.14115250000031665</v>
      </c>
      <c r="N226" s="165">
        <f t="shared" ca="1" si="46"/>
        <v>-0.14094524962433913</v>
      </c>
      <c r="O226" s="181">
        <f t="shared" si="53"/>
        <v>-0.13632036287482679</v>
      </c>
      <c r="P226" s="209">
        <f t="shared" si="54"/>
        <v>42208.342799999999</v>
      </c>
      <c r="R226" s="165">
        <f t="shared" si="48"/>
        <v>2.3349549199537359E-5</v>
      </c>
      <c r="S226" s="170">
        <f t="shared" si="50"/>
        <v>1</v>
      </c>
      <c r="T226" s="165">
        <f t="shared" si="55"/>
        <v>2.3349549199537359E-5</v>
      </c>
    </row>
    <row r="227" spans="1:20" s="165" customFormat="1" ht="12.95" customHeight="1" x14ac:dyDescent="0.2">
      <c r="A227" s="235" t="s">
        <v>915</v>
      </c>
      <c r="B227" s="236" t="s">
        <v>64</v>
      </c>
      <c r="C227" s="235">
        <v>57244.375899999999</v>
      </c>
      <c r="D227" s="235">
        <v>2.0000000000000001E-4</v>
      </c>
      <c r="E227" s="207">
        <f t="shared" si="52"/>
        <v>17616.662678133511</v>
      </c>
      <c r="F227" s="234">
        <f t="shared" si="51"/>
        <v>17617</v>
      </c>
      <c r="G227" s="165">
        <f t="shared" si="47"/>
        <v>-0.14081390000501415</v>
      </c>
      <c r="K227" s="165">
        <f t="shared" si="49"/>
        <v>-0.14081390000501415</v>
      </c>
      <c r="N227" s="165">
        <f t="shared" ca="1" si="46"/>
        <v>-0.14152631478726568</v>
      </c>
      <c r="O227" s="181">
        <f t="shared" si="53"/>
        <v>-0.13679661955257613</v>
      </c>
      <c r="P227" s="209">
        <f t="shared" si="54"/>
        <v>42225.875899999999</v>
      </c>
      <c r="R227" s="165">
        <f t="shared" si="48"/>
        <v>1.6138542233540587E-5</v>
      </c>
      <c r="S227" s="170">
        <f t="shared" si="50"/>
        <v>1</v>
      </c>
      <c r="T227" s="165">
        <f t="shared" si="55"/>
        <v>1.6138542233540587E-5</v>
      </c>
    </row>
    <row r="228" spans="1:20" s="165" customFormat="1" ht="12.95" customHeight="1" x14ac:dyDescent="0.2">
      <c r="A228" s="237" t="s">
        <v>0</v>
      </c>
      <c r="B228" s="238" t="s">
        <v>64</v>
      </c>
      <c r="C228" s="239">
        <v>57264.411800000002</v>
      </c>
      <c r="D228" s="239">
        <v>2.9999999999999997E-4</v>
      </c>
      <c r="E228" s="207">
        <f t="shared" si="52"/>
        <v>17664.65898520697</v>
      </c>
      <c r="F228" s="234">
        <f t="shared" si="51"/>
        <v>17665</v>
      </c>
      <c r="G228" s="165">
        <f t="shared" si="47"/>
        <v>-0.14235550000012154</v>
      </c>
      <c r="K228" s="165">
        <f t="shared" si="49"/>
        <v>-0.14235550000012154</v>
      </c>
      <c r="N228" s="165">
        <f t="shared" ref="N228:N254" ca="1" si="56">+C$11+C$12*F228</f>
        <v>-0.14219038925918173</v>
      </c>
      <c r="O228" s="181">
        <f t="shared" si="53"/>
        <v>-0.13734180179776356</v>
      </c>
      <c r="P228" s="209">
        <f t="shared" si="54"/>
        <v>42245.911800000002</v>
      </c>
      <c r="R228" s="165">
        <f t="shared" si="48"/>
        <v>2.5137169664327587E-5</v>
      </c>
      <c r="S228" s="170">
        <f t="shared" si="50"/>
        <v>1</v>
      </c>
      <c r="T228" s="165">
        <f t="shared" si="55"/>
        <v>2.5137169664327587E-5</v>
      </c>
    </row>
    <row r="229" spans="1:20" s="165" customFormat="1" ht="12.95" customHeight="1" x14ac:dyDescent="0.2">
      <c r="A229" s="154" t="s">
        <v>917</v>
      </c>
      <c r="B229" s="155" t="s">
        <v>65</v>
      </c>
      <c r="C229" s="154">
        <v>57278.605499999998</v>
      </c>
      <c r="D229" s="154">
        <v>1E-4</v>
      </c>
      <c r="E229" s="207">
        <f t="shared" si="52"/>
        <v>17698.660212189952</v>
      </c>
      <c r="F229" s="234">
        <f t="shared" si="51"/>
        <v>17699</v>
      </c>
      <c r="G229" s="165">
        <f t="shared" si="47"/>
        <v>-0.14184330000716727</v>
      </c>
      <c r="K229" s="165">
        <f t="shared" si="49"/>
        <v>-0.14184330000716727</v>
      </c>
      <c r="N229" s="165">
        <f t="shared" ca="1" si="56"/>
        <v>-0.14266077534345561</v>
      </c>
      <c r="O229" s="181">
        <f t="shared" si="53"/>
        <v>-0.13772854622396963</v>
      </c>
      <c r="P229" s="209">
        <f t="shared" si="54"/>
        <v>42260.105499999998</v>
      </c>
      <c r="R229" s="165">
        <f t="shared" si="48"/>
        <v>1.6931198696339327E-5</v>
      </c>
      <c r="S229" s="170">
        <f t="shared" si="50"/>
        <v>1</v>
      </c>
      <c r="T229" s="165">
        <f t="shared" si="55"/>
        <v>1.6931198696339327E-5</v>
      </c>
    </row>
    <row r="230" spans="1:20" s="165" customFormat="1" ht="12.95" customHeight="1" x14ac:dyDescent="0.2">
      <c r="A230" s="154" t="s">
        <v>918</v>
      </c>
      <c r="B230" s="155" t="s">
        <v>65</v>
      </c>
      <c r="C230" s="154">
        <v>57542.840400000001</v>
      </c>
      <c r="D230" s="154">
        <v>1E-4</v>
      </c>
      <c r="E230" s="207">
        <f t="shared" si="52"/>
        <v>18331.638985288417</v>
      </c>
      <c r="F230" s="234">
        <f t="shared" si="51"/>
        <v>18332</v>
      </c>
      <c r="G230" s="165">
        <f t="shared" ref="G230:G254" si="57">C230-(C$7+C$8*F230)</f>
        <v>-0.15070440000272356</v>
      </c>
      <c r="K230" s="165">
        <f t="shared" si="49"/>
        <v>-0.15070440000272356</v>
      </c>
      <c r="N230" s="165">
        <f t="shared" ca="1" si="56"/>
        <v>-0.15141825744184853</v>
      </c>
      <c r="O230" s="181">
        <f t="shared" si="53"/>
        <v>-0.14501569315099239</v>
      </c>
      <c r="P230" s="209">
        <f t="shared" si="54"/>
        <v>42524.340400000001</v>
      </c>
      <c r="R230" s="165">
        <f t="shared" ref="R230:R254" si="58">+(O230-G230)^2</f>
        <v>3.2361385644933201E-5</v>
      </c>
      <c r="S230" s="170">
        <f t="shared" si="50"/>
        <v>1</v>
      </c>
      <c r="T230" s="165">
        <f t="shared" si="55"/>
        <v>3.2361385644933201E-5</v>
      </c>
    </row>
    <row r="231" spans="1:20" s="165" customFormat="1" ht="12.95" customHeight="1" x14ac:dyDescent="0.2">
      <c r="A231" s="154" t="s">
        <v>918</v>
      </c>
      <c r="B231" s="155" t="s">
        <v>65</v>
      </c>
      <c r="C231" s="154">
        <v>57586.669000000002</v>
      </c>
      <c r="D231" s="154">
        <v>2.0000000000000001E-4</v>
      </c>
      <c r="E231" s="207">
        <f t="shared" si="52"/>
        <v>18436.631071703283</v>
      </c>
      <c r="F231" s="234">
        <f t="shared" si="51"/>
        <v>18437</v>
      </c>
      <c r="G231" s="165">
        <f t="shared" si="57"/>
        <v>-0.15400790000421694</v>
      </c>
      <c r="K231" s="165">
        <f t="shared" si="49"/>
        <v>-0.15400790000421694</v>
      </c>
      <c r="N231" s="165">
        <f t="shared" ca="1" si="56"/>
        <v>-0.15287092034916491</v>
      </c>
      <c r="O231" s="181">
        <f t="shared" si="53"/>
        <v>-0.14624040622779105</v>
      </c>
      <c r="P231" s="209">
        <f t="shared" si="54"/>
        <v>42568.169000000002</v>
      </c>
      <c r="R231" s="165">
        <f t="shared" si="58"/>
        <v>6.0333959566814814E-5</v>
      </c>
      <c r="S231" s="170">
        <f t="shared" si="50"/>
        <v>1</v>
      </c>
      <c r="T231" s="165">
        <f t="shared" si="55"/>
        <v>6.0333959566814814E-5</v>
      </c>
    </row>
    <row r="232" spans="1:20" s="165" customFormat="1" ht="12.95" customHeight="1" x14ac:dyDescent="0.2">
      <c r="A232" s="154" t="s">
        <v>919</v>
      </c>
      <c r="B232" s="155" t="s">
        <v>65</v>
      </c>
      <c r="C232" s="154">
        <v>57642.6077</v>
      </c>
      <c r="D232" s="154">
        <v>1E-4</v>
      </c>
      <c r="E232" s="207">
        <f t="shared" si="52"/>
        <v>18570.633089206352</v>
      </c>
      <c r="F232" s="234">
        <f t="shared" si="51"/>
        <v>18571</v>
      </c>
      <c r="G232" s="165">
        <f t="shared" si="57"/>
        <v>-0.15316570000140928</v>
      </c>
      <c r="K232" s="165">
        <f t="shared" si="49"/>
        <v>-0.15316570000140928</v>
      </c>
      <c r="N232" s="165">
        <f t="shared" ca="1" si="56"/>
        <v>-0.15472479491659721</v>
      </c>
      <c r="O232" s="181">
        <f t="shared" si="53"/>
        <v>-0.14780996318075479</v>
      </c>
      <c r="P232" s="209">
        <f t="shared" si="54"/>
        <v>42624.1077</v>
      </c>
      <c r="R232" s="165">
        <f t="shared" si="58"/>
        <v>2.8683916892114252E-5</v>
      </c>
      <c r="S232" s="170">
        <f t="shared" si="50"/>
        <v>1</v>
      </c>
      <c r="T232" s="165">
        <f t="shared" si="55"/>
        <v>2.8683916892114252E-5</v>
      </c>
    </row>
    <row r="233" spans="1:20" s="165" customFormat="1" ht="12.95" customHeight="1" x14ac:dyDescent="0.2">
      <c r="A233" s="240" t="s">
        <v>916</v>
      </c>
      <c r="B233" s="241" t="s">
        <v>64</v>
      </c>
      <c r="C233" s="242">
        <v>57659.304179999999</v>
      </c>
      <c r="D233" s="242">
        <v>1E-4</v>
      </c>
      <c r="E233" s="207">
        <f t="shared" si="52"/>
        <v>18610.629764230969</v>
      </c>
      <c r="F233" s="234">
        <f t="shared" si="51"/>
        <v>18611</v>
      </c>
      <c r="G233" s="165">
        <f t="shared" si="57"/>
        <v>-0.15455370000563562</v>
      </c>
      <c r="K233" s="165">
        <f t="shared" si="49"/>
        <v>-0.15455370000563562</v>
      </c>
      <c r="N233" s="165">
        <f t="shared" ca="1" si="56"/>
        <v>-0.15527819030986059</v>
      </c>
      <c r="O233" s="181">
        <f t="shared" si="53"/>
        <v>-0.14827991975968483</v>
      </c>
      <c r="P233" s="209">
        <f t="shared" si="54"/>
        <v>42640.804179999999</v>
      </c>
      <c r="R233" s="165">
        <f t="shared" si="58"/>
        <v>3.936031857448241E-5</v>
      </c>
      <c r="S233" s="170">
        <f t="shared" si="50"/>
        <v>1</v>
      </c>
      <c r="T233" s="165">
        <f t="shared" si="55"/>
        <v>3.936031857448241E-5</v>
      </c>
    </row>
    <row r="234" spans="1:20" s="165" customFormat="1" ht="12.95" customHeight="1" x14ac:dyDescent="0.2">
      <c r="A234" s="240" t="s">
        <v>916</v>
      </c>
      <c r="B234" s="241" t="s">
        <v>64</v>
      </c>
      <c r="C234" s="242">
        <v>57659.304839999997</v>
      </c>
      <c r="D234" s="242">
        <v>2.0000000000000001E-4</v>
      </c>
      <c r="E234" s="207">
        <f t="shared" si="52"/>
        <v>18610.631345271133</v>
      </c>
      <c r="F234" s="234">
        <f t="shared" si="51"/>
        <v>18611</v>
      </c>
      <c r="G234" s="165">
        <f t="shared" si="57"/>
        <v>-0.15389370000775671</v>
      </c>
      <c r="K234" s="165">
        <f t="shared" si="49"/>
        <v>-0.15389370000775671</v>
      </c>
      <c r="N234" s="165">
        <f t="shared" ca="1" si="56"/>
        <v>-0.15527819030986059</v>
      </c>
      <c r="O234" s="181">
        <f t="shared" si="53"/>
        <v>-0.14827991975968483</v>
      </c>
      <c r="P234" s="209">
        <f t="shared" si="54"/>
        <v>42640.804839999997</v>
      </c>
      <c r="R234" s="165">
        <f t="shared" si="58"/>
        <v>3.1514528673641991E-5</v>
      </c>
      <c r="S234" s="170">
        <f t="shared" si="50"/>
        <v>1</v>
      </c>
      <c r="T234" s="165">
        <f t="shared" si="55"/>
        <v>3.1514528673641991E-5</v>
      </c>
    </row>
    <row r="235" spans="1:20" s="165" customFormat="1" ht="12.95" customHeight="1" x14ac:dyDescent="0.2">
      <c r="A235" s="156" t="s">
        <v>920</v>
      </c>
      <c r="B235" s="157" t="s">
        <v>65</v>
      </c>
      <c r="C235" s="156">
        <v>57916.859600000003</v>
      </c>
      <c r="D235" s="156">
        <v>2.0000000000000001E-4</v>
      </c>
      <c r="E235" s="207">
        <f t="shared" si="52"/>
        <v>19227.607740101914</v>
      </c>
      <c r="F235" s="234">
        <f t="shared" si="51"/>
        <v>19228</v>
      </c>
      <c r="G235" s="165">
        <f t="shared" si="57"/>
        <v>-0.16374759999598609</v>
      </c>
      <c r="K235" s="165">
        <f t="shared" ref="K235:K254" si="59">G235</f>
        <v>-0.16374759999598609</v>
      </c>
      <c r="N235" s="165">
        <f t="shared" ca="1" si="56"/>
        <v>-0.1638143142509482</v>
      </c>
      <c r="O235" s="181">
        <f t="shared" si="53"/>
        <v>-0.15561241021537961</v>
      </c>
      <c r="P235" s="209">
        <f t="shared" si="54"/>
        <v>42898.359600000003</v>
      </c>
      <c r="R235" s="165">
        <f t="shared" si="58"/>
        <v>6.6181312766484162E-5</v>
      </c>
      <c r="S235" s="170">
        <f t="shared" ref="S235:S256" si="60">S$17</f>
        <v>1</v>
      </c>
      <c r="T235" s="165">
        <f t="shared" si="55"/>
        <v>6.6181312766484162E-5</v>
      </c>
    </row>
    <row r="236" spans="1:20" s="165" customFormat="1" ht="12.95" customHeight="1" x14ac:dyDescent="0.2">
      <c r="A236" s="156" t="s">
        <v>921</v>
      </c>
      <c r="B236" s="157" t="s">
        <v>64</v>
      </c>
      <c r="C236" s="156">
        <v>58007.650300000001</v>
      </c>
      <c r="D236" s="156">
        <v>1E-4</v>
      </c>
      <c r="E236" s="207">
        <f t="shared" si="52"/>
        <v>19445.098260448576</v>
      </c>
      <c r="F236" s="234">
        <f t="shared" si="51"/>
        <v>19445.5</v>
      </c>
      <c r="G236" s="165">
        <f t="shared" si="57"/>
        <v>-0.1677048499986995</v>
      </c>
      <c r="K236" s="165">
        <f t="shared" si="59"/>
        <v>-0.1677048499986995</v>
      </c>
      <c r="N236" s="165">
        <f t="shared" ca="1" si="56"/>
        <v>-0.16682340170181784</v>
      </c>
      <c r="O236" s="181">
        <f t="shared" si="53"/>
        <v>-0.15823454911511142</v>
      </c>
      <c r="P236" s="209">
        <f t="shared" si="54"/>
        <v>42989.150300000001</v>
      </c>
      <c r="R236" s="165">
        <f t="shared" si="58"/>
        <v>8.9686598825689144E-5</v>
      </c>
      <c r="S236" s="170">
        <f t="shared" si="60"/>
        <v>1</v>
      </c>
      <c r="T236" s="165">
        <f t="shared" si="55"/>
        <v>8.9686598825689144E-5</v>
      </c>
    </row>
    <row r="237" spans="1:20" s="165" customFormat="1" ht="12.95" customHeight="1" x14ac:dyDescent="0.2">
      <c r="A237" s="243" t="s">
        <v>929</v>
      </c>
      <c r="B237" s="244" t="s">
        <v>64</v>
      </c>
      <c r="C237" s="245">
        <v>58055.656280000003</v>
      </c>
      <c r="D237" s="245">
        <v>1.44E-4</v>
      </c>
      <c r="E237" s="207">
        <f t="shared" si="52"/>
        <v>19560.097324999817</v>
      </c>
      <c r="F237" s="234">
        <f t="shared" si="51"/>
        <v>19560.5</v>
      </c>
      <c r="G237" s="165">
        <f t="shared" si="57"/>
        <v>-0.1680953499962925</v>
      </c>
      <c r="K237" s="165">
        <f t="shared" si="59"/>
        <v>-0.1680953499962925</v>
      </c>
      <c r="N237" s="165">
        <f t="shared" ca="1" si="56"/>
        <v>-0.16841441345745004</v>
      </c>
      <c r="O237" s="181">
        <f t="shared" si="53"/>
        <v>-0.15962883527345101</v>
      </c>
      <c r="P237" s="209">
        <f t="shared" si="54"/>
        <v>43037.156280000003</v>
      </c>
      <c r="R237" s="165">
        <f t="shared" si="58"/>
        <v>7.1681871552091707E-5</v>
      </c>
      <c r="S237" s="170">
        <f t="shared" si="60"/>
        <v>1</v>
      </c>
      <c r="T237" s="165">
        <f t="shared" si="55"/>
        <v>7.1681871552091707E-5</v>
      </c>
    </row>
    <row r="238" spans="1:20" s="165" customFormat="1" ht="12.95" customHeight="1" x14ac:dyDescent="0.2">
      <c r="A238" s="243" t="s">
        <v>922</v>
      </c>
      <c r="B238" s="244" t="s">
        <v>65</v>
      </c>
      <c r="C238" s="245">
        <v>58326.779900000001</v>
      </c>
      <c r="D238" s="245">
        <v>2.0000000000000001E-4</v>
      </c>
      <c r="E238" s="207">
        <f t="shared" si="52"/>
        <v>20209.578132968829</v>
      </c>
      <c r="F238" s="234">
        <f t="shared" si="51"/>
        <v>20210</v>
      </c>
      <c r="G238" s="165">
        <f t="shared" si="57"/>
        <v>-0.17610699999931967</v>
      </c>
      <c r="K238" s="165">
        <f t="shared" si="59"/>
        <v>-0.17610699999931967</v>
      </c>
      <c r="N238" s="165">
        <f t="shared" ca="1" si="56"/>
        <v>-0.17740017115556408</v>
      </c>
      <c r="O238" s="181">
        <f t="shared" si="53"/>
        <v>-0.16760569148513443</v>
      </c>
      <c r="P238" s="209">
        <f t="shared" si="54"/>
        <v>43308.279900000001</v>
      </c>
      <c r="R238" s="165">
        <f t="shared" si="58"/>
        <v>7.2272246453358374E-5</v>
      </c>
      <c r="S238" s="170">
        <f t="shared" si="60"/>
        <v>1</v>
      </c>
      <c r="T238" s="165">
        <f t="shared" si="55"/>
        <v>7.2272246453358374E-5</v>
      </c>
    </row>
    <row r="239" spans="1:20" s="165" customFormat="1" ht="12.95" customHeight="1" x14ac:dyDescent="0.2">
      <c r="A239" s="243" t="s">
        <v>922</v>
      </c>
      <c r="B239" s="244" t="s">
        <v>64</v>
      </c>
      <c r="C239" s="245">
        <v>58361.633199999997</v>
      </c>
      <c r="D239" s="245">
        <v>2.0000000000000001E-4</v>
      </c>
      <c r="E239" s="207">
        <f t="shared" si="52"/>
        <v>20293.069749982438</v>
      </c>
      <c r="F239" s="234">
        <f t="shared" si="51"/>
        <v>20293.5</v>
      </c>
      <c r="G239" s="165">
        <f t="shared" si="57"/>
        <v>-0.17960645000857767</v>
      </c>
      <c r="K239" s="165">
        <f t="shared" si="59"/>
        <v>-0.17960645000857767</v>
      </c>
      <c r="N239" s="165">
        <f t="shared" ca="1" si="56"/>
        <v>-0.17855538403900142</v>
      </c>
      <c r="O239" s="181">
        <f t="shared" si="53"/>
        <v>-0.16864379342873775</v>
      </c>
      <c r="P239" s="209">
        <f t="shared" si="54"/>
        <v>43343.133199999997</v>
      </c>
      <c r="R239" s="165">
        <f t="shared" si="58"/>
        <v>1.2017983928750735E-4</v>
      </c>
      <c r="S239" s="170">
        <f t="shared" si="60"/>
        <v>1</v>
      </c>
      <c r="T239" s="165">
        <f t="shared" si="55"/>
        <v>1.2017983928750735E-4</v>
      </c>
    </row>
    <row r="240" spans="1:20" s="165" customFormat="1" ht="12.95" customHeight="1" x14ac:dyDescent="0.2">
      <c r="A240" s="243" t="s">
        <v>923</v>
      </c>
      <c r="B240" s="244" t="s">
        <v>65</v>
      </c>
      <c r="C240" s="245">
        <v>58687.856099999997</v>
      </c>
      <c r="D240" s="245">
        <v>1E-4</v>
      </c>
      <c r="E240" s="207">
        <f t="shared" si="52"/>
        <v>21074.541731914505</v>
      </c>
      <c r="F240" s="234">
        <f t="shared" si="51"/>
        <v>21075</v>
      </c>
      <c r="G240" s="165">
        <f t="shared" si="57"/>
        <v>-0.19130250000307569</v>
      </c>
      <c r="K240" s="165">
        <f t="shared" si="59"/>
        <v>-0.19130250000307569</v>
      </c>
      <c r="N240" s="165">
        <f t="shared" ca="1" si="56"/>
        <v>-0.18936734653488466</v>
      </c>
      <c r="O240" s="181">
        <f t="shared" si="53"/>
        <v>-0.17849877742679574</v>
      </c>
      <c r="P240" s="209">
        <f t="shared" si="54"/>
        <v>43669.356099999997</v>
      </c>
      <c r="R240" s="165">
        <f t="shared" si="58"/>
        <v>1.6393531181034109E-4</v>
      </c>
      <c r="S240" s="170">
        <f t="shared" si="60"/>
        <v>1</v>
      </c>
      <c r="T240" s="165">
        <f t="shared" si="55"/>
        <v>1.6393531181034109E-4</v>
      </c>
    </row>
    <row r="241" spans="1:20" s="249" customFormat="1" ht="12.95" customHeight="1" x14ac:dyDescent="0.2">
      <c r="A241" s="246" t="s">
        <v>924</v>
      </c>
      <c r="B241" s="247" t="s">
        <v>64</v>
      </c>
      <c r="C241" s="248">
        <v>58786.580199999997</v>
      </c>
      <c r="D241" s="248">
        <v>1E-4</v>
      </c>
      <c r="E241" s="207">
        <f t="shared" si="52"/>
        <v>21311.036834163486</v>
      </c>
      <c r="F241" s="234">
        <f t="shared" si="51"/>
        <v>21311.5</v>
      </c>
      <c r="G241" s="249">
        <f t="shared" si="57"/>
        <v>-0.19334705000801478</v>
      </c>
      <c r="K241" s="249">
        <f t="shared" si="59"/>
        <v>-0.19334705000801478</v>
      </c>
      <c r="N241" s="249">
        <f t="shared" ca="1" si="56"/>
        <v>-0.19263929679755434</v>
      </c>
      <c r="O241" s="250">
        <f t="shared" si="53"/>
        <v>-0.18153066288319306</v>
      </c>
      <c r="P241" s="251">
        <f t="shared" si="54"/>
        <v>43768.080199999997</v>
      </c>
      <c r="R241" s="249">
        <f t="shared" si="58"/>
        <v>1.3962700468365252E-4</v>
      </c>
      <c r="S241" s="252">
        <f t="shared" si="60"/>
        <v>1</v>
      </c>
      <c r="T241" s="249">
        <f t="shared" si="55"/>
        <v>1.3962700468365252E-4</v>
      </c>
    </row>
    <row r="242" spans="1:20" s="249" customFormat="1" ht="12.95" customHeight="1" x14ac:dyDescent="0.2">
      <c r="A242" s="253" t="s">
        <v>924</v>
      </c>
      <c r="B242" s="254" t="s">
        <v>65</v>
      </c>
      <c r="C242" s="255">
        <v>58828.532700000003</v>
      </c>
      <c r="D242" s="255">
        <v>1E-4</v>
      </c>
      <c r="E242" s="207">
        <f t="shared" si="52"/>
        <v>21411.534694129816</v>
      </c>
      <c r="F242" s="234">
        <f t="shared" si="51"/>
        <v>21412</v>
      </c>
      <c r="G242" s="249">
        <f t="shared" si="57"/>
        <v>-0.1942404000001261</v>
      </c>
      <c r="K242" s="249">
        <f t="shared" si="59"/>
        <v>-0.1942404000001261</v>
      </c>
      <c r="N242" s="249">
        <f t="shared" ca="1" si="56"/>
        <v>-0.19402970272312861</v>
      </c>
      <c r="O242" s="250">
        <f t="shared" si="53"/>
        <v>-0.18282602286242255</v>
      </c>
      <c r="P242" s="251">
        <f t="shared" si="54"/>
        <v>43810.032700000003</v>
      </c>
      <c r="R242" s="249">
        <f t="shared" si="58"/>
        <v>1.3028800544172939E-4</v>
      </c>
      <c r="S242" s="252">
        <f t="shared" si="60"/>
        <v>1</v>
      </c>
      <c r="T242" s="249">
        <f t="shared" si="55"/>
        <v>1.3028800544172939E-4</v>
      </c>
    </row>
    <row r="243" spans="1:20" s="249" customFormat="1" ht="12.95" customHeight="1" x14ac:dyDescent="0.2">
      <c r="A243" s="246" t="s">
        <v>925</v>
      </c>
      <c r="B243" s="247" t="s">
        <v>65</v>
      </c>
      <c r="C243" s="248">
        <v>59047.6829</v>
      </c>
      <c r="D243" s="248">
        <v>2.0000000000000001E-4</v>
      </c>
      <c r="E243" s="207">
        <f t="shared" si="52"/>
        <v>21936.512373915033</v>
      </c>
      <c r="F243" s="234">
        <f t="shared" si="51"/>
        <v>21937</v>
      </c>
      <c r="G243" s="249">
        <f t="shared" si="57"/>
        <v>-0.20355790000030538</v>
      </c>
      <c r="K243" s="249">
        <f t="shared" si="59"/>
        <v>-0.20355790000030538</v>
      </c>
      <c r="N243" s="249">
        <f t="shared" ca="1" si="56"/>
        <v>-0.20129301725971041</v>
      </c>
      <c r="O243" s="250">
        <f t="shared" si="53"/>
        <v>-0.18966039895142212</v>
      </c>
      <c r="P243" s="251">
        <f t="shared" si="54"/>
        <v>44029.1829</v>
      </c>
      <c r="R243" s="249">
        <f t="shared" si="58"/>
        <v>1.9314053540371145E-4</v>
      </c>
      <c r="S243" s="252">
        <f t="shared" si="60"/>
        <v>1</v>
      </c>
      <c r="T243" s="249">
        <f t="shared" si="55"/>
        <v>1.9314053540371145E-4</v>
      </c>
    </row>
    <row r="244" spans="1:20" s="249" customFormat="1" ht="12.95" customHeight="1" x14ac:dyDescent="0.2">
      <c r="A244" s="243" t="s">
        <v>927</v>
      </c>
      <c r="B244" s="244" t="s">
        <v>65</v>
      </c>
      <c r="C244" s="245">
        <v>59131.587399999997</v>
      </c>
      <c r="D244" s="245">
        <v>2.0000000000000001E-4</v>
      </c>
      <c r="E244" s="207">
        <f t="shared" si="52"/>
        <v>22137.506896089955</v>
      </c>
      <c r="F244" s="234">
        <f t="shared" si="51"/>
        <v>22138</v>
      </c>
      <c r="G244" s="249">
        <f t="shared" si="57"/>
        <v>-0.20584460000827676</v>
      </c>
      <c r="K244" s="249">
        <f t="shared" si="59"/>
        <v>-0.20584460000827676</v>
      </c>
      <c r="N244" s="249">
        <f t="shared" ca="1" si="56"/>
        <v>-0.20407382911085889</v>
      </c>
      <c r="O244" s="250">
        <f t="shared" si="53"/>
        <v>-0.19230701492789559</v>
      </c>
      <c r="P244" s="251">
        <f t="shared" si="54"/>
        <v>44113.087399999997</v>
      </c>
      <c r="R244" s="249">
        <f t="shared" si="58"/>
        <v>1.832662098085587E-4</v>
      </c>
      <c r="S244" s="252">
        <f t="shared" si="60"/>
        <v>1</v>
      </c>
      <c r="T244" s="249">
        <f t="shared" si="55"/>
        <v>1.832662098085587E-4</v>
      </c>
    </row>
    <row r="245" spans="1:20" s="249" customFormat="1" ht="12.95" customHeight="1" x14ac:dyDescent="0.2">
      <c r="A245" s="218" t="s">
        <v>926</v>
      </c>
      <c r="B245" s="219"/>
      <c r="C245" s="220">
        <v>59364.9323</v>
      </c>
      <c r="D245" s="220">
        <v>2.0000000000000001E-4</v>
      </c>
      <c r="E245" s="207">
        <f t="shared" si="52"/>
        <v>22696.488198373583</v>
      </c>
      <c r="F245" s="234">
        <f t="shared" si="51"/>
        <v>22697</v>
      </c>
      <c r="G245" s="249">
        <f t="shared" si="57"/>
        <v>-0.21364990000438411</v>
      </c>
      <c r="K245" s="249">
        <f t="shared" si="59"/>
        <v>-0.21364990000438411</v>
      </c>
      <c r="N245" s="249">
        <f t="shared" ca="1" si="56"/>
        <v>-0.2118075297317146</v>
      </c>
      <c r="O245" s="250">
        <f t="shared" si="53"/>
        <v>-0.19975492078681878</v>
      </c>
      <c r="P245" s="251">
        <f t="shared" si="54"/>
        <v>44346.4323</v>
      </c>
      <c r="R245" s="249">
        <f t="shared" si="58"/>
        <v>1.9307044745657238E-4</v>
      </c>
      <c r="S245" s="252">
        <f t="shared" si="60"/>
        <v>1</v>
      </c>
      <c r="T245" s="249">
        <f t="shared" si="55"/>
        <v>1.9307044745657238E-4</v>
      </c>
    </row>
    <row r="246" spans="1:20" s="249" customFormat="1" ht="12.95" customHeight="1" x14ac:dyDescent="0.2">
      <c r="A246" s="243" t="s">
        <v>928</v>
      </c>
      <c r="B246" s="244" t="s">
        <v>65</v>
      </c>
      <c r="C246" s="245">
        <v>59378.709000000003</v>
      </c>
      <c r="D246" s="245">
        <v>2.0000000000000001E-4</v>
      </c>
      <c r="E246" s="207">
        <f t="shared" si="52"/>
        <v>22729.490495433311</v>
      </c>
      <c r="F246" s="234">
        <f t="shared" si="51"/>
        <v>22730</v>
      </c>
      <c r="G246" s="249">
        <f t="shared" si="57"/>
        <v>-0.2126910000006319</v>
      </c>
      <c r="K246" s="249">
        <f t="shared" si="59"/>
        <v>-0.2126910000006319</v>
      </c>
      <c r="N246" s="249">
        <f t="shared" ca="1" si="56"/>
        <v>-0.21226408093115687</v>
      </c>
      <c r="O246" s="250">
        <f t="shared" si="53"/>
        <v>-0.20019862018101489</v>
      </c>
      <c r="P246" s="251">
        <f t="shared" si="54"/>
        <v>44360.209000000003</v>
      </c>
      <c r="R246" s="249">
        <f t="shared" si="58"/>
        <v>1.5605955355757435E-4</v>
      </c>
      <c r="S246" s="252">
        <f t="shared" si="60"/>
        <v>1</v>
      </c>
      <c r="T246" s="249">
        <f t="shared" si="55"/>
        <v>1.5605955355757435E-4</v>
      </c>
    </row>
    <row r="247" spans="1:20" s="249" customFormat="1" ht="12.95" customHeight="1" x14ac:dyDescent="0.2">
      <c r="A247" s="161" t="s">
        <v>935</v>
      </c>
      <c r="B247" s="266" t="s">
        <v>64</v>
      </c>
      <c r="C247" s="260">
        <v>59401.894500000002</v>
      </c>
      <c r="D247" s="264">
        <v>1E-4</v>
      </c>
      <c r="E247" s="207">
        <f t="shared" si="52"/>
        <v>22785.031717821701</v>
      </c>
      <c r="F247" s="256">
        <f t="shared" si="51"/>
        <v>22785.5</v>
      </c>
      <c r="G247" s="249">
        <f t="shared" si="57"/>
        <v>-0.19548285000200849</v>
      </c>
      <c r="K247" s="249">
        <f t="shared" si="59"/>
        <v>-0.19548285000200849</v>
      </c>
      <c r="N247" s="249">
        <f t="shared" ca="1" si="56"/>
        <v>-0.21303191703930982</v>
      </c>
      <c r="O247" s="250">
        <f t="shared" si="53"/>
        <v>-0.20094585254929387</v>
      </c>
      <c r="P247" s="251">
        <f t="shared" si="54"/>
        <v>44383.394500000002</v>
      </c>
      <c r="R247" s="249">
        <f t="shared" si="58"/>
        <v>2.984439683164653E-5</v>
      </c>
      <c r="S247" s="252">
        <f t="shared" si="60"/>
        <v>1</v>
      </c>
      <c r="T247" s="249">
        <f t="shared" si="55"/>
        <v>2.984439683164653E-5</v>
      </c>
    </row>
    <row r="248" spans="1:20" s="249" customFormat="1" ht="12.95" customHeight="1" x14ac:dyDescent="0.2">
      <c r="A248" s="160" t="s">
        <v>933</v>
      </c>
      <c r="B248" s="159" t="s">
        <v>64</v>
      </c>
      <c r="C248" s="261">
        <v>59453.429609999992</v>
      </c>
      <c r="D248" s="261">
        <v>3.5E-4</v>
      </c>
      <c r="E248" s="207">
        <f t="shared" si="52"/>
        <v>22908.484867648946</v>
      </c>
      <c r="F248" s="256">
        <f t="shared" si="51"/>
        <v>22909</v>
      </c>
      <c r="G248" s="249">
        <f t="shared" si="57"/>
        <v>-0.21504030001233332</v>
      </c>
      <c r="K248" s="249">
        <f t="shared" si="59"/>
        <v>-0.21504030001233332</v>
      </c>
      <c r="N248" s="249">
        <f t="shared" ca="1" si="56"/>
        <v>-0.21474052531601048</v>
      </c>
      <c r="O248" s="250">
        <f t="shared" si="53"/>
        <v>-0.20261316157954853</v>
      </c>
      <c r="P248" s="251">
        <f t="shared" si="54"/>
        <v>44434.929609999992</v>
      </c>
      <c r="R248" s="249">
        <f t="shared" si="58"/>
        <v>1.5443376962759667E-4</v>
      </c>
      <c r="S248" s="252">
        <f t="shared" si="60"/>
        <v>1</v>
      </c>
      <c r="T248" s="249">
        <f t="shared" si="55"/>
        <v>1.5443376962759667E-4</v>
      </c>
    </row>
    <row r="249" spans="1:20" s="249" customFormat="1" ht="12.95" customHeight="1" x14ac:dyDescent="0.2">
      <c r="A249" s="160" t="s">
        <v>933</v>
      </c>
      <c r="B249" s="159" t="s">
        <v>65</v>
      </c>
      <c r="C249" s="261">
        <v>59453.635749999899</v>
      </c>
      <c r="D249" s="261">
        <v>6.4000000000000005E-4</v>
      </c>
      <c r="E249" s="207">
        <f t="shared" si="52"/>
        <v>22908.978679194006</v>
      </c>
      <c r="F249" s="256">
        <f t="shared" si="51"/>
        <v>22909.5</v>
      </c>
      <c r="G249" s="249">
        <f t="shared" si="57"/>
        <v>-0.21762365010363283</v>
      </c>
      <c r="K249" s="249">
        <f t="shared" si="59"/>
        <v>-0.21762365010363283</v>
      </c>
      <c r="N249" s="249">
        <f t="shared" ca="1" si="56"/>
        <v>-0.21474744275842625</v>
      </c>
      <c r="O249" s="250">
        <f t="shared" si="53"/>
        <v>-0.20261992457588687</v>
      </c>
      <c r="P249" s="251">
        <f t="shared" si="54"/>
        <v>44435.135749999899</v>
      </c>
      <c r="R249" s="249">
        <f t="shared" si="58"/>
        <v>2.2511177971193559E-4</v>
      </c>
      <c r="S249" s="252">
        <f t="shared" si="60"/>
        <v>1</v>
      </c>
      <c r="T249" s="249">
        <f t="shared" si="55"/>
        <v>2.2511177971193559E-4</v>
      </c>
    </row>
    <row r="250" spans="1:20" s="249" customFormat="1" ht="12.95" customHeight="1" x14ac:dyDescent="0.2">
      <c r="A250" s="160" t="s">
        <v>930</v>
      </c>
      <c r="B250" s="159" t="s">
        <v>64</v>
      </c>
      <c r="C250" s="262">
        <v>59466.368000000002</v>
      </c>
      <c r="D250" s="158">
        <v>8.9999999999999998E-4</v>
      </c>
      <c r="E250" s="207">
        <f t="shared" si="52"/>
        <v>22939.478980190765</v>
      </c>
      <c r="F250" s="234">
        <f t="shared" si="51"/>
        <v>22940</v>
      </c>
      <c r="G250" s="249">
        <f t="shared" si="57"/>
        <v>-0.21749799999815878</v>
      </c>
      <c r="K250" s="249">
        <f t="shared" si="59"/>
        <v>-0.21749799999815878</v>
      </c>
      <c r="N250" s="249">
        <f t="shared" ca="1" si="56"/>
        <v>-0.21516940674578958</v>
      </c>
      <c r="O250" s="250">
        <f t="shared" si="53"/>
        <v>-0.20303266190210523</v>
      </c>
      <c r="P250" s="251">
        <f t="shared" si="54"/>
        <v>44447.868000000002</v>
      </c>
      <c r="R250" s="249">
        <f t="shared" si="58"/>
        <v>2.0924600623313809E-4</v>
      </c>
      <c r="S250" s="252">
        <f t="shared" si="60"/>
        <v>1</v>
      </c>
      <c r="T250" s="249">
        <f t="shared" si="55"/>
        <v>2.0924600623313809E-4</v>
      </c>
    </row>
    <row r="251" spans="1:20" s="249" customFormat="1" ht="12.95" customHeight="1" x14ac:dyDescent="0.2">
      <c r="A251" s="160" t="s">
        <v>930</v>
      </c>
      <c r="B251" s="159" t="s">
        <v>64</v>
      </c>
      <c r="C251" s="262">
        <v>59466.577599999997</v>
      </c>
      <c r="D251" s="158">
        <v>1.1000000000000001E-3</v>
      </c>
      <c r="E251" s="207">
        <f t="shared" si="52"/>
        <v>22939.981080219328</v>
      </c>
      <c r="F251" s="234">
        <f t="shared" si="51"/>
        <v>22940.5</v>
      </c>
      <c r="G251" s="249">
        <f t="shared" si="57"/>
        <v>-0.21662135000951821</v>
      </c>
      <c r="K251" s="249">
        <f t="shared" si="59"/>
        <v>-0.21662135000951821</v>
      </c>
      <c r="N251" s="249">
        <f t="shared" ca="1" si="56"/>
        <v>-0.2151763241882054</v>
      </c>
      <c r="O251" s="250">
        <f t="shared" si="53"/>
        <v>-0.20303943127711829</v>
      </c>
      <c r="P251" s="251">
        <f t="shared" si="54"/>
        <v>44448.077599999997</v>
      </c>
      <c r="R251" s="249">
        <f t="shared" si="58"/>
        <v>1.8446851645351577E-4</v>
      </c>
      <c r="S251" s="252">
        <f t="shared" si="60"/>
        <v>1</v>
      </c>
      <c r="T251" s="249">
        <f t="shared" si="55"/>
        <v>1.8446851645351577E-4</v>
      </c>
    </row>
    <row r="252" spans="1:20" s="249" customFormat="1" ht="12.95" customHeight="1" x14ac:dyDescent="0.2">
      <c r="A252" s="158" t="s">
        <v>931</v>
      </c>
      <c r="B252" s="159" t="s">
        <v>64</v>
      </c>
      <c r="C252" s="262">
        <v>59504.564100000003</v>
      </c>
      <c r="D252" s="158">
        <v>2.9999999999999997E-4</v>
      </c>
      <c r="E252" s="207">
        <f t="shared" si="52"/>
        <v>23030.978326095286</v>
      </c>
      <c r="F252" s="234">
        <f t="shared" si="51"/>
        <v>23031.5</v>
      </c>
      <c r="G252" s="249">
        <f t="shared" si="57"/>
        <v>-0.21777104999637231</v>
      </c>
      <c r="K252" s="249">
        <f t="shared" si="59"/>
        <v>-0.21777104999637231</v>
      </c>
      <c r="N252" s="249">
        <f t="shared" ca="1" si="56"/>
        <v>-0.21643529870787956</v>
      </c>
      <c r="O252" s="250">
        <f t="shared" si="53"/>
        <v>-0.2042731708209542</v>
      </c>
      <c r="P252" s="251">
        <f t="shared" si="54"/>
        <v>44486.064100000003</v>
      </c>
      <c r="R252" s="249">
        <f t="shared" si="58"/>
        <v>1.82192742234186E-4</v>
      </c>
      <c r="S252" s="252">
        <f t="shared" si="60"/>
        <v>1</v>
      </c>
      <c r="T252" s="249">
        <f t="shared" si="55"/>
        <v>1.82192742234186E-4</v>
      </c>
    </row>
    <row r="253" spans="1:20" s="249" customFormat="1" ht="12.95" customHeight="1" x14ac:dyDescent="0.2">
      <c r="A253" s="160" t="s">
        <v>932</v>
      </c>
      <c r="B253" s="159" t="s">
        <v>64</v>
      </c>
      <c r="C253" s="262">
        <v>59755.650800000003</v>
      </c>
      <c r="D253" s="158">
        <v>2.0000000000000001E-4</v>
      </c>
      <c r="E253" s="207">
        <f t="shared" si="52"/>
        <v>23632.460383565136</v>
      </c>
      <c r="F253" s="256">
        <f t="shared" si="51"/>
        <v>23633</v>
      </c>
      <c r="G253" s="249">
        <f t="shared" si="57"/>
        <v>-0.2252611000003526</v>
      </c>
      <c r="K253" s="249">
        <f t="shared" si="59"/>
        <v>-0.2252611000003526</v>
      </c>
      <c r="N253" s="249">
        <f t="shared" ca="1" si="56"/>
        <v>-0.22475698193407759</v>
      </c>
      <c r="O253" s="250">
        <f t="shared" si="53"/>
        <v>-0.21251376218473361</v>
      </c>
      <c r="P253" s="251">
        <f t="shared" si="54"/>
        <v>44737.150800000003</v>
      </c>
      <c r="R253" s="249">
        <f t="shared" si="58"/>
        <v>1.6249462138550984E-4</v>
      </c>
      <c r="S253" s="252">
        <f t="shared" si="60"/>
        <v>1</v>
      </c>
      <c r="T253" s="249">
        <f t="shared" si="55"/>
        <v>1.6249462138550984E-4</v>
      </c>
    </row>
    <row r="254" spans="1:20" s="249" customFormat="1" ht="12.95" customHeight="1" x14ac:dyDescent="0.2">
      <c r="A254" s="161" t="s">
        <v>934</v>
      </c>
      <c r="B254" s="162" t="s">
        <v>65</v>
      </c>
      <c r="C254" s="262">
        <v>59803.654300000002</v>
      </c>
      <c r="D254" s="158">
        <v>2.0000000000000001E-4</v>
      </c>
      <c r="E254" s="207">
        <f t="shared" si="52"/>
        <v>23747.45350723817</v>
      </c>
      <c r="F254" s="256">
        <f t="shared" si="51"/>
        <v>23748</v>
      </c>
      <c r="G254" s="249">
        <f t="shared" si="57"/>
        <v>-0.22813160000077914</v>
      </c>
      <c r="K254" s="249">
        <f t="shared" si="59"/>
        <v>-0.22813160000077914</v>
      </c>
      <c r="N254" s="249">
        <f t="shared" ca="1" si="56"/>
        <v>-0.22634799368970979</v>
      </c>
      <c r="O254" s="250">
        <f t="shared" si="53"/>
        <v>-0.21410622450757139</v>
      </c>
      <c r="P254" s="251">
        <f t="shared" si="54"/>
        <v>44785.154300000002</v>
      </c>
      <c r="R254" s="249">
        <f t="shared" si="58"/>
        <v>1.9671115772547279E-4</v>
      </c>
      <c r="S254" s="252">
        <f t="shared" si="60"/>
        <v>1</v>
      </c>
      <c r="T254" s="249">
        <f t="shared" si="55"/>
        <v>1.9671115772547279E-4</v>
      </c>
    </row>
    <row r="255" spans="1:20" s="249" customFormat="1" ht="12.95" customHeight="1" x14ac:dyDescent="0.2">
      <c r="A255" s="257" t="s">
        <v>936</v>
      </c>
      <c r="B255" s="258" t="s">
        <v>64</v>
      </c>
      <c r="C255" s="158">
        <v>60143.655500000001</v>
      </c>
      <c r="D255" s="158">
        <v>2.0000000000000001E-4</v>
      </c>
      <c r="E255" s="207">
        <f t="shared" ref="E255:E256" si="61">(C255-C$7)/C$8</f>
        <v>24561.931619054598</v>
      </c>
      <c r="F255" s="256">
        <f t="shared" si="51"/>
        <v>24562.5</v>
      </c>
      <c r="G255" s="249">
        <f t="shared" ref="G255:G256" si="62">C255-(C$7+C$8*F255)</f>
        <v>-0.23726875000284053</v>
      </c>
      <c r="K255" s="249">
        <f t="shared" ref="K255:K256" si="63">G255</f>
        <v>-0.23726875000284053</v>
      </c>
      <c r="N255" s="249">
        <f t="shared" ref="N255:N256" ca="1" si="64">+C$11+C$12*F255</f>
        <v>-0.23761650738503534</v>
      </c>
      <c r="O255" s="250">
        <f t="shared" ref="O255:O256" si="65">+D$11+D$12*F255+D$13*F255^2</f>
        <v>-0.22554079112256403</v>
      </c>
      <c r="P255" s="251">
        <f t="shared" ref="P255:P256" si="66">C255-15018.5</f>
        <v>45125.155500000001</v>
      </c>
      <c r="R255" s="249">
        <f t="shared" ref="R255:R256" si="67">+(O255-G255)^2</f>
        <v>1.3754501949745645E-4</v>
      </c>
      <c r="S255" s="252">
        <f t="shared" si="60"/>
        <v>1</v>
      </c>
      <c r="T255" s="249">
        <f t="shared" ref="T255:T256" si="68">S255*R255</f>
        <v>1.3754501949745645E-4</v>
      </c>
    </row>
    <row r="256" spans="1:20" s="249" customFormat="1" ht="12.95" customHeight="1" x14ac:dyDescent="0.2">
      <c r="A256" s="257" t="s">
        <v>936</v>
      </c>
      <c r="B256" s="258" t="s">
        <v>65</v>
      </c>
      <c r="C256" s="158">
        <v>60143.863499999999</v>
      </c>
      <c r="D256" s="158">
        <v>2.0000000000000001E-4</v>
      </c>
      <c r="E256" s="207">
        <f t="shared" si="61"/>
        <v>24562.429886258527</v>
      </c>
      <c r="F256" s="256">
        <f t="shared" si="51"/>
        <v>24563</v>
      </c>
      <c r="G256" s="249">
        <f t="shared" si="62"/>
        <v>-0.2379921000028844</v>
      </c>
      <c r="K256" s="249">
        <f t="shared" si="63"/>
        <v>-0.2379921000028844</v>
      </c>
      <c r="N256" s="249">
        <f t="shared" ca="1" si="64"/>
        <v>-0.23762342482745111</v>
      </c>
      <c r="O256" s="250">
        <f t="shared" si="65"/>
        <v>-0.22554789434918193</v>
      </c>
      <c r="P256" s="251">
        <f t="shared" si="66"/>
        <v>45125.363499999999</v>
      </c>
      <c r="R256" s="249">
        <f t="shared" si="67"/>
        <v>1.5485825435164043E-4</v>
      </c>
      <c r="S256" s="252">
        <f t="shared" si="60"/>
        <v>1</v>
      </c>
      <c r="T256" s="249">
        <f t="shared" si="68"/>
        <v>1.5485825435164043E-4</v>
      </c>
    </row>
    <row r="257" spans="2:19" s="249" customFormat="1" ht="12.95" customHeight="1" x14ac:dyDescent="0.2">
      <c r="B257" s="252"/>
      <c r="C257" s="208"/>
      <c r="D257" s="208"/>
      <c r="E257" s="207"/>
      <c r="F257" s="250"/>
      <c r="O257" s="250"/>
      <c r="P257" s="251"/>
      <c r="S257" s="252"/>
    </row>
    <row r="258" spans="2:19" s="249" customFormat="1" ht="12.95" customHeight="1" x14ac:dyDescent="0.2">
      <c r="B258" s="252"/>
      <c r="C258" s="208"/>
      <c r="D258" s="208"/>
      <c r="E258" s="207"/>
      <c r="F258" s="250"/>
      <c r="O258" s="250"/>
      <c r="P258" s="251"/>
      <c r="S258" s="252"/>
    </row>
    <row r="259" spans="2:19" s="249" customFormat="1" ht="12.95" customHeight="1" x14ac:dyDescent="0.2">
      <c r="B259" s="252"/>
      <c r="C259" s="208"/>
      <c r="D259" s="208"/>
      <c r="E259" s="207"/>
      <c r="F259" s="250"/>
      <c r="O259" s="250"/>
      <c r="P259" s="251"/>
      <c r="S259" s="252"/>
    </row>
    <row r="260" spans="2:19" s="249" customFormat="1" ht="12.95" customHeight="1" x14ac:dyDescent="0.2">
      <c r="B260" s="252"/>
      <c r="C260" s="208"/>
      <c r="D260" s="208"/>
      <c r="E260" s="207"/>
      <c r="F260" s="250"/>
      <c r="O260" s="250"/>
      <c r="P260" s="251"/>
      <c r="S260" s="252"/>
    </row>
    <row r="261" spans="2:19" s="249" customFormat="1" ht="12.95" customHeight="1" x14ac:dyDescent="0.2">
      <c r="B261" s="252"/>
      <c r="C261" s="208"/>
      <c r="D261" s="208"/>
      <c r="E261" s="207"/>
      <c r="F261" s="250"/>
      <c r="O261" s="250"/>
      <c r="P261" s="251"/>
      <c r="S261" s="252"/>
    </row>
    <row r="262" spans="2:19" s="249" customFormat="1" ht="12.95" customHeight="1" x14ac:dyDescent="0.2">
      <c r="B262" s="252"/>
      <c r="C262" s="208"/>
      <c r="D262" s="208"/>
      <c r="E262" s="207"/>
      <c r="F262" s="250"/>
      <c r="O262" s="250"/>
      <c r="P262" s="251"/>
      <c r="S262" s="252"/>
    </row>
    <row r="263" spans="2:19" s="249" customFormat="1" ht="12.95" customHeight="1" x14ac:dyDescent="0.2">
      <c r="B263" s="252"/>
      <c r="C263" s="208"/>
      <c r="D263" s="208"/>
      <c r="E263" s="207"/>
      <c r="F263" s="250"/>
      <c r="O263" s="250"/>
      <c r="P263" s="251"/>
      <c r="S263" s="252"/>
    </row>
    <row r="264" spans="2:19" s="249" customFormat="1" ht="12.95" customHeight="1" x14ac:dyDescent="0.2">
      <c r="B264" s="252"/>
      <c r="C264" s="208"/>
      <c r="D264" s="208"/>
      <c r="E264" s="207"/>
      <c r="F264" s="250"/>
      <c r="O264" s="250"/>
      <c r="P264" s="251"/>
      <c r="S264" s="252"/>
    </row>
    <row r="265" spans="2:19" s="249" customFormat="1" ht="12.95" customHeight="1" x14ac:dyDescent="0.2">
      <c r="B265" s="252"/>
      <c r="C265" s="208"/>
      <c r="D265" s="208"/>
      <c r="E265" s="207"/>
      <c r="F265" s="250"/>
      <c r="O265" s="250"/>
      <c r="P265" s="251"/>
      <c r="S265" s="252"/>
    </row>
    <row r="266" spans="2:19" s="249" customFormat="1" ht="12.95" customHeight="1" x14ac:dyDescent="0.2">
      <c r="B266" s="252"/>
      <c r="C266" s="208"/>
      <c r="D266" s="208"/>
      <c r="E266" s="207"/>
      <c r="F266" s="250"/>
      <c r="O266" s="250"/>
      <c r="P266" s="251"/>
      <c r="S266" s="252"/>
    </row>
    <row r="267" spans="2:19" s="249" customFormat="1" ht="12.95" customHeight="1" x14ac:dyDescent="0.2">
      <c r="B267" s="252"/>
      <c r="C267" s="208"/>
      <c r="D267" s="208"/>
      <c r="E267" s="207"/>
      <c r="F267" s="250"/>
      <c r="O267" s="250"/>
      <c r="P267" s="251"/>
      <c r="S267" s="252"/>
    </row>
    <row r="268" spans="2:19" s="249" customFormat="1" ht="12.95" customHeight="1" x14ac:dyDescent="0.2">
      <c r="B268" s="252"/>
      <c r="C268" s="208"/>
      <c r="D268" s="208"/>
      <c r="E268" s="207"/>
      <c r="F268" s="250"/>
      <c r="O268" s="250"/>
      <c r="P268" s="251"/>
      <c r="S268" s="252"/>
    </row>
    <row r="269" spans="2:19" s="249" customFormat="1" ht="12.95" customHeight="1" x14ac:dyDescent="0.2">
      <c r="B269" s="252"/>
      <c r="C269" s="208"/>
      <c r="D269" s="208"/>
      <c r="E269" s="207"/>
      <c r="F269" s="250"/>
      <c r="O269" s="250"/>
      <c r="P269" s="251"/>
      <c r="S269" s="252"/>
    </row>
    <row r="270" spans="2:19" s="249" customFormat="1" ht="12.95" customHeight="1" x14ac:dyDescent="0.2">
      <c r="B270" s="252"/>
      <c r="C270" s="208"/>
      <c r="D270" s="208"/>
      <c r="E270" s="207"/>
      <c r="F270" s="250"/>
      <c r="O270" s="250"/>
      <c r="P270" s="251"/>
      <c r="S270" s="252"/>
    </row>
    <row r="271" spans="2:19" s="249" customFormat="1" ht="12.95" customHeight="1" x14ac:dyDescent="0.2">
      <c r="B271" s="252"/>
      <c r="C271" s="208"/>
      <c r="D271" s="208"/>
      <c r="E271" s="207"/>
      <c r="F271" s="250"/>
      <c r="O271" s="250"/>
      <c r="P271" s="251"/>
      <c r="S271" s="252"/>
    </row>
    <row r="272" spans="2:19" s="249" customFormat="1" ht="12.95" customHeight="1" x14ac:dyDescent="0.2">
      <c r="B272" s="252"/>
      <c r="C272" s="208"/>
      <c r="D272" s="208"/>
      <c r="E272" s="207"/>
      <c r="F272" s="250"/>
      <c r="O272" s="250"/>
      <c r="P272" s="251"/>
      <c r="S272" s="252"/>
    </row>
    <row r="273" spans="2:19" s="249" customFormat="1" ht="12.95" customHeight="1" x14ac:dyDescent="0.2">
      <c r="B273" s="252"/>
      <c r="C273" s="208"/>
      <c r="D273" s="208"/>
      <c r="E273" s="207"/>
      <c r="F273" s="250"/>
      <c r="O273" s="250"/>
      <c r="P273" s="251"/>
      <c r="S273" s="252"/>
    </row>
    <row r="274" spans="2:19" s="249" customFormat="1" ht="12.95" customHeight="1" x14ac:dyDescent="0.2">
      <c r="B274" s="252"/>
      <c r="C274" s="208"/>
      <c r="D274" s="208"/>
      <c r="E274" s="207"/>
      <c r="F274" s="250"/>
      <c r="O274" s="250"/>
      <c r="P274" s="251"/>
      <c r="S274" s="252"/>
    </row>
    <row r="275" spans="2:19" s="249" customFormat="1" ht="12.95" customHeight="1" x14ac:dyDescent="0.2">
      <c r="B275" s="252"/>
      <c r="C275" s="208"/>
      <c r="D275" s="208"/>
      <c r="E275" s="207"/>
      <c r="F275" s="250"/>
      <c r="O275" s="250"/>
      <c r="P275" s="251"/>
      <c r="S275" s="252"/>
    </row>
    <row r="276" spans="2:19" s="249" customFormat="1" ht="12.95" customHeight="1" x14ac:dyDescent="0.2">
      <c r="B276" s="252"/>
      <c r="C276" s="208"/>
      <c r="D276" s="208"/>
      <c r="E276" s="207"/>
      <c r="F276" s="250"/>
      <c r="O276" s="250"/>
      <c r="P276" s="251"/>
      <c r="S276" s="252"/>
    </row>
    <row r="277" spans="2:19" s="249" customFormat="1" ht="12.95" customHeight="1" x14ac:dyDescent="0.2">
      <c r="B277" s="252"/>
      <c r="C277" s="208"/>
      <c r="D277" s="208"/>
      <c r="E277" s="207"/>
      <c r="F277" s="250"/>
      <c r="O277" s="250"/>
      <c r="P277" s="251"/>
      <c r="S277" s="252"/>
    </row>
    <row r="278" spans="2:19" s="249" customFormat="1" ht="12.95" customHeight="1" x14ac:dyDescent="0.2">
      <c r="B278" s="252"/>
      <c r="C278" s="208"/>
      <c r="D278" s="208"/>
      <c r="E278" s="207"/>
      <c r="F278" s="250"/>
      <c r="O278" s="250"/>
      <c r="P278" s="251"/>
      <c r="S278" s="252"/>
    </row>
    <row r="279" spans="2:19" s="249" customFormat="1" ht="12.95" customHeight="1" x14ac:dyDescent="0.2">
      <c r="B279" s="252"/>
      <c r="C279" s="208"/>
      <c r="D279" s="208"/>
      <c r="E279" s="207"/>
      <c r="F279" s="250"/>
      <c r="O279" s="250"/>
      <c r="P279" s="251"/>
      <c r="S279" s="252"/>
    </row>
    <row r="280" spans="2:19" s="249" customFormat="1" ht="12.95" customHeight="1" x14ac:dyDescent="0.2">
      <c r="B280" s="252"/>
      <c r="C280" s="208"/>
      <c r="D280" s="208"/>
      <c r="E280" s="207"/>
      <c r="F280" s="250"/>
      <c r="O280" s="250"/>
      <c r="P280" s="251"/>
      <c r="S280" s="252"/>
    </row>
    <row r="281" spans="2:19" s="249" customFormat="1" ht="12.95" customHeight="1" x14ac:dyDescent="0.2">
      <c r="B281" s="252"/>
      <c r="C281" s="208"/>
      <c r="D281" s="208"/>
      <c r="E281" s="207"/>
      <c r="F281" s="250"/>
      <c r="O281" s="250"/>
      <c r="P281" s="251"/>
      <c r="S281" s="252"/>
    </row>
    <row r="282" spans="2:19" s="249" customFormat="1" ht="12.95" customHeight="1" x14ac:dyDescent="0.2">
      <c r="B282" s="252"/>
      <c r="C282" s="208"/>
      <c r="D282" s="208"/>
      <c r="E282" s="207"/>
      <c r="F282" s="250"/>
      <c r="O282" s="250"/>
      <c r="P282" s="251"/>
      <c r="S282" s="252"/>
    </row>
    <row r="283" spans="2:19" s="249" customFormat="1" ht="12.95" customHeight="1" x14ac:dyDescent="0.2">
      <c r="B283" s="252"/>
      <c r="C283" s="208"/>
      <c r="D283" s="208"/>
      <c r="E283" s="207"/>
      <c r="F283" s="250"/>
      <c r="O283" s="250"/>
      <c r="P283" s="251"/>
      <c r="S283" s="252"/>
    </row>
    <row r="284" spans="2:19" s="249" customFormat="1" ht="12.95" customHeight="1" x14ac:dyDescent="0.2">
      <c r="B284" s="252"/>
      <c r="C284" s="208"/>
      <c r="D284" s="208"/>
      <c r="E284" s="207"/>
      <c r="F284" s="250"/>
      <c r="O284" s="250"/>
      <c r="P284" s="251"/>
      <c r="S284" s="252"/>
    </row>
    <row r="285" spans="2:19" s="249" customFormat="1" ht="12.95" customHeight="1" x14ac:dyDescent="0.2">
      <c r="B285" s="252"/>
      <c r="C285" s="208"/>
      <c r="D285" s="208"/>
      <c r="E285" s="207"/>
      <c r="F285" s="250"/>
      <c r="O285" s="250"/>
      <c r="P285" s="251"/>
      <c r="S285" s="252"/>
    </row>
    <row r="286" spans="2:19" s="249" customFormat="1" ht="12.95" customHeight="1" x14ac:dyDescent="0.2">
      <c r="B286" s="252"/>
      <c r="C286" s="208"/>
      <c r="D286" s="208"/>
      <c r="E286" s="207"/>
      <c r="F286" s="250"/>
      <c r="O286" s="250"/>
      <c r="P286" s="251"/>
      <c r="S286" s="252"/>
    </row>
    <row r="287" spans="2:19" s="249" customFormat="1" ht="12.95" customHeight="1" x14ac:dyDescent="0.2">
      <c r="B287" s="252"/>
      <c r="C287" s="208"/>
      <c r="D287" s="208"/>
      <c r="E287" s="207"/>
      <c r="F287" s="250"/>
      <c r="O287" s="250"/>
      <c r="P287" s="251"/>
      <c r="S287" s="252"/>
    </row>
    <row r="288" spans="2:19" s="249" customFormat="1" ht="12.95" customHeight="1" x14ac:dyDescent="0.2">
      <c r="B288" s="252"/>
      <c r="C288" s="208"/>
      <c r="D288" s="208"/>
      <c r="E288" s="207"/>
      <c r="F288" s="250"/>
      <c r="O288" s="250"/>
      <c r="P288" s="251"/>
      <c r="S288" s="252"/>
    </row>
    <row r="289" spans="2:19" s="249" customFormat="1" ht="12.95" customHeight="1" x14ac:dyDescent="0.2">
      <c r="B289" s="252"/>
      <c r="C289" s="208"/>
      <c r="D289" s="208"/>
      <c r="E289" s="207"/>
      <c r="F289" s="250"/>
      <c r="O289" s="250"/>
      <c r="P289" s="251"/>
      <c r="S289" s="252"/>
    </row>
    <row r="290" spans="2:19" s="249" customFormat="1" ht="12.95" customHeight="1" x14ac:dyDescent="0.2">
      <c r="B290" s="252"/>
      <c r="C290" s="208"/>
      <c r="D290" s="208"/>
      <c r="E290" s="207"/>
      <c r="F290" s="250"/>
      <c r="O290" s="250"/>
      <c r="P290" s="251"/>
      <c r="S290" s="252"/>
    </row>
    <row r="291" spans="2:19" s="165" customFormat="1" ht="12.95" customHeight="1" x14ac:dyDescent="0.2">
      <c r="B291" s="170"/>
      <c r="C291" s="265"/>
      <c r="D291" s="265"/>
      <c r="E291" s="207"/>
      <c r="F291" s="181"/>
      <c r="O291" s="181"/>
      <c r="P291" s="209"/>
      <c r="S291" s="170"/>
    </row>
    <row r="292" spans="2:19" s="165" customFormat="1" ht="12.95" customHeight="1" x14ac:dyDescent="0.2">
      <c r="B292" s="170"/>
      <c r="C292" s="265"/>
      <c r="D292" s="265"/>
      <c r="E292" s="207"/>
      <c r="F292" s="181"/>
      <c r="O292" s="181"/>
      <c r="P292" s="209"/>
      <c r="S292" s="170"/>
    </row>
    <row r="293" spans="2:19" s="165" customFormat="1" ht="12.95" customHeight="1" x14ac:dyDescent="0.2">
      <c r="B293" s="170"/>
      <c r="C293" s="265"/>
      <c r="D293" s="265"/>
      <c r="E293" s="207"/>
      <c r="F293" s="181"/>
      <c r="O293" s="181"/>
      <c r="P293" s="209"/>
      <c r="S293" s="170"/>
    </row>
    <row r="294" spans="2:19" s="165" customFormat="1" ht="12.95" customHeight="1" x14ac:dyDescent="0.2">
      <c r="B294" s="170"/>
      <c r="C294" s="265"/>
      <c r="D294" s="265"/>
      <c r="E294" s="207"/>
      <c r="F294" s="181"/>
      <c r="O294" s="181"/>
      <c r="P294" s="209"/>
      <c r="S294" s="170"/>
    </row>
    <row r="295" spans="2:19" x14ac:dyDescent="0.2">
      <c r="C295" s="71"/>
      <c r="D295" s="71"/>
      <c r="E295" s="41"/>
      <c r="F295" s="4"/>
      <c r="O295" s="4"/>
      <c r="P295" s="10"/>
      <c r="R295" s="1"/>
    </row>
    <row r="296" spans="2:19" x14ac:dyDescent="0.2">
      <c r="C296" s="71"/>
      <c r="D296" s="71"/>
      <c r="E296" s="41"/>
      <c r="F296" s="4"/>
      <c r="O296" s="4"/>
      <c r="P296" s="10"/>
      <c r="R296" s="1"/>
    </row>
    <row r="297" spans="2:19" x14ac:dyDescent="0.2">
      <c r="C297" s="71"/>
      <c r="D297" s="71"/>
      <c r="E297" s="41"/>
      <c r="F297" s="4"/>
      <c r="O297" s="4"/>
      <c r="P297" s="10"/>
      <c r="R297" s="1"/>
    </row>
    <row r="298" spans="2:19" x14ac:dyDescent="0.2">
      <c r="C298" s="71"/>
      <c r="D298" s="71"/>
      <c r="E298" s="41"/>
      <c r="F298" s="4"/>
      <c r="O298" s="4"/>
      <c r="P298" s="10"/>
      <c r="R298" s="1"/>
    </row>
    <row r="299" spans="2:19" x14ac:dyDescent="0.2">
      <c r="C299" s="71"/>
      <c r="D299" s="71"/>
      <c r="E299" s="41"/>
      <c r="F299" s="4"/>
      <c r="O299" s="4"/>
      <c r="P299" s="10"/>
      <c r="R299" s="1"/>
    </row>
    <row r="300" spans="2:19" x14ac:dyDescent="0.2">
      <c r="C300" s="71"/>
      <c r="D300" s="71"/>
      <c r="E300" s="41"/>
      <c r="F300" s="4"/>
      <c r="O300" s="4"/>
      <c r="P300" s="10"/>
      <c r="R300" s="1"/>
    </row>
    <row r="301" spans="2:19" x14ac:dyDescent="0.2">
      <c r="C301" s="71"/>
      <c r="D301" s="71"/>
      <c r="E301" s="41"/>
      <c r="F301" s="4"/>
      <c r="O301" s="4"/>
      <c r="P301" s="10"/>
      <c r="R301" s="1"/>
    </row>
    <row r="302" spans="2:19" x14ac:dyDescent="0.2">
      <c r="C302" s="71"/>
      <c r="D302" s="71"/>
      <c r="E302" s="41"/>
      <c r="F302" s="4"/>
      <c r="O302" s="4"/>
      <c r="P302" s="10"/>
      <c r="R302" s="1"/>
    </row>
    <row r="303" spans="2:19" x14ac:dyDescent="0.2">
      <c r="C303" s="71"/>
      <c r="D303" s="71"/>
      <c r="E303" s="41"/>
      <c r="F303" s="4"/>
      <c r="O303" s="4"/>
      <c r="P303" s="10"/>
      <c r="R303" s="1"/>
    </row>
    <row r="304" spans="2:19" x14ac:dyDescent="0.2">
      <c r="C304" s="71"/>
      <c r="D304" s="71"/>
      <c r="E304" s="41"/>
      <c r="F304" s="4"/>
      <c r="O304" s="4"/>
      <c r="P304" s="10"/>
      <c r="R304" s="1"/>
    </row>
    <row r="305" spans="3:18" x14ac:dyDescent="0.2">
      <c r="C305" s="71"/>
      <c r="D305" s="71"/>
      <c r="E305" s="41"/>
      <c r="F305" s="4"/>
      <c r="O305" s="4"/>
      <c r="P305" s="10"/>
      <c r="R305" s="1"/>
    </row>
    <row r="306" spans="3:18" x14ac:dyDescent="0.2">
      <c r="C306" s="71"/>
      <c r="D306" s="71"/>
      <c r="E306" s="41"/>
      <c r="F306" s="4"/>
      <c r="O306" s="4"/>
      <c r="P306" s="10"/>
      <c r="R306" s="1"/>
    </row>
    <row r="307" spans="3:18" x14ac:dyDescent="0.2">
      <c r="C307" s="71"/>
      <c r="D307" s="71"/>
      <c r="E307" s="41"/>
      <c r="F307" s="4"/>
      <c r="O307" s="4"/>
      <c r="P307" s="10"/>
      <c r="R307" s="1"/>
    </row>
    <row r="308" spans="3:18" x14ac:dyDescent="0.2">
      <c r="C308" s="71"/>
      <c r="D308" s="71"/>
      <c r="E308" s="41"/>
      <c r="F308" s="4"/>
      <c r="O308" s="4"/>
      <c r="P308" s="10"/>
      <c r="R308" s="1"/>
    </row>
    <row r="309" spans="3:18" x14ac:dyDescent="0.2">
      <c r="C309" s="71"/>
      <c r="D309" s="71"/>
      <c r="E309" s="41"/>
      <c r="F309" s="4"/>
      <c r="O309" s="4"/>
      <c r="P309" s="10"/>
      <c r="R309" s="1"/>
    </row>
    <row r="310" spans="3:18" x14ac:dyDescent="0.2">
      <c r="C310" s="71"/>
      <c r="D310" s="71"/>
      <c r="E310" s="41"/>
      <c r="F310" s="4"/>
      <c r="O310" s="4"/>
      <c r="P310" s="10"/>
      <c r="R310" s="1"/>
    </row>
    <row r="311" spans="3:18" x14ac:dyDescent="0.2">
      <c r="C311" s="71"/>
      <c r="D311" s="71"/>
      <c r="E311" s="41"/>
      <c r="F311" s="4"/>
      <c r="O311" s="4"/>
      <c r="P311" s="10"/>
      <c r="R311" s="1"/>
    </row>
    <row r="312" spans="3:18" x14ac:dyDescent="0.2">
      <c r="C312" s="71"/>
      <c r="D312" s="71"/>
      <c r="E312" s="41"/>
      <c r="F312" s="4"/>
      <c r="O312" s="4"/>
      <c r="P312" s="10"/>
      <c r="R312" s="1"/>
    </row>
    <row r="313" spans="3:18" x14ac:dyDescent="0.2">
      <c r="C313" s="71"/>
      <c r="D313" s="71"/>
      <c r="E313" s="41"/>
      <c r="F313" s="4"/>
      <c r="O313" s="4"/>
      <c r="P313" s="10"/>
      <c r="R313" s="1"/>
    </row>
    <row r="314" spans="3:18" x14ac:dyDescent="0.2">
      <c r="C314" s="71"/>
      <c r="D314" s="71"/>
      <c r="E314" s="41"/>
      <c r="F314" s="4"/>
      <c r="O314" s="4"/>
      <c r="P314" s="10"/>
      <c r="R314" s="1"/>
    </row>
    <row r="315" spans="3:18" x14ac:dyDescent="0.2">
      <c r="C315" s="71"/>
      <c r="D315" s="71"/>
      <c r="E315" s="41"/>
      <c r="F315" s="4"/>
      <c r="O315" s="4"/>
      <c r="P315" s="10"/>
      <c r="R315" s="1"/>
    </row>
    <row r="316" spans="3:18" x14ac:dyDescent="0.2">
      <c r="C316" s="71"/>
      <c r="D316" s="71"/>
      <c r="E316" s="41"/>
      <c r="F316" s="4"/>
      <c r="O316" s="4"/>
      <c r="P316" s="10"/>
      <c r="R316" s="1"/>
    </row>
    <row r="317" spans="3:18" x14ac:dyDescent="0.2">
      <c r="C317" s="71"/>
      <c r="D317" s="71"/>
      <c r="E317" s="41"/>
      <c r="F317" s="4"/>
      <c r="O317" s="4"/>
      <c r="P317" s="10"/>
      <c r="R317" s="1"/>
    </row>
    <row r="318" spans="3:18" x14ac:dyDescent="0.2">
      <c r="C318" s="71"/>
      <c r="D318" s="71"/>
      <c r="E318" s="41"/>
      <c r="F318" s="4"/>
      <c r="O318" s="4"/>
      <c r="P318" s="10"/>
      <c r="R318" s="1"/>
    </row>
    <row r="319" spans="3:18" x14ac:dyDescent="0.2">
      <c r="C319" s="71"/>
      <c r="D319" s="71"/>
      <c r="E319" s="41"/>
      <c r="F319" s="4"/>
      <c r="O319" s="4"/>
      <c r="P319" s="10"/>
      <c r="R319" s="1"/>
    </row>
    <row r="320" spans="3:18" x14ac:dyDescent="0.2">
      <c r="C320" s="71"/>
      <c r="D320" s="71"/>
      <c r="E320" s="41"/>
      <c r="F320" s="4"/>
      <c r="O320" s="4"/>
      <c r="P320" s="10"/>
      <c r="R320" s="1"/>
    </row>
    <row r="321" spans="3:18" x14ac:dyDescent="0.2">
      <c r="C321" s="71"/>
      <c r="D321" s="71"/>
      <c r="E321" s="41"/>
      <c r="F321" s="4"/>
      <c r="O321" s="4"/>
      <c r="P321" s="10"/>
      <c r="R321" s="1"/>
    </row>
    <row r="322" spans="3:18" x14ac:dyDescent="0.2">
      <c r="C322" s="71"/>
      <c r="D322" s="71"/>
      <c r="E322" s="41"/>
      <c r="F322" s="4"/>
      <c r="O322" s="4"/>
      <c r="P322" s="10"/>
      <c r="R322" s="1"/>
    </row>
    <row r="323" spans="3:18" x14ac:dyDescent="0.2">
      <c r="C323" s="71"/>
      <c r="D323" s="71"/>
      <c r="E323" s="41"/>
      <c r="F323" s="4"/>
      <c r="O323" s="4"/>
      <c r="P323" s="10"/>
      <c r="R323" s="1"/>
    </row>
    <row r="324" spans="3:18" x14ac:dyDescent="0.2">
      <c r="C324" s="71"/>
      <c r="D324" s="71"/>
      <c r="E324" s="41"/>
      <c r="F324" s="4"/>
      <c r="O324" s="4"/>
      <c r="P324" s="10"/>
      <c r="R324" s="1"/>
    </row>
    <row r="325" spans="3:18" x14ac:dyDescent="0.2">
      <c r="C325" s="71"/>
      <c r="D325" s="71"/>
      <c r="E325" s="41"/>
      <c r="F325" s="4"/>
      <c r="O325" s="4"/>
      <c r="P325" s="10"/>
      <c r="R325" s="1"/>
    </row>
    <row r="326" spans="3:18" x14ac:dyDescent="0.2">
      <c r="C326" s="71"/>
      <c r="D326" s="71"/>
      <c r="E326" s="41"/>
      <c r="F326" s="4"/>
      <c r="O326" s="4"/>
      <c r="P326" s="10"/>
      <c r="R326" s="1"/>
    </row>
    <row r="327" spans="3:18" x14ac:dyDescent="0.2">
      <c r="C327" s="71"/>
      <c r="D327" s="71"/>
      <c r="E327" s="41"/>
      <c r="F327" s="4"/>
      <c r="O327" s="4"/>
      <c r="P327" s="10"/>
      <c r="R327" s="1"/>
    </row>
    <row r="328" spans="3:18" x14ac:dyDescent="0.2">
      <c r="C328" s="71"/>
      <c r="D328" s="71"/>
      <c r="E328" s="41"/>
      <c r="F328" s="4"/>
      <c r="O328" s="4"/>
      <c r="P328" s="10"/>
      <c r="R328" s="1"/>
    </row>
    <row r="329" spans="3:18" x14ac:dyDescent="0.2">
      <c r="C329" s="71"/>
      <c r="D329" s="71"/>
      <c r="E329" s="41"/>
      <c r="F329" s="4"/>
      <c r="O329" s="4"/>
      <c r="P329" s="10"/>
      <c r="R329" s="1"/>
    </row>
    <row r="330" spans="3:18" x14ac:dyDescent="0.2">
      <c r="C330" s="71"/>
      <c r="D330" s="71"/>
      <c r="E330" s="41"/>
      <c r="F330" s="4"/>
      <c r="O330" s="4"/>
      <c r="P330" s="10"/>
      <c r="R330" s="1"/>
    </row>
    <row r="331" spans="3:18" x14ac:dyDescent="0.2">
      <c r="C331" s="71"/>
      <c r="D331" s="71"/>
      <c r="E331" s="41"/>
      <c r="F331" s="4"/>
      <c r="O331" s="4"/>
      <c r="P331" s="10"/>
      <c r="R331" s="1"/>
    </row>
    <row r="332" spans="3:18" x14ac:dyDescent="0.2">
      <c r="C332" s="71"/>
      <c r="D332" s="71"/>
      <c r="E332" s="41"/>
      <c r="F332" s="4"/>
      <c r="O332" s="4"/>
      <c r="P332" s="10"/>
      <c r="R332" s="1"/>
    </row>
    <row r="333" spans="3:18" x14ac:dyDescent="0.2">
      <c r="C333" s="71"/>
      <c r="D333" s="71"/>
      <c r="E333" s="41"/>
      <c r="F333" s="4"/>
      <c r="O333" s="4"/>
      <c r="P333" s="10"/>
      <c r="R333" s="1"/>
    </row>
    <row r="334" spans="3:18" x14ac:dyDescent="0.2">
      <c r="C334" s="71"/>
      <c r="D334" s="71"/>
      <c r="E334" s="41"/>
      <c r="F334" s="4"/>
      <c r="O334" s="4"/>
      <c r="P334" s="10"/>
      <c r="R334" s="1"/>
    </row>
    <row r="335" spans="3:18" x14ac:dyDescent="0.2">
      <c r="C335" s="71"/>
      <c r="D335" s="71"/>
      <c r="E335" s="41"/>
      <c r="F335" s="4"/>
      <c r="O335" s="4"/>
      <c r="P335" s="10"/>
      <c r="R335" s="1"/>
    </row>
    <row r="336" spans="3:18" x14ac:dyDescent="0.2">
      <c r="C336" s="71"/>
      <c r="D336" s="71"/>
      <c r="E336" s="41"/>
      <c r="F336" s="4"/>
      <c r="O336" s="4"/>
      <c r="P336" s="10"/>
      <c r="R336" s="1"/>
    </row>
    <row r="337" spans="3:18" x14ac:dyDescent="0.2">
      <c r="C337" s="71"/>
      <c r="D337" s="71"/>
      <c r="E337" s="41"/>
      <c r="F337" s="4"/>
      <c r="O337" s="4"/>
      <c r="P337" s="10"/>
      <c r="R337" s="1"/>
    </row>
    <row r="338" spans="3:18" x14ac:dyDescent="0.2">
      <c r="C338" s="71"/>
      <c r="D338" s="71"/>
      <c r="E338" s="41"/>
      <c r="F338" s="4"/>
      <c r="O338" s="4"/>
      <c r="P338" s="10"/>
      <c r="R338" s="1"/>
    </row>
    <row r="339" spans="3:18" x14ac:dyDescent="0.2">
      <c r="C339" s="71"/>
      <c r="D339" s="71"/>
      <c r="E339" s="41"/>
      <c r="F339" s="4"/>
      <c r="O339" s="4"/>
      <c r="P339" s="10"/>
      <c r="R339" s="1"/>
    </row>
    <row r="340" spans="3:18" x14ac:dyDescent="0.2">
      <c r="C340" s="71"/>
      <c r="D340" s="71"/>
      <c r="E340" s="41"/>
      <c r="F340" s="4"/>
      <c r="O340" s="4"/>
      <c r="P340" s="10"/>
      <c r="R340" s="1"/>
    </row>
    <row r="341" spans="3:18" x14ac:dyDescent="0.2">
      <c r="C341" s="71"/>
      <c r="D341" s="71"/>
      <c r="E341" s="41"/>
      <c r="F341" s="4"/>
      <c r="O341" s="4"/>
      <c r="P341" s="10"/>
      <c r="R341" s="1"/>
    </row>
    <row r="342" spans="3:18" x14ac:dyDescent="0.2">
      <c r="C342" s="71"/>
      <c r="D342" s="71"/>
      <c r="E342" s="41"/>
      <c r="F342" s="4"/>
      <c r="O342" s="4"/>
      <c r="P342" s="10"/>
      <c r="R342" s="1"/>
    </row>
    <row r="343" spans="3:18" x14ac:dyDescent="0.2">
      <c r="C343" s="71"/>
      <c r="D343" s="71"/>
      <c r="E343" s="41"/>
      <c r="F343" s="4"/>
      <c r="O343" s="4"/>
      <c r="P343" s="10"/>
      <c r="R343" s="1"/>
    </row>
    <row r="344" spans="3:18" x14ac:dyDescent="0.2">
      <c r="C344" s="71"/>
      <c r="D344" s="71"/>
      <c r="E344" s="41"/>
      <c r="F344" s="4"/>
      <c r="O344" s="4"/>
      <c r="P344" s="10"/>
      <c r="R344" s="1"/>
    </row>
    <row r="345" spans="3:18" x14ac:dyDescent="0.2">
      <c r="C345" s="71"/>
      <c r="D345" s="71"/>
      <c r="E345" s="41"/>
      <c r="F345" s="4"/>
      <c r="O345" s="4"/>
      <c r="P345" s="10"/>
      <c r="R345" s="1"/>
    </row>
    <row r="346" spans="3:18" x14ac:dyDescent="0.2">
      <c r="C346" s="71"/>
      <c r="D346" s="71"/>
      <c r="E346" s="41"/>
      <c r="F346" s="4"/>
      <c r="O346" s="4"/>
      <c r="P346" s="10"/>
      <c r="R346" s="1"/>
    </row>
    <row r="347" spans="3:18" x14ac:dyDescent="0.2">
      <c r="C347" s="71"/>
      <c r="D347" s="71"/>
      <c r="E347" s="41"/>
      <c r="F347" s="4"/>
      <c r="O347" s="4"/>
      <c r="P347" s="10"/>
      <c r="R347" s="1"/>
    </row>
    <row r="348" spans="3:18" x14ac:dyDescent="0.2">
      <c r="C348" s="71"/>
      <c r="D348" s="71"/>
      <c r="E348" s="41"/>
      <c r="F348" s="4"/>
      <c r="O348" s="4"/>
      <c r="P348" s="10"/>
      <c r="R348" s="1"/>
    </row>
    <row r="349" spans="3:18" x14ac:dyDescent="0.2">
      <c r="C349" s="71"/>
      <c r="D349" s="71"/>
      <c r="E349" s="41"/>
      <c r="F349" s="4"/>
      <c r="O349" s="4"/>
      <c r="P349" s="10"/>
      <c r="R349" s="1"/>
    </row>
    <row r="350" spans="3:18" x14ac:dyDescent="0.2">
      <c r="C350" s="71"/>
      <c r="D350" s="71"/>
      <c r="E350" s="41"/>
      <c r="F350" s="4"/>
      <c r="O350" s="4"/>
      <c r="P350" s="10"/>
      <c r="R350" s="1"/>
    </row>
    <row r="351" spans="3:18" x14ac:dyDescent="0.2">
      <c r="C351" s="71"/>
      <c r="D351" s="71"/>
      <c r="E351" s="41"/>
      <c r="F351" s="4"/>
      <c r="O351" s="4"/>
      <c r="P351" s="10"/>
      <c r="R351" s="1"/>
    </row>
    <row r="352" spans="3:18" x14ac:dyDescent="0.2">
      <c r="C352" s="71"/>
      <c r="D352" s="71"/>
      <c r="E352" s="41"/>
      <c r="F352" s="4"/>
      <c r="O352" s="4"/>
      <c r="P352" s="10"/>
      <c r="R352" s="1"/>
    </row>
    <row r="353" spans="3:18" x14ac:dyDescent="0.2">
      <c r="C353" s="71"/>
      <c r="D353" s="71"/>
      <c r="E353" s="41"/>
      <c r="F353" s="4"/>
      <c r="O353" s="4"/>
      <c r="P353" s="10"/>
      <c r="R353" s="1"/>
    </row>
    <row r="354" spans="3:18" x14ac:dyDescent="0.2">
      <c r="C354" s="71"/>
      <c r="D354" s="71"/>
      <c r="E354" s="41"/>
      <c r="F354" s="4"/>
      <c r="O354" s="4"/>
      <c r="P354" s="10"/>
      <c r="R354" s="1"/>
    </row>
    <row r="355" spans="3:18" x14ac:dyDescent="0.2">
      <c r="C355" s="71"/>
      <c r="D355" s="71"/>
      <c r="E355" s="41"/>
      <c r="F355" s="4"/>
      <c r="O355" s="4"/>
      <c r="P355" s="10"/>
      <c r="R355" s="1"/>
    </row>
    <row r="356" spans="3:18" x14ac:dyDescent="0.2">
      <c r="E356" s="41"/>
      <c r="F356" s="4"/>
      <c r="O356" s="4"/>
      <c r="P356" s="10"/>
      <c r="R356" s="1"/>
    </row>
    <row r="357" spans="3:18" x14ac:dyDescent="0.2">
      <c r="E357" s="41"/>
      <c r="F357" s="4"/>
      <c r="O357" s="4"/>
      <c r="P357" s="10"/>
      <c r="R357" s="1"/>
    </row>
    <row r="358" spans="3:18" x14ac:dyDescent="0.2">
      <c r="E358" s="41"/>
      <c r="F358" s="4"/>
      <c r="O358" s="4"/>
      <c r="P358" s="10"/>
      <c r="R358" s="1"/>
    </row>
    <row r="359" spans="3:18" x14ac:dyDescent="0.2">
      <c r="E359" s="41"/>
      <c r="F359" s="4"/>
      <c r="O359" s="4"/>
      <c r="P359" s="10"/>
      <c r="R359" s="1"/>
    </row>
    <row r="360" spans="3:18" x14ac:dyDescent="0.2">
      <c r="E360" s="41"/>
      <c r="F360" s="4"/>
      <c r="O360" s="4"/>
      <c r="P360" s="10"/>
      <c r="R360" s="1"/>
    </row>
    <row r="361" spans="3:18" x14ac:dyDescent="0.2">
      <c r="E361" s="41"/>
      <c r="F361" s="4"/>
      <c r="O361" s="4"/>
      <c r="P361" s="10"/>
      <c r="R361" s="1"/>
    </row>
    <row r="362" spans="3:18" x14ac:dyDescent="0.2">
      <c r="E362" s="41"/>
      <c r="F362" s="4"/>
      <c r="O362" s="4"/>
      <c r="P362" s="10"/>
      <c r="R362" s="1"/>
    </row>
    <row r="363" spans="3:18" x14ac:dyDescent="0.2">
      <c r="E363" s="41"/>
      <c r="F363" s="4"/>
      <c r="O363" s="4"/>
      <c r="P363" s="10"/>
      <c r="R363" s="1"/>
    </row>
    <row r="364" spans="3:18" x14ac:dyDescent="0.2">
      <c r="E364" s="41"/>
      <c r="F364" s="4"/>
      <c r="O364" s="4"/>
      <c r="P364" s="10"/>
      <c r="R364" s="1"/>
    </row>
    <row r="365" spans="3:18" x14ac:dyDescent="0.2">
      <c r="E365" s="41"/>
      <c r="F365" s="4"/>
      <c r="O365" s="4"/>
      <c r="P365" s="10"/>
      <c r="R365" s="1"/>
    </row>
    <row r="366" spans="3:18" x14ac:dyDescent="0.2">
      <c r="E366" s="41"/>
      <c r="F366" s="4"/>
      <c r="O366" s="4"/>
      <c r="P366" s="10"/>
      <c r="R366" s="1"/>
    </row>
    <row r="367" spans="3:18" x14ac:dyDescent="0.2">
      <c r="E367" s="41"/>
      <c r="F367" s="4"/>
      <c r="O367" s="4"/>
      <c r="P367" s="10"/>
      <c r="R367" s="1"/>
    </row>
    <row r="368" spans="3:18" x14ac:dyDescent="0.2">
      <c r="E368" s="41"/>
      <c r="F368" s="4"/>
      <c r="O368" s="4"/>
      <c r="P368" s="10"/>
      <c r="R368" s="1"/>
    </row>
    <row r="369" spans="5:18" x14ac:dyDescent="0.2">
      <c r="E369" s="41"/>
      <c r="F369" s="4"/>
      <c r="O369" s="4"/>
      <c r="P369" s="10"/>
      <c r="R369" s="1"/>
    </row>
    <row r="370" spans="5:18" x14ac:dyDescent="0.2">
      <c r="E370" s="41"/>
      <c r="F370" s="4"/>
      <c r="O370" s="4"/>
      <c r="P370" s="10"/>
      <c r="R370" s="1"/>
    </row>
    <row r="371" spans="5:18" x14ac:dyDescent="0.2">
      <c r="E371" s="41"/>
      <c r="F371" s="4"/>
      <c r="O371" s="4"/>
      <c r="P371" s="10"/>
      <c r="R371" s="1"/>
    </row>
    <row r="372" spans="5:18" x14ac:dyDescent="0.2">
      <c r="E372" s="41"/>
      <c r="F372" s="4"/>
      <c r="O372" s="4"/>
      <c r="P372" s="10"/>
      <c r="R372" s="1"/>
    </row>
    <row r="373" spans="5:18" x14ac:dyDescent="0.2">
      <c r="E373" s="41"/>
      <c r="F373" s="4"/>
      <c r="O373" s="4"/>
      <c r="P373" s="10"/>
      <c r="R373" s="1"/>
    </row>
    <row r="374" spans="5:18" x14ac:dyDescent="0.2">
      <c r="E374" s="41"/>
      <c r="F374" s="4"/>
      <c r="O374" s="4"/>
      <c r="P374" s="10"/>
      <c r="R374" s="1"/>
    </row>
    <row r="375" spans="5:18" x14ac:dyDescent="0.2">
      <c r="E375" s="41"/>
      <c r="F375" s="4"/>
      <c r="O375" s="4"/>
      <c r="P375" s="10"/>
      <c r="R375" s="1"/>
    </row>
    <row r="376" spans="5:18" x14ac:dyDescent="0.2">
      <c r="E376" s="41"/>
      <c r="F376" s="4"/>
      <c r="O376" s="4"/>
      <c r="P376" s="10"/>
      <c r="R376" s="1"/>
    </row>
    <row r="377" spans="5:18" x14ac:dyDescent="0.2">
      <c r="E377" s="41"/>
      <c r="F377" s="4"/>
      <c r="O377" s="4"/>
      <c r="P377" s="10"/>
      <c r="R377" s="1"/>
    </row>
    <row r="378" spans="5:18" x14ac:dyDescent="0.2">
      <c r="E378" s="41"/>
      <c r="F378" s="4"/>
      <c r="O378" s="4"/>
      <c r="P378" s="10"/>
      <c r="R378" s="1"/>
    </row>
    <row r="379" spans="5:18" x14ac:dyDescent="0.2">
      <c r="E379" s="41"/>
      <c r="F379" s="4"/>
      <c r="O379" s="4"/>
      <c r="P379" s="10"/>
      <c r="R379" s="1"/>
    </row>
    <row r="380" spans="5:18" x14ac:dyDescent="0.2">
      <c r="E380" s="41"/>
      <c r="F380" s="4"/>
      <c r="O380" s="4"/>
      <c r="P380" s="10"/>
      <c r="R380" s="1"/>
    </row>
    <row r="381" spans="5:18" x14ac:dyDescent="0.2">
      <c r="E381" s="41"/>
      <c r="F381" s="4"/>
      <c r="O381" s="4"/>
      <c r="P381" s="10"/>
      <c r="R381" s="1"/>
    </row>
    <row r="382" spans="5:18" x14ac:dyDescent="0.2">
      <c r="E382" s="41"/>
      <c r="F382" s="4"/>
      <c r="O382" s="4"/>
      <c r="P382" s="10"/>
      <c r="R382" s="1"/>
    </row>
    <row r="383" spans="5:18" x14ac:dyDescent="0.2">
      <c r="E383" s="41"/>
      <c r="F383" s="4"/>
      <c r="O383" s="4"/>
      <c r="P383" s="10"/>
      <c r="R383" s="1"/>
    </row>
    <row r="384" spans="5:18" x14ac:dyDescent="0.2">
      <c r="E384" s="41"/>
      <c r="F384" s="4"/>
      <c r="O384" s="4"/>
      <c r="P384" s="10"/>
      <c r="R384" s="1"/>
    </row>
    <row r="385" spans="5:18" x14ac:dyDescent="0.2">
      <c r="E385" s="41"/>
      <c r="F385" s="4"/>
      <c r="O385" s="4"/>
      <c r="P385" s="10"/>
      <c r="R385" s="1"/>
    </row>
    <row r="386" spans="5:18" x14ac:dyDescent="0.2">
      <c r="E386" s="41"/>
      <c r="F386" s="4"/>
      <c r="O386" s="4"/>
      <c r="P386" s="10"/>
      <c r="R386" s="1"/>
    </row>
    <row r="387" spans="5:18" x14ac:dyDescent="0.2">
      <c r="E387" s="41"/>
      <c r="F387" s="4"/>
      <c r="O387" s="4"/>
      <c r="P387" s="10"/>
      <c r="R387" s="1"/>
    </row>
    <row r="388" spans="5:18" x14ac:dyDescent="0.2">
      <c r="E388" s="41"/>
      <c r="F388" s="4"/>
      <c r="O388" s="4"/>
      <c r="P388" s="10"/>
      <c r="R388" s="1"/>
    </row>
    <row r="389" spans="5:18" x14ac:dyDescent="0.2">
      <c r="E389" s="41"/>
      <c r="F389" s="4"/>
      <c r="O389" s="4"/>
      <c r="P389" s="10"/>
      <c r="R389" s="1"/>
    </row>
    <row r="390" spans="5:18" x14ac:dyDescent="0.2">
      <c r="E390" s="41"/>
      <c r="F390" s="4"/>
      <c r="O390" s="4"/>
      <c r="P390" s="10"/>
      <c r="R390" s="1"/>
    </row>
    <row r="391" spans="5:18" x14ac:dyDescent="0.2">
      <c r="E391" s="41"/>
      <c r="F391" s="4"/>
      <c r="O391" s="4"/>
      <c r="P391" s="10"/>
      <c r="R391" s="1"/>
    </row>
    <row r="392" spans="5:18" x14ac:dyDescent="0.2">
      <c r="E392" s="41"/>
      <c r="F392" s="4"/>
      <c r="O392" s="4"/>
      <c r="P392" s="10"/>
      <c r="R392" s="1"/>
    </row>
    <row r="393" spans="5:18" x14ac:dyDescent="0.2">
      <c r="E393" s="41"/>
      <c r="F393" s="4"/>
      <c r="O393" s="4"/>
      <c r="P393" s="10"/>
      <c r="R393" s="1"/>
    </row>
    <row r="394" spans="5:18" x14ac:dyDescent="0.2">
      <c r="E394" s="41"/>
      <c r="F394" s="4"/>
      <c r="O394" s="4"/>
      <c r="P394" s="10"/>
      <c r="R394" s="1"/>
    </row>
    <row r="395" spans="5:18" x14ac:dyDescent="0.2">
      <c r="E395" s="41"/>
      <c r="F395" s="4"/>
      <c r="O395" s="4"/>
      <c r="P395" s="10"/>
      <c r="R395" s="1"/>
    </row>
    <row r="396" spans="5:18" x14ac:dyDescent="0.2">
      <c r="E396" s="41"/>
      <c r="F396" s="4"/>
      <c r="O396" s="4"/>
      <c r="P396" s="10"/>
      <c r="R396" s="1"/>
    </row>
    <row r="397" spans="5:18" x14ac:dyDescent="0.2">
      <c r="E397" s="41"/>
      <c r="F397" s="4"/>
      <c r="O397" s="4"/>
      <c r="P397" s="10"/>
      <c r="R397" s="1"/>
    </row>
    <row r="398" spans="5:18" x14ac:dyDescent="0.2">
      <c r="E398" s="41"/>
      <c r="F398" s="4"/>
      <c r="O398" s="4"/>
      <c r="P398" s="10"/>
      <c r="R398" s="1"/>
    </row>
    <row r="399" spans="5:18" x14ac:dyDescent="0.2">
      <c r="E399" s="41"/>
      <c r="F399" s="4"/>
      <c r="O399" s="4"/>
      <c r="P399" s="10"/>
      <c r="R399" s="1"/>
    </row>
    <row r="400" spans="5:18" x14ac:dyDescent="0.2">
      <c r="E400" s="41"/>
      <c r="F400" s="4"/>
      <c r="O400" s="4"/>
      <c r="P400" s="10"/>
      <c r="R400" s="1"/>
    </row>
    <row r="401" spans="5:18" x14ac:dyDescent="0.2">
      <c r="E401" s="41"/>
      <c r="F401" s="4"/>
      <c r="O401" s="4"/>
      <c r="P401" s="10"/>
      <c r="R401" s="1"/>
    </row>
    <row r="402" spans="5:18" x14ac:dyDescent="0.2">
      <c r="E402" s="41"/>
      <c r="F402" s="4"/>
      <c r="O402" s="4"/>
      <c r="P402" s="10"/>
      <c r="R402" s="1"/>
    </row>
    <row r="403" spans="5:18" x14ac:dyDescent="0.2">
      <c r="E403" s="41"/>
      <c r="F403" s="4"/>
      <c r="O403" s="4"/>
      <c r="P403" s="10"/>
      <c r="R403" s="1"/>
    </row>
    <row r="404" spans="5:18" x14ac:dyDescent="0.2">
      <c r="E404" s="41"/>
      <c r="F404" s="4"/>
      <c r="O404" s="4"/>
      <c r="P404" s="10"/>
      <c r="R404" s="1"/>
    </row>
    <row r="405" spans="5:18" x14ac:dyDescent="0.2">
      <c r="E405" s="41"/>
      <c r="F405" s="4"/>
      <c r="O405" s="4"/>
      <c r="P405" s="10"/>
      <c r="R405" s="1"/>
    </row>
    <row r="406" spans="5:18" x14ac:dyDescent="0.2">
      <c r="E406" s="41"/>
      <c r="F406" s="4"/>
      <c r="O406" s="4"/>
      <c r="P406" s="10"/>
      <c r="R406" s="1"/>
    </row>
    <row r="407" spans="5:18" x14ac:dyDescent="0.2">
      <c r="R407" s="1"/>
    </row>
    <row r="408" spans="5:18" x14ac:dyDescent="0.2">
      <c r="R408" s="1"/>
    </row>
    <row r="409" spans="5:18" x14ac:dyDescent="0.2">
      <c r="R409" s="1"/>
    </row>
    <row r="410" spans="5:18" x14ac:dyDescent="0.2">
      <c r="R410" s="1"/>
    </row>
    <row r="411" spans="5:18" x14ac:dyDescent="0.2">
      <c r="R411" s="1"/>
    </row>
    <row r="412" spans="5:18" x14ac:dyDescent="0.2">
      <c r="R412" s="1"/>
    </row>
    <row r="413" spans="5:18" x14ac:dyDescent="0.2">
      <c r="R413" s="1"/>
    </row>
    <row r="414" spans="5:18" x14ac:dyDescent="0.2">
      <c r="R414" s="1"/>
    </row>
    <row r="415" spans="5:18" x14ac:dyDescent="0.2">
      <c r="R415" s="1"/>
    </row>
    <row r="416" spans="5:18" x14ac:dyDescent="0.2">
      <c r="R416" s="1"/>
    </row>
    <row r="417" spans="18:18" x14ac:dyDescent="0.2">
      <c r="R417" s="1"/>
    </row>
    <row r="418" spans="18:18" x14ac:dyDescent="0.2">
      <c r="R418" s="1"/>
    </row>
    <row r="419" spans="18:18" x14ac:dyDescent="0.2">
      <c r="R419" s="1"/>
    </row>
    <row r="420" spans="18:18" x14ac:dyDescent="0.2">
      <c r="R420" s="1"/>
    </row>
    <row r="421" spans="18:18" x14ac:dyDescent="0.2">
      <c r="R421" s="1"/>
    </row>
    <row r="422" spans="18:18" x14ac:dyDescent="0.2">
      <c r="R422" s="1"/>
    </row>
    <row r="423" spans="18:18" x14ac:dyDescent="0.2">
      <c r="R423" s="1"/>
    </row>
    <row r="424" spans="18:18" x14ac:dyDescent="0.2">
      <c r="R424" s="1"/>
    </row>
    <row r="425" spans="18:18" x14ac:dyDescent="0.2">
      <c r="R425" s="1"/>
    </row>
    <row r="426" spans="18:18" x14ac:dyDescent="0.2">
      <c r="R426" s="1"/>
    </row>
    <row r="427" spans="18:18" x14ac:dyDescent="0.2">
      <c r="R427" s="1"/>
    </row>
    <row r="428" spans="18:18" x14ac:dyDescent="0.2">
      <c r="R428" s="1"/>
    </row>
    <row r="429" spans="18:18" x14ac:dyDescent="0.2">
      <c r="R429" s="1"/>
    </row>
    <row r="430" spans="18:18" x14ac:dyDescent="0.2">
      <c r="R430" s="1"/>
    </row>
    <row r="431" spans="18:18" x14ac:dyDescent="0.2">
      <c r="R431" s="1"/>
    </row>
    <row r="432" spans="18:18" x14ac:dyDescent="0.2">
      <c r="R432" s="1"/>
    </row>
    <row r="433" spans="18:18" x14ac:dyDescent="0.2">
      <c r="R433" s="1"/>
    </row>
    <row r="434" spans="18:18" x14ac:dyDescent="0.2">
      <c r="R434" s="1"/>
    </row>
    <row r="435" spans="18:18" x14ac:dyDescent="0.2">
      <c r="R435" s="1"/>
    </row>
    <row r="436" spans="18:18" x14ac:dyDescent="0.2">
      <c r="R436" s="1"/>
    </row>
    <row r="437" spans="18:18" x14ac:dyDescent="0.2">
      <c r="R437" s="1"/>
    </row>
    <row r="438" spans="18:18" x14ac:dyDescent="0.2">
      <c r="R438" s="1"/>
    </row>
    <row r="439" spans="18:18" x14ac:dyDescent="0.2">
      <c r="R439" s="1"/>
    </row>
    <row r="440" spans="18:18" x14ac:dyDescent="0.2">
      <c r="R440" s="1"/>
    </row>
    <row r="441" spans="18:18" x14ac:dyDescent="0.2">
      <c r="R441" s="1"/>
    </row>
    <row r="442" spans="18:18" x14ac:dyDescent="0.2">
      <c r="R442" s="1"/>
    </row>
    <row r="443" spans="18:18" x14ac:dyDescent="0.2">
      <c r="R443" s="1"/>
    </row>
    <row r="444" spans="18:18" x14ac:dyDescent="0.2">
      <c r="R444" s="1"/>
    </row>
    <row r="445" spans="18:18" x14ac:dyDescent="0.2">
      <c r="R445" s="1"/>
    </row>
    <row r="446" spans="18:18" x14ac:dyDescent="0.2">
      <c r="R446" s="1"/>
    </row>
    <row r="447" spans="18:18" x14ac:dyDescent="0.2">
      <c r="R447" s="1"/>
    </row>
    <row r="448" spans="18:18" x14ac:dyDescent="0.2">
      <c r="R448" s="1"/>
    </row>
    <row r="449" spans="18:18" x14ac:dyDescent="0.2">
      <c r="R449" s="1"/>
    </row>
    <row r="450" spans="18:18" x14ac:dyDescent="0.2">
      <c r="R450" s="1"/>
    </row>
    <row r="451" spans="18:18" x14ac:dyDescent="0.2">
      <c r="R451" s="1"/>
    </row>
    <row r="452" spans="18:18" x14ac:dyDescent="0.2">
      <c r="R452" s="1"/>
    </row>
    <row r="453" spans="18:18" x14ac:dyDescent="0.2">
      <c r="R453" s="1"/>
    </row>
    <row r="454" spans="18:18" x14ac:dyDescent="0.2">
      <c r="R454" s="1"/>
    </row>
    <row r="455" spans="18:18" x14ac:dyDescent="0.2">
      <c r="R455" s="1"/>
    </row>
    <row r="456" spans="18:18" x14ac:dyDescent="0.2">
      <c r="R456" s="1"/>
    </row>
    <row r="457" spans="18:18" x14ac:dyDescent="0.2">
      <c r="R457" s="1"/>
    </row>
    <row r="458" spans="18:18" x14ac:dyDescent="0.2">
      <c r="R458" s="1"/>
    </row>
    <row r="459" spans="18:18" x14ac:dyDescent="0.2">
      <c r="R459" s="1"/>
    </row>
    <row r="460" spans="18:18" x14ac:dyDescent="0.2">
      <c r="R460" s="1"/>
    </row>
    <row r="461" spans="18:18" x14ac:dyDescent="0.2">
      <c r="R461" s="1"/>
    </row>
    <row r="462" spans="18:18" x14ac:dyDescent="0.2">
      <c r="R462" s="1"/>
    </row>
    <row r="463" spans="18:18" x14ac:dyDescent="0.2">
      <c r="R463" s="1"/>
    </row>
    <row r="464" spans="18:18" x14ac:dyDescent="0.2">
      <c r="R464" s="1"/>
    </row>
    <row r="465" spans="18:18" x14ac:dyDescent="0.2">
      <c r="R465" s="1"/>
    </row>
    <row r="466" spans="18:18" x14ac:dyDescent="0.2">
      <c r="R466" s="1"/>
    </row>
    <row r="467" spans="18:18" x14ac:dyDescent="0.2">
      <c r="R467" s="1"/>
    </row>
    <row r="468" spans="18:18" x14ac:dyDescent="0.2">
      <c r="R468" s="1"/>
    </row>
    <row r="469" spans="18:18" x14ac:dyDescent="0.2">
      <c r="R469" s="1"/>
    </row>
    <row r="470" spans="18:18" x14ac:dyDescent="0.2">
      <c r="R470" s="1"/>
    </row>
    <row r="471" spans="18:18" x14ac:dyDescent="0.2">
      <c r="R471" s="1"/>
    </row>
    <row r="472" spans="18:18" x14ac:dyDescent="0.2">
      <c r="R472" s="1"/>
    </row>
    <row r="473" spans="18:18" x14ac:dyDescent="0.2">
      <c r="R473" s="1"/>
    </row>
    <row r="474" spans="18:18" x14ac:dyDescent="0.2">
      <c r="R474" s="1"/>
    </row>
    <row r="475" spans="18:18" x14ac:dyDescent="0.2">
      <c r="R475" s="1"/>
    </row>
    <row r="476" spans="18:18" x14ac:dyDescent="0.2">
      <c r="R476" s="1"/>
    </row>
    <row r="477" spans="18:18" x14ac:dyDescent="0.2">
      <c r="R477" s="1"/>
    </row>
    <row r="478" spans="18:18" x14ac:dyDescent="0.2">
      <c r="R478" s="1"/>
    </row>
    <row r="479" spans="18:18" x14ac:dyDescent="0.2">
      <c r="R479" s="1"/>
    </row>
    <row r="480" spans="18:18" x14ac:dyDescent="0.2">
      <c r="R480" s="1"/>
    </row>
    <row r="481" spans="18:18" x14ac:dyDescent="0.2">
      <c r="R481" s="1"/>
    </row>
    <row r="482" spans="18:18" x14ac:dyDescent="0.2">
      <c r="R482" s="1"/>
    </row>
    <row r="483" spans="18:18" x14ac:dyDescent="0.2">
      <c r="R483" s="1"/>
    </row>
    <row r="484" spans="18:18" x14ac:dyDescent="0.2">
      <c r="R484" s="1"/>
    </row>
    <row r="485" spans="18:18" x14ac:dyDescent="0.2">
      <c r="R485" s="1"/>
    </row>
    <row r="486" spans="18:18" x14ac:dyDescent="0.2">
      <c r="R486" s="1"/>
    </row>
    <row r="487" spans="18:18" x14ac:dyDescent="0.2">
      <c r="R487" s="1"/>
    </row>
    <row r="488" spans="18:18" x14ac:dyDescent="0.2">
      <c r="R488" s="1"/>
    </row>
    <row r="489" spans="18:18" x14ac:dyDescent="0.2">
      <c r="R489" s="1"/>
    </row>
    <row r="490" spans="18:18" x14ac:dyDescent="0.2">
      <c r="R490" s="1"/>
    </row>
    <row r="491" spans="18:18" x14ac:dyDescent="0.2">
      <c r="R491" s="1"/>
    </row>
    <row r="492" spans="18:18" x14ac:dyDescent="0.2">
      <c r="R492" s="1"/>
    </row>
    <row r="493" spans="18:18" x14ac:dyDescent="0.2">
      <c r="R493" s="1"/>
    </row>
    <row r="494" spans="18:18" x14ac:dyDescent="0.2">
      <c r="R494" s="1"/>
    </row>
    <row r="495" spans="18:18" x14ac:dyDescent="0.2">
      <c r="R495" s="1"/>
    </row>
    <row r="496" spans="18:18" x14ac:dyDescent="0.2">
      <c r="R496" s="1"/>
    </row>
    <row r="497" spans="18:18" x14ac:dyDescent="0.2">
      <c r="R497" s="1"/>
    </row>
    <row r="498" spans="18:18" x14ac:dyDescent="0.2">
      <c r="R498" s="1"/>
    </row>
    <row r="499" spans="18:18" x14ac:dyDescent="0.2">
      <c r="R499" s="1"/>
    </row>
    <row r="500" spans="18:18" x14ac:dyDescent="0.2">
      <c r="R500" s="1"/>
    </row>
    <row r="501" spans="18:18" x14ac:dyDescent="0.2">
      <c r="R501" s="1"/>
    </row>
    <row r="502" spans="18:18" x14ac:dyDescent="0.2">
      <c r="R502" s="1"/>
    </row>
    <row r="503" spans="18:18" x14ac:dyDescent="0.2">
      <c r="R503" s="1"/>
    </row>
    <row r="504" spans="18:18" x14ac:dyDescent="0.2">
      <c r="R504" s="1"/>
    </row>
    <row r="505" spans="18:18" x14ac:dyDescent="0.2">
      <c r="R505" s="1"/>
    </row>
    <row r="506" spans="18:18" x14ac:dyDescent="0.2">
      <c r="R506" s="1"/>
    </row>
    <row r="507" spans="18:18" x14ac:dyDescent="0.2">
      <c r="R507" s="1"/>
    </row>
    <row r="508" spans="18:18" x14ac:dyDescent="0.2">
      <c r="R508" s="1"/>
    </row>
    <row r="509" spans="18:18" x14ac:dyDescent="0.2">
      <c r="R509" s="1"/>
    </row>
    <row r="510" spans="18:18" x14ac:dyDescent="0.2">
      <c r="R510" s="1"/>
    </row>
    <row r="511" spans="18:18" x14ac:dyDescent="0.2">
      <c r="R511" s="1"/>
    </row>
    <row r="512" spans="18:18" x14ac:dyDescent="0.2">
      <c r="R512" s="1"/>
    </row>
    <row r="513" spans="18:18" x14ac:dyDescent="0.2">
      <c r="R513" s="1"/>
    </row>
    <row r="514" spans="18:18" x14ac:dyDescent="0.2">
      <c r="R514" s="1"/>
    </row>
    <row r="515" spans="18:18" x14ac:dyDescent="0.2">
      <c r="R515" s="1"/>
    </row>
    <row r="516" spans="18:18" x14ac:dyDescent="0.2">
      <c r="R516" s="1"/>
    </row>
    <row r="517" spans="18:18" x14ac:dyDescent="0.2">
      <c r="R517" s="1"/>
    </row>
    <row r="518" spans="18:18" x14ac:dyDescent="0.2">
      <c r="R518" s="1"/>
    </row>
    <row r="519" spans="18:18" x14ac:dyDescent="0.2">
      <c r="R519" s="1"/>
    </row>
    <row r="520" spans="18:18" x14ac:dyDescent="0.2">
      <c r="R520" s="1"/>
    </row>
    <row r="521" spans="18:18" x14ac:dyDescent="0.2">
      <c r="R521" s="1"/>
    </row>
    <row r="522" spans="18:18" x14ac:dyDescent="0.2">
      <c r="R522" s="1"/>
    </row>
    <row r="523" spans="18:18" x14ac:dyDescent="0.2">
      <c r="R523" s="1"/>
    </row>
    <row r="524" spans="18:18" x14ac:dyDescent="0.2">
      <c r="R524" s="1"/>
    </row>
    <row r="525" spans="18:18" x14ac:dyDescent="0.2">
      <c r="R525" s="1"/>
    </row>
    <row r="526" spans="18:18" x14ac:dyDescent="0.2">
      <c r="R526" s="1"/>
    </row>
    <row r="527" spans="18:18" x14ac:dyDescent="0.2">
      <c r="R527" s="1"/>
    </row>
    <row r="528" spans="18:18" x14ac:dyDescent="0.2">
      <c r="R528" s="1"/>
    </row>
    <row r="529" spans="18:18" x14ac:dyDescent="0.2">
      <c r="R529" s="1"/>
    </row>
    <row r="530" spans="18:18" x14ac:dyDescent="0.2">
      <c r="R530" s="1"/>
    </row>
    <row r="531" spans="18:18" x14ac:dyDescent="0.2">
      <c r="R531" s="1"/>
    </row>
    <row r="532" spans="18:18" x14ac:dyDescent="0.2">
      <c r="R532" s="1"/>
    </row>
    <row r="533" spans="18:18" x14ac:dyDescent="0.2">
      <c r="R533" s="1"/>
    </row>
    <row r="534" spans="18:18" x14ac:dyDescent="0.2">
      <c r="R534" s="1"/>
    </row>
    <row r="535" spans="18:18" x14ac:dyDescent="0.2">
      <c r="R535" s="1"/>
    </row>
    <row r="536" spans="18:18" x14ac:dyDescent="0.2">
      <c r="R536" s="1"/>
    </row>
    <row r="537" spans="18:18" x14ac:dyDescent="0.2">
      <c r="R537" s="1"/>
    </row>
    <row r="538" spans="18:18" x14ac:dyDescent="0.2">
      <c r="R538" s="1"/>
    </row>
    <row r="539" spans="18:18" x14ac:dyDescent="0.2">
      <c r="R539" s="1"/>
    </row>
    <row r="540" spans="18:18" x14ac:dyDescent="0.2">
      <c r="R540" s="1"/>
    </row>
    <row r="541" spans="18:18" x14ac:dyDescent="0.2">
      <c r="R541" s="1"/>
    </row>
    <row r="542" spans="18:18" x14ac:dyDescent="0.2">
      <c r="R542" s="1"/>
    </row>
    <row r="543" spans="18:18" x14ac:dyDescent="0.2">
      <c r="R543" s="1"/>
    </row>
    <row r="544" spans="18:18" x14ac:dyDescent="0.2">
      <c r="R544" s="1"/>
    </row>
    <row r="545" spans="18:18" x14ac:dyDescent="0.2">
      <c r="R545" s="1"/>
    </row>
    <row r="546" spans="18:18" x14ac:dyDescent="0.2">
      <c r="R546" s="1"/>
    </row>
    <row r="547" spans="18:18" x14ac:dyDescent="0.2">
      <c r="R547" s="1"/>
    </row>
    <row r="548" spans="18:18" x14ac:dyDescent="0.2">
      <c r="R548" s="1"/>
    </row>
    <row r="549" spans="18:18" x14ac:dyDescent="0.2">
      <c r="R549" s="1"/>
    </row>
    <row r="550" spans="18:18" x14ac:dyDescent="0.2">
      <c r="R550" s="1"/>
    </row>
    <row r="551" spans="18:18" x14ac:dyDescent="0.2">
      <c r="R551" s="1"/>
    </row>
    <row r="552" spans="18:18" x14ac:dyDescent="0.2">
      <c r="R552" s="1"/>
    </row>
    <row r="553" spans="18:18" x14ac:dyDescent="0.2">
      <c r="R553" s="1"/>
    </row>
    <row r="554" spans="18:18" x14ac:dyDescent="0.2">
      <c r="R554" s="1"/>
    </row>
    <row r="555" spans="18:18" x14ac:dyDescent="0.2">
      <c r="R555" s="1"/>
    </row>
    <row r="556" spans="18:18" x14ac:dyDescent="0.2">
      <c r="R556" s="1"/>
    </row>
    <row r="557" spans="18:18" x14ac:dyDescent="0.2">
      <c r="R557" s="1"/>
    </row>
    <row r="558" spans="18:18" x14ac:dyDescent="0.2">
      <c r="R558" s="1"/>
    </row>
    <row r="559" spans="18:18" x14ac:dyDescent="0.2">
      <c r="R559" s="1"/>
    </row>
    <row r="560" spans="18:18" x14ac:dyDescent="0.2">
      <c r="R560" s="1"/>
    </row>
    <row r="561" spans="18:18" x14ac:dyDescent="0.2">
      <c r="R561" s="1"/>
    </row>
    <row r="562" spans="18:18" x14ac:dyDescent="0.2">
      <c r="R562" s="1"/>
    </row>
    <row r="563" spans="18:18" x14ac:dyDescent="0.2">
      <c r="R563" s="1"/>
    </row>
    <row r="564" spans="18:18" x14ac:dyDescent="0.2">
      <c r="R564" s="1"/>
    </row>
    <row r="565" spans="18:18" x14ac:dyDescent="0.2">
      <c r="R565" s="1"/>
    </row>
    <row r="566" spans="18:18" x14ac:dyDescent="0.2">
      <c r="R566" s="1"/>
    </row>
    <row r="567" spans="18:18" x14ac:dyDescent="0.2">
      <c r="R567" s="1"/>
    </row>
    <row r="568" spans="18:18" x14ac:dyDescent="0.2">
      <c r="R568" s="1"/>
    </row>
    <row r="569" spans="18:18" x14ac:dyDescent="0.2">
      <c r="R569" s="1"/>
    </row>
    <row r="570" spans="18:18" x14ac:dyDescent="0.2">
      <c r="R570" s="1"/>
    </row>
    <row r="571" spans="18:18" x14ac:dyDescent="0.2">
      <c r="R571" s="1"/>
    </row>
    <row r="572" spans="18:18" x14ac:dyDescent="0.2">
      <c r="R572" s="1"/>
    </row>
    <row r="573" spans="18:18" x14ac:dyDescent="0.2">
      <c r="R573" s="1"/>
    </row>
    <row r="574" spans="18:18" x14ac:dyDescent="0.2">
      <c r="R574" s="1"/>
    </row>
    <row r="575" spans="18:18" x14ac:dyDescent="0.2">
      <c r="R575" s="1"/>
    </row>
    <row r="576" spans="18:18" x14ac:dyDescent="0.2">
      <c r="R576" s="1"/>
    </row>
    <row r="577" spans="18:18" x14ac:dyDescent="0.2">
      <c r="R577" s="1"/>
    </row>
    <row r="578" spans="18:18" x14ac:dyDescent="0.2">
      <c r="R578" s="1"/>
    </row>
    <row r="579" spans="18:18" x14ac:dyDescent="0.2">
      <c r="R579" s="1"/>
    </row>
    <row r="580" spans="18:18" x14ac:dyDescent="0.2">
      <c r="R580" s="1"/>
    </row>
    <row r="581" spans="18:18" x14ac:dyDescent="0.2">
      <c r="R581" s="1"/>
    </row>
    <row r="582" spans="18:18" x14ac:dyDescent="0.2">
      <c r="R582" s="1"/>
    </row>
    <row r="583" spans="18:18" x14ac:dyDescent="0.2">
      <c r="R583" s="1"/>
    </row>
    <row r="584" spans="18:18" x14ac:dyDescent="0.2">
      <c r="R584" s="1"/>
    </row>
    <row r="585" spans="18:18" x14ac:dyDescent="0.2">
      <c r="R585" s="1"/>
    </row>
    <row r="586" spans="18:18" x14ac:dyDescent="0.2">
      <c r="R586" s="1"/>
    </row>
    <row r="587" spans="18:18" x14ac:dyDescent="0.2">
      <c r="R587" s="1"/>
    </row>
    <row r="588" spans="18:18" x14ac:dyDescent="0.2">
      <c r="R588" s="1"/>
    </row>
    <row r="589" spans="18:18" x14ac:dyDescent="0.2">
      <c r="R589" s="1"/>
    </row>
    <row r="590" spans="18:18" x14ac:dyDescent="0.2">
      <c r="R590" s="1"/>
    </row>
    <row r="591" spans="18:18" x14ac:dyDescent="0.2">
      <c r="R591" s="1"/>
    </row>
    <row r="592" spans="18:18" x14ac:dyDescent="0.2">
      <c r="R592" s="1"/>
    </row>
    <row r="593" spans="18:18" x14ac:dyDescent="0.2">
      <c r="R593" s="1"/>
    </row>
    <row r="594" spans="18:18" x14ac:dyDescent="0.2">
      <c r="R594" s="1"/>
    </row>
    <row r="595" spans="18:18" x14ac:dyDescent="0.2">
      <c r="R595" s="1"/>
    </row>
    <row r="596" spans="18:18" x14ac:dyDescent="0.2">
      <c r="R596" s="1"/>
    </row>
    <row r="597" spans="18:18" x14ac:dyDescent="0.2">
      <c r="R597" s="1"/>
    </row>
    <row r="598" spans="18:18" x14ac:dyDescent="0.2">
      <c r="R598" s="1"/>
    </row>
    <row r="599" spans="18:18" x14ac:dyDescent="0.2">
      <c r="R599" s="1"/>
    </row>
    <row r="600" spans="18:18" x14ac:dyDescent="0.2">
      <c r="R600" s="1"/>
    </row>
    <row r="601" spans="18:18" x14ac:dyDescent="0.2">
      <c r="R601" s="1"/>
    </row>
    <row r="602" spans="18:18" x14ac:dyDescent="0.2">
      <c r="R602" s="1"/>
    </row>
    <row r="603" spans="18:18" x14ac:dyDescent="0.2">
      <c r="R603" s="1"/>
    </row>
    <row r="604" spans="18:18" x14ac:dyDescent="0.2">
      <c r="R604" s="1"/>
    </row>
    <row r="605" spans="18:18" x14ac:dyDescent="0.2">
      <c r="R605" s="1"/>
    </row>
    <row r="606" spans="18:18" x14ac:dyDescent="0.2">
      <c r="R606" s="1"/>
    </row>
    <row r="607" spans="18:18" x14ac:dyDescent="0.2">
      <c r="R607" s="1"/>
    </row>
    <row r="608" spans="18:18" x14ac:dyDescent="0.2">
      <c r="R608" s="1"/>
    </row>
    <row r="609" spans="18:18" x14ac:dyDescent="0.2">
      <c r="R609" s="1"/>
    </row>
    <row r="610" spans="18:18" x14ac:dyDescent="0.2">
      <c r="R610" s="1"/>
    </row>
    <row r="611" spans="18:18" x14ac:dyDescent="0.2">
      <c r="R611" s="1"/>
    </row>
    <row r="612" spans="18:18" x14ac:dyDescent="0.2">
      <c r="R612" s="1"/>
    </row>
    <row r="613" spans="18:18" x14ac:dyDescent="0.2">
      <c r="R613" s="1"/>
    </row>
    <row r="614" spans="18:18" x14ac:dyDescent="0.2">
      <c r="R614" s="1"/>
    </row>
    <row r="615" spans="18:18" x14ac:dyDescent="0.2">
      <c r="R615" s="1"/>
    </row>
    <row r="616" spans="18:18" x14ac:dyDescent="0.2">
      <c r="R616" s="1"/>
    </row>
    <row r="617" spans="18:18" x14ac:dyDescent="0.2">
      <c r="R617" s="1"/>
    </row>
    <row r="618" spans="18:18" x14ac:dyDescent="0.2">
      <c r="R618" s="1"/>
    </row>
    <row r="619" spans="18:18" x14ac:dyDescent="0.2">
      <c r="R619" s="1"/>
    </row>
    <row r="620" spans="18:18" x14ac:dyDescent="0.2">
      <c r="R620" s="1"/>
    </row>
    <row r="621" spans="18:18" x14ac:dyDescent="0.2">
      <c r="R621" s="1"/>
    </row>
    <row r="622" spans="18:18" x14ac:dyDescent="0.2">
      <c r="R622" s="1"/>
    </row>
    <row r="623" spans="18:18" x14ac:dyDescent="0.2">
      <c r="R623" s="1"/>
    </row>
    <row r="624" spans="18:18" x14ac:dyDescent="0.2">
      <c r="R624" s="1"/>
    </row>
    <row r="625" spans="18:18" x14ac:dyDescent="0.2">
      <c r="R625" s="1"/>
    </row>
    <row r="626" spans="18:18" x14ac:dyDescent="0.2">
      <c r="R626" s="1"/>
    </row>
    <row r="627" spans="18:18" x14ac:dyDescent="0.2">
      <c r="R627" s="1"/>
    </row>
    <row r="628" spans="18:18" x14ac:dyDescent="0.2">
      <c r="R628" s="1"/>
    </row>
    <row r="629" spans="18:18" x14ac:dyDescent="0.2">
      <c r="R629" s="1"/>
    </row>
    <row r="630" spans="18:18" x14ac:dyDescent="0.2">
      <c r="R630" s="1"/>
    </row>
    <row r="631" spans="18:18" x14ac:dyDescent="0.2">
      <c r="R631" s="1"/>
    </row>
    <row r="632" spans="18:18" x14ac:dyDescent="0.2">
      <c r="R632" s="1"/>
    </row>
    <row r="633" spans="18:18" x14ac:dyDescent="0.2">
      <c r="R633" s="1"/>
    </row>
    <row r="634" spans="18:18" x14ac:dyDescent="0.2">
      <c r="R634" s="1"/>
    </row>
    <row r="635" spans="18:18" x14ac:dyDescent="0.2">
      <c r="R635" s="1"/>
    </row>
    <row r="636" spans="18:18" x14ac:dyDescent="0.2">
      <c r="R636" s="1"/>
    </row>
    <row r="637" spans="18:18" x14ac:dyDescent="0.2">
      <c r="R637" s="1"/>
    </row>
    <row r="638" spans="18:18" x14ac:dyDescent="0.2">
      <c r="R638" s="1"/>
    </row>
    <row r="639" spans="18:18" x14ac:dyDescent="0.2">
      <c r="R639" s="1"/>
    </row>
    <row r="640" spans="18:18" x14ac:dyDescent="0.2">
      <c r="R640" s="1"/>
    </row>
    <row r="641" spans="18:18" x14ac:dyDescent="0.2">
      <c r="R641" s="1"/>
    </row>
    <row r="642" spans="18:18" x14ac:dyDescent="0.2">
      <c r="R642" s="1"/>
    </row>
    <row r="643" spans="18:18" x14ac:dyDescent="0.2">
      <c r="R643" s="1"/>
    </row>
    <row r="644" spans="18:18" x14ac:dyDescent="0.2">
      <c r="R644" s="1"/>
    </row>
    <row r="645" spans="18:18" x14ac:dyDescent="0.2">
      <c r="R645" s="1"/>
    </row>
    <row r="646" spans="18:18" x14ac:dyDescent="0.2">
      <c r="R646" s="1"/>
    </row>
    <row r="647" spans="18:18" x14ac:dyDescent="0.2">
      <c r="R647" s="1"/>
    </row>
    <row r="648" spans="18:18" x14ac:dyDescent="0.2">
      <c r="R648" s="1"/>
    </row>
    <row r="649" spans="18:18" x14ac:dyDescent="0.2">
      <c r="R649" s="1"/>
    </row>
    <row r="650" spans="18:18" x14ac:dyDescent="0.2">
      <c r="R650" s="1"/>
    </row>
    <row r="651" spans="18:18" x14ac:dyDescent="0.2">
      <c r="R651" s="1"/>
    </row>
    <row r="652" spans="18:18" x14ac:dyDescent="0.2">
      <c r="R652" s="1"/>
    </row>
    <row r="653" spans="18:18" x14ac:dyDescent="0.2">
      <c r="R653" s="1"/>
    </row>
    <row r="654" spans="18:18" x14ac:dyDescent="0.2">
      <c r="R654" s="1"/>
    </row>
    <row r="655" spans="18:18" x14ac:dyDescent="0.2">
      <c r="R655" s="1"/>
    </row>
    <row r="656" spans="18:18" x14ac:dyDescent="0.2">
      <c r="R656" s="1"/>
    </row>
    <row r="657" spans="18:18" x14ac:dyDescent="0.2">
      <c r="R657" s="1"/>
    </row>
    <row r="658" spans="18:18" x14ac:dyDescent="0.2">
      <c r="R658" s="1"/>
    </row>
    <row r="659" spans="18:18" x14ac:dyDescent="0.2">
      <c r="R659" s="1"/>
    </row>
    <row r="660" spans="18:18" x14ac:dyDescent="0.2">
      <c r="R660" s="1"/>
    </row>
    <row r="661" spans="18:18" x14ac:dyDescent="0.2">
      <c r="R661" s="1"/>
    </row>
    <row r="662" spans="18:18" x14ac:dyDescent="0.2">
      <c r="R662" s="1"/>
    </row>
    <row r="663" spans="18:18" x14ac:dyDescent="0.2">
      <c r="R663" s="1"/>
    </row>
    <row r="664" spans="18:18" x14ac:dyDescent="0.2">
      <c r="R664" s="1"/>
    </row>
    <row r="665" spans="18:18" x14ac:dyDescent="0.2">
      <c r="R665" s="1"/>
    </row>
    <row r="666" spans="18:18" x14ac:dyDescent="0.2">
      <c r="R666" s="1"/>
    </row>
    <row r="667" spans="18:18" x14ac:dyDescent="0.2">
      <c r="R667" s="1"/>
    </row>
    <row r="668" spans="18:18" x14ac:dyDescent="0.2">
      <c r="R668" s="1"/>
    </row>
    <row r="669" spans="18:18" x14ac:dyDescent="0.2">
      <c r="R669" s="1"/>
    </row>
    <row r="670" spans="18:18" x14ac:dyDescent="0.2">
      <c r="R670" s="1"/>
    </row>
    <row r="671" spans="18:18" x14ac:dyDescent="0.2">
      <c r="R671" s="1"/>
    </row>
    <row r="672" spans="18:18" x14ac:dyDescent="0.2">
      <c r="R672" s="1"/>
    </row>
    <row r="673" spans="18:18" x14ac:dyDescent="0.2">
      <c r="R673" s="1"/>
    </row>
    <row r="674" spans="18:18" x14ac:dyDescent="0.2">
      <c r="R674" s="1"/>
    </row>
    <row r="675" spans="18:18" x14ac:dyDescent="0.2">
      <c r="R675" s="1"/>
    </row>
    <row r="676" spans="18:18" x14ac:dyDescent="0.2">
      <c r="R676" s="1"/>
    </row>
    <row r="677" spans="18:18" x14ac:dyDescent="0.2">
      <c r="R677" s="1"/>
    </row>
    <row r="678" spans="18:18" x14ac:dyDescent="0.2">
      <c r="R678" s="1"/>
    </row>
    <row r="679" spans="18:18" x14ac:dyDescent="0.2">
      <c r="R679" s="1"/>
    </row>
  </sheetData>
  <protectedRanges>
    <protectedRange sqref="A237:D241" name="Range1"/>
  </protectedRanges>
  <sortState xmlns:xlrd2="http://schemas.microsoft.com/office/spreadsheetml/2017/richdata2" ref="A21:AB254">
    <sortCondition ref="C21:C254"/>
  </sortState>
  <phoneticPr fontId="0" type="noConversion"/>
  <hyperlinks>
    <hyperlink ref="H198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F633-2885-404C-A38D-B7440FF738BF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H291"/>
  <sheetViews>
    <sheetView workbookViewId="0">
      <selection activeCell="D46" sqref="D46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10" width="9.140625" style="1"/>
    <col min="11" max="13" width="11.5703125" style="1" customWidth="1"/>
    <col min="14" max="14" width="9.140625" style="1"/>
    <col min="15" max="15" width="7.7109375" style="1" customWidth="1"/>
    <col min="16" max="16" width="10.7109375" style="1" customWidth="1"/>
    <col min="17" max="17" width="11" style="1" bestFit="1" customWidth="1"/>
    <col min="18" max="16384" width="9.140625" style="1"/>
  </cols>
  <sheetData>
    <row r="1" spans="1:6" ht="20.25" x14ac:dyDescent="0.3">
      <c r="A1" s="23" t="s">
        <v>74</v>
      </c>
      <c r="C1" s="16"/>
    </row>
    <row r="2" spans="1:6" x14ac:dyDescent="0.2">
      <c r="A2" s="11" t="s">
        <v>20</v>
      </c>
      <c r="B2" s="31" t="s">
        <v>4</v>
      </c>
    </row>
    <row r="3" spans="1:6" ht="13.5" thickBot="1" x14ac:dyDescent="0.25">
      <c r="A3" s="11"/>
      <c r="C3" s="3"/>
      <c r="D3" s="3"/>
    </row>
    <row r="4" spans="1:6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</row>
    <row r="5" spans="1:6" x14ac:dyDescent="0.2">
      <c r="A5" s="11"/>
      <c r="C5" s="4"/>
      <c r="D5" s="4"/>
    </row>
    <row r="6" spans="1:6" x14ac:dyDescent="0.2">
      <c r="A6" s="12" t="s">
        <v>22</v>
      </c>
    </row>
    <row r="7" spans="1:6" x14ac:dyDescent="0.2">
      <c r="A7" s="11" t="s">
        <v>2</v>
      </c>
      <c r="C7" s="1">
        <v>28040.556</v>
      </c>
    </row>
    <row r="8" spans="1:6" x14ac:dyDescent="0.2">
      <c r="A8" s="11" t="s">
        <v>13</v>
      </c>
      <c r="C8" s="1">
        <v>0.41744710000000002</v>
      </c>
    </row>
    <row r="9" spans="1:6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</row>
    <row r="10" spans="1:6" ht="13.5" thickBot="1" x14ac:dyDescent="0.25">
      <c r="A10" s="11"/>
      <c r="C10" s="14" t="s">
        <v>28</v>
      </c>
      <c r="D10" s="14" t="s">
        <v>29</v>
      </c>
      <c r="E10" s="3"/>
    </row>
    <row r="11" spans="1:6" x14ac:dyDescent="0.2">
      <c r="A11" s="11" t="s">
        <v>23</v>
      </c>
      <c r="C11" s="30">
        <f ca="1">INTERCEPT(INDIRECT(E9):G1015,INDIRECT(D9):$F1015)</f>
        <v>0.18101910234414328</v>
      </c>
      <c r="D11" s="15">
        <f>+E11*F11</f>
        <v>9.9959181328282992E-5</v>
      </c>
      <c r="E11" s="17">
        <v>0.99959181328282987</v>
      </c>
      <c r="F11" s="2">
        <v>1E-4</v>
      </c>
    </row>
    <row r="12" spans="1:6" x14ac:dyDescent="0.2">
      <c r="A12" s="11" t="s">
        <v>24</v>
      </c>
      <c r="C12" s="30">
        <f ca="1">SLOPE(INDIRECT(E9):G1015,INDIRECT(D9):$F1015)</f>
        <v>-4.0163536927818541E-6</v>
      </c>
      <c r="D12" s="15">
        <f>+E12*F12</f>
        <v>1.1585260100357646E-6</v>
      </c>
      <c r="E12" s="18">
        <v>0.11585260100357646</v>
      </c>
      <c r="F12" s="2">
        <v>1.0000000000000001E-5</v>
      </c>
    </row>
    <row r="13" spans="1:6" ht="13.5" thickBot="1" x14ac:dyDescent="0.25">
      <c r="A13" s="11" t="s">
        <v>25</v>
      </c>
      <c r="D13" s="15">
        <f>+E13*F13</f>
        <v>-2.8019068162513857E-11</v>
      </c>
      <c r="E13" s="19">
        <v>-2.8019068162513858E-3</v>
      </c>
      <c r="F13" s="2">
        <v>1E-8</v>
      </c>
    </row>
    <row r="14" spans="1:6" x14ac:dyDescent="0.2">
      <c r="A14" s="11" t="s">
        <v>26</v>
      </c>
      <c r="E14" s="4">
        <f>SUM(Q21:Q110)</f>
        <v>9.6292779633261466E-3</v>
      </c>
    </row>
    <row r="15" spans="1:6" x14ac:dyDescent="0.2">
      <c r="A15" s="13" t="s">
        <v>27</v>
      </c>
      <c r="B15" s="11"/>
      <c r="C15" s="24">
        <f ca="1">(C7+C11)+(C8+C12)*INT(MAX(F21:F3541))</f>
        <v>55881.686039809159</v>
      </c>
      <c r="D15" s="26">
        <f>+C7+INT(MAX(F21:F1596))*C8+D11+D12*INT(MAX(F21:F4031))+D13*INT(MAX(F21:F4058)^2)</f>
        <v>55881.725622766193</v>
      </c>
      <c r="E15" s="30" t="s">
        <v>84</v>
      </c>
      <c r="F15" s="38">
        <v>1</v>
      </c>
    </row>
    <row r="16" spans="1:6" x14ac:dyDescent="0.2">
      <c r="A16" s="12" t="s">
        <v>10</v>
      </c>
      <c r="B16" s="11"/>
      <c r="C16" s="25">
        <f ca="1">+C8+C12</f>
        <v>0.41744308364630722</v>
      </c>
      <c r="D16" s="26">
        <f>+C8+D12+2*D13*F98</f>
        <v>0.41744505701124363</v>
      </c>
      <c r="E16" s="30" t="s">
        <v>85</v>
      </c>
      <c r="F16" s="39">
        <f ca="1">NOW()+15018.5+$C$5/24</f>
        <v>60335.207807638886</v>
      </c>
    </row>
    <row r="17" spans="1:34" ht="13.5" thickBot="1" x14ac:dyDescent="0.25">
      <c r="A17" s="30" t="s">
        <v>72</v>
      </c>
      <c r="B17" s="11"/>
      <c r="C17" s="11">
        <f>COUNT(C21:C2199)</f>
        <v>124</v>
      </c>
      <c r="D17" s="11"/>
      <c r="E17" s="30" t="s">
        <v>86</v>
      </c>
      <c r="F17" s="39">
        <f ca="1">ROUND(2*(F16-$C$7)/$C$8,0)/2+F15</f>
        <v>77363.5</v>
      </c>
    </row>
    <row r="18" spans="1:34" ht="14.25" thickTop="1" thickBot="1" x14ac:dyDescent="0.25">
      <c r="A18" s="12" t="s">
        <v>82</v>
      </c>
      <c r="B18" s="11"/>
      <c r="C18" s="27">
        <f ca="1">+C15</f>
        <v>55881.686039809159</v>
      </c>
      <c r="D18" s="28">
        <f ca="1">C16</f>
        <v>0.41744308364630722</v>
      </c>
      <c r="E18" s="30" t="s">
        <v>87</v>
      </c>
      <c r="F18" s="26">
        <f ca="1">ROUND(2*(F16-$C$15)/$C$16,0)/2+F15</f>
        <v>10669.5</v>
      </c>
    </row>
    <row r="19" spans="1:34" ht="13.5" thickBot="1" x14ac:dyDescent="0.25">
      <c r="A19" s="68" t="s">
        <v>83</v>
      </c>
      <c r="B19" s="11"/>
      <c r="C19" s="35">
        <f>+D15</f>
        <v>55881.725622766193</v>
      </c>
      <c r="D19" s="36">
        <f>+D16</f>
        <v>0.41744505701124363</v>
      </c>
      <c r="E19" s="30" t="s">
        <v>88</v>
      </c>
      <c r="F19" s="40">
        <f ca="1">+$C$15+$C$16*F18-15018.5-$C$5/24</f>
        <v>45317.095020773435</v>
      </c>
      <c r="H19" s="1" t="s">
        <v>17</v>
      </c>
      <c r="I19" s="1" t="s">
        <v>18</v>
      </c>
      <c r="J19" s="1" t="s">
        <v>19</v>
      </c>
    </row>
    <row r="20" spans="1:34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6</v>
      </c>
      <c r="J20" s="8" t="s">
        <v>12</v>
      </c>
      <c r="K20" s="8" t="s">
        <v>32</v>
      </c>
      <c r="L20" s="8" t="s">
        <v>60</v>
      </c>
      <c r="M20" s="8" t="s">
        <v>61</v>
      </c>
      <c r="N20" s="8" t="s">
        <v>30</v>
      </c>
      <c r="O20" s="7" t="s">
        <v>31</v>
      </c>
      <c r="P20" s="7" t="s">
        <v>1</v>
      </c>
    </row>
    <row r="21" spans="1:34" x14ac:dyDescent="0.2">
      <c r="A21" s="4" t="s">
        <v>5</v>
      </c>
      <c r="B21" s="22"/>
      <c r="C21" s="32">
        <v>28040.556</v>
      </c>
      <c r="D21" s="32"/>
      <c r="E21" s="4">
        <f t="shared" ref="E21:E41" si="0">(C21-C$7)/C$8</f>
        <v>0</v>
      </c>
      <c r="F21" s="4">
        <f t="shared" ref="F21:F41" si="1">ROUND(2*E21,0)/2</f>
        <v>0</v>
      </c>
      <c r="G21" s="4">
        <f t="shared" ref="G21:G28" si="2">C21-(C$7+C$8*F21)</f>
        <v>0</v>
      </c>
      <c r="H21" s="4">
        <f>G21</f>
        <v>0</v>
      </c>
      <c r="I21" s="4"/>
      <c r="J21" s="4"/>
      <c r="K21" s="4"/>
      <c r="L21" s="4"/>
      <c r="M21" s="4"/>
      <c r="N21" s="4"/>
      <c r="O21" s="4">
        <f t="shared" ref="O21:O41" si="3">+D$11+D$12*F21+D$13*F21^2</f>
        <v>9.9959181328282992E-5</v>
      </c>
      <c r="P21" s="9">
        <f t="shared" ref="P21:P41" si="4">C21-15018.5</f>
        <v>13022.056</v>
      </c>
      <c r="Q21" s="1">
        <f t="shared" ref="Q21:Q41" si="5">+(O21-G21)^2</f>
        <v>9.9918379318205585E-9</v>
      </c>
    </row>
    <row r="22" spans="1:34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0"/>
        <v>25270.018644278513</v>
      </c>
      <c r="F22" s="4">
        <f t="shared" si="1"/>
        <v>25270</v>
      </c>
      <c r="G22" s="1">
        <f t="shared" si="2"/>
        <v>7.7830000009271316E-3</v>
      </c>
      <c r="I22" s="1">
        <f>G22</f>
        <v>7.7830000009271316E-3</v>
      </c>
      <c r="J22" s="4"/>
      <c r="K22" s="4"/>
      <c r="L22" s="4"/>
      <c r="M22" s="4"/>
      <c r="N22" s="4"/>
      <c r="O22" s="4">
        <f>+I$4+I$3*F22+I$2*F22^2+I$5*SIN(RADIANS(I$6*F22+I$7))</f>
        <v>0</v>
      </c>
      <c r="P22" s="9">
        <f t="shared" si="4"/>
        <v>23570.951999999997</v>
      </c>
    </row>
    <row r="23" spans="1:34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0"/>
        <v>25313.013313543201</v>
      </c>
      <c r="F23" s="4">
        <f t="shared" si="1"/>
        <v>25313</v>
      </c>
      <c r="G23" s="1">
        <f t="shared" si="2"/>
        <v>5.5577000021003187E-3</v>
      </c>
      <c r="I23" s="1">
        <f>G23</f>
        <v>5.5577000021003187E-3</v>
      </c>
      <c r="J23" s="4"/>
      <c r="K23" s="4"/>
      <c r="L23" s="4"/>
      <c r="M23" s="4"/>
      <c r="N23" s="4"/>
      <c r="O23" s="4">
        <f>+I$4+I$3*F23+I$2*F23^2+I$5*SIN(RADIANS(I$6*F23+I$7))</f>
        <v>0</v>
      </c>
      <c r="P23" s="9">
        <f t="shared" si="4"/>
        <v>23588.9</v>
      </c>
    </row>
    <row r="24" spans="1:34" x14ac:dyDescent="0.2">
      <c r="A24" s="1" t="s">
        <v>34</v>
      </c>
      <c r="C24" s="33">
        <v>41089.970999999998</v>
      </c>
      <c r="D24" s="33"/>
      <c r="E24" s="1">
        <f t="shared" si="0"/>
        <v>31260.04468590151</v>
      </c>
      <c r="F24" s="4">
        <f t="shared" si="1"/>
        <v>31260</v>
      </c>
      <c r="G24" s="1">
        <f t="shared" si="2"/>
        <v>1.8653999992238823E-2</v>
      </c>
      <c r="M24" s="1">
        <f>G24</f>
        <v>1.8653999992238823E-2</v>
      </c>
      <c r="O24" s="4">
        <f t="shared" si="3"/>
        <v>8.9355962830829604E-3</v>
      </c>
      <c r="P24" s="10">
        <f t="shared" si="4"/>
        <v>26071.470999999998</v>
      </c>
      <c r="Q24" s="1">
        <f t="shared" si="5"/>
        <v>9.4447370654134432E-5</v>
      </c>
      <c r="AC24" s="1" t="s">
        <v>33</v>
      </c>
      <c r="AH24" s="1" t="s">
        <v>35</v>
      </c>
    </row>
    <row r="25" spans="1:34" x14ac:dyDescent="0.2">
      <c r="A25" s="1" t="s">
        <v>34</v>
      </c>
      <c r="C25" s="33">
        <v>41092.466999999997</v>
      </c>
      <c r="D25" s="33"/>
      <c r="E25" s="1">
        <f t="shared" si="0"/>
        <v>31266.023886619398</v>
      </c>
      <c r="F25" s="4">
        <f t="shared" si="1"/>
        <v>31266</v>
      </c>
      <c r="G25" s="1">
        <f t="shared" si="2"/>
        <v>9.9713999952655286E-3</v>
      </c>
      <c r="M25" s="1">
        <f>G25</f>
        <v>9.9713999952655286E-3</v>
      </c>
      <c r="O25" s="4">
        <f t="shared" si="3"/>
        <v>8.9320359176075954E-3</v>
      </c>
      <c r="P25" s="10">
        <f t="shared" si="4"/>
        <v>26073.966999999997</v>
      </c>
      <c r="Q25" s="1">
        <f t="shared" si="5"/>
        <v>1.080277685925726E-6</v>
      </c>
      <c r="AC25" s="1" t="s">
        <v>33</v>
      </c>
      <c r="AH25" s="1" t="s">
        <v>35</v>
      </c>
    </row>
    <row r="26" spans="1:34" x14ac:dyDescent="0.2">
      <c r="A26" s="1" t="s">
        <v>37</v>
      </c>
      <c r="C26" s="33">
        <v>42453.332000000002</v>
      </c>
      <c r="D26" s="33"/>
      <c r="E26" s="1">
        <f t="shared" si="0"/>
        <v>34525.993832511951</v>
      </c>
      <c r="F26" s="4">
        <f t="shared" si="1"/>
        <v>34526</v>
      </c>
      <c r="G26" s="1">
        <f t="shared" si="2"/>
        <v>-2.5745999955688603E-3</v>
      </c>
      <c r="L26" s="1">
        <f>G26</f>
        <v>-2.5745999955688603E-3</v>
      </c>
      <c r="O26" s="4">
        <f t="shared" si="3"/>
        <v>6.6992471742173473E-3</v>
      </c>
      <c r="P26" s="10">
        <f t="shared" si="4"/>
        <v>27434.832000000002</v>
      </c>
      <c r="Q26" s="1">
        <f t="shared" si="5"/>
        <v>8.600424132855165E-5</v>
      </c>
      <c r="AC26" s="1" t="s">
        <v>33</v>
      </c>
      <c r="AD26" s="1">
        <v>8</v>
      </c>
      <c r="AF26" s="1" t="s">
        <v>36</v>
      </c>
      <c r="AH26" s="1" t="s">
        <v>38</v>
      </c>
    </row>
    <row r="27" spans="1:34" x14ac:dyDescent="0.2">
      <c r="A27" s="1" t="s">
        <v>37</v>
      </c>
      <c r="C27" s="33">
        <v>42460.432000000001</v>
      </c>
      <c r="D27" s="33"/>
      <c r="E27" s="1">
        <f t="shared" si="0"/>
        <v>34543.00197557966</v>
      </c>
      <c r="F27" s="4">
        <f t="shared" si="1"/>
        <v>34543</v>
      </c>
      <c r="G27" s="1">
        <f t="shared" si="2"/>
        <v>8.2470000052126125E-4</v>
      </c>
      <c r="L27" s="1">
        <f>G27</f>
        <v>8.2470000052126125E-4</v>
      </c>
      <c r="O27" s="4">
        <f t="shared" si="3"/>
        <v>6.6860428830663662E-3</v>
      </c>
      <c r="P27" s="10">
        <f t="shared" si="4"/>
        <v>27441.932000000001</v>
      </c>
      <c r="Q27" s="1">
        <f t="shared" si="5"/>
        <v>3.4355340386762158E-5</v>
      </c>
      <c r="AC27" s="1" t="s">
        <v>33</v>
      </c>
      <c r="AD27" s="1">
        <v>6</v>
      </c>
      <c r="AF27" s="1" t="s">
        <v>36</v>
      </c>
      <c r="AH27" s="1" t="s">
        <v>38</v>
      </c>
    </row>
    <row r="28" spans="1:34" x14ac:dyDescent="0.2">
      <c r="A28" s="1" t="s">
        <v>40</v>
      </c>
      <c r="B28" s="20" t="s">
        <v>65</v>
      </c>
      <c r="C28" s="33">
        <v>42629.483999999997</v>
      </c>
      <c r="D28" s="33"/>
      <c r="E28" s="1">
        <f t="shared" si="0"/>
        <v>34947.9682575349</v>
      </c>
      <c r="F28" s="4">
        <f t="shared" si="1"/>
        <v>34948</v>
      </c>
      <c r="G28" s="1">
        <f t="shared" si="2"/>
        <v>-1.3250800002424512E-2</v>
      </c>
      <c r="L28" s="1">
        <f>G28</f>
        <v>-1.3250800002424512E-2</v>
      </c>
      <c r="O28" s="4">
        <f t="shared" si="3"/>
        <v>6.3666813255299493E-3</v>
      </c>
      <c r="P28" s="10">
        <f t="shared" si="4"/>
        <v>27610.983999999997</v>
      </c>
      <c r="Q28" s="1">
        <f t="shared" si="5"/>
        <v>3.8484557365264191E-4</v>
      </c>
      <c r="AD28" s="1">
        <v>7</v>
      </c>
      <c r="AF28" s="1" t="s">
        <v>39</v>
      </c>
      <c r="AH28" s="1" t="s">
        <v>38</v>
      </c>
    </row>
    <row r="29" spans="1:34" x14ac:dyDescent="0.2">
      <c r="A29" s="1" t="s">
        <v>40</v>
      </c>
      <c r="C29" s="33">
        <v>42630.45</v>
      </c>
      <c r="D29" s="33"/>
      <c r="E29" s="1">
        <f t="shared" si="0"/>
        <v>34950.282323197353</v>
      </c>
      <c r="F29" s="4">
        <f t="shared" si="1"/>
        <v>34950.5</v>
      </c>
      <c r="L29" s="1">
        <v>-9.0868550003506243E-2</v>
      </c>
      <c r="O29" s="4">
        <f t="shared" si="3"/>
        <v>6.3646814134651411E-3</v>
      </c>
      <c r="P29" s="10">
        <f t="shared" si="4"/>
        <v>27611.949999999997</v>
      </c>
      <c r="Q29" s="1">
        <f t="shared" si="5"/>
        <v>4.0509169494908629E-5</v>
      </c>
      <c r="AD29" s="1">
        <v>7</v>
      </c>
      <c r="AF29" s="1" t="s">
        <v>39</v>
      </c>
      <c r="AH29" s="1" t="s">
        <v>38</v>
      </c>
    </row>
    <row r="30" spans="1:34" x14ac:dyDescent="0.2">
      <c r="A30" s="1" t="s">
        <v>41</v>
      </c>
      <c r="C30" s="33">
        <v>42958.457000000002</v>
      </c>
      <c r="D30" s="33"/>
      <c r="E30" s="1">
        <f t="shared" si="0"/>
        <v>35736.027391255084</v>
      </c>
      <c r="F30" s="4">
        <f t="shared" si="1"/>
        <v>35736</v>
      </c>
      <c r="G30" s="1">
        <f t="shared" ref="G30:G41" si="6">C30-(C$7+C$8*F30)</f>
        <v>1.1434400003054179E-2</v>
      </c>
      <c r="M30" s="1">
        <f>G30</f>
        <v>1.1434400003054179E-2</v>
      </c>
      <c r="O30" s="4">
        <f t="shared" si="3"/>
        <v>5.71896596800682E-3</v>
      </c>
      <c r="P30" s="10">
        <f t="shared" si="4"/>
        <v>27939.957000000002</v>
      </c>
      <c r="Q30" s="1">
        <f t="shared" si="5"/>
        <v>3.2666186208977737E-5</v>
      </c>
      <c r="AC30" s="1" t="s">
        <v>33</v>
      </c>
      <c r="AH30" s="1" t="s">
        <v>35</v>
      </c>
    </row>
    <row r="31" spans="1:34" x14ac:dyDescent="0.2">
      <c r="A31" s="1" t="s">
        <v>41</v>
      </c>
      <c r="C31" s="33">
        <v>42963.457000000002</v>
      </c>
      <c r="D31" s="33"/>
      <c r="E31" s="1">
        <f t="shared" si="0"/>
        <v>35748.004956795725</v>
      </c>
      <c r="F31" s="4">
        <f t="shared" si="1"/>
        <v>35748</v>
      </c>
      <c r="G31" s="1">
        <f t="shared" si="6"/>
        <v>2.0692000034614466E-3</v>
      </c>
      <c r="M31" s="1">
        <f>G31</f>
        <v>2.0692000034614466E-3</v>
      </c>
      <c r="O31" s="4">
        <f t="shared" si="3"/>
        <v>5.7088332993048968E-3</v>
      </c>
      <c r="P31" s="10">
        <f t="shared" si="4"/>
        <v>27944.957000000002</v>
      </c>
      <c r="Q31" s="1">
        <f t="shared" si="5"/>
        <v>1.3246930528212255E-5</v>
      </c>
      <c r="AC31" s="1" t="s">
        <v>33</v>
      </c>
      <c r="AH31" s="1" t="s">
        <v>35</v>
      </c>
    </row>
    <row r="32" spans="1:34" x14ac:dyDescent="0.2">
      <c r="A32" s="1" t="s">
        <v>62</v>
      </c>
      <c r="C32" s="34">
        <v>43275.709000000003</v>
      </c>
      <c r="D32" s="33"/>
      <c r="E32" s="1">
        <f t="shared" si="0"/>
        <v>36496.008715834898</v>
      </c>
      <c r="F32" s="4">
        <f t="shared" si="1"/>
        <v>36496</v>
      </c>
      <c r="G32" s="1">
        <f t="shared" si="6"/>
        <v>3.6383999977260828E-3</v>
      </c>
      <c r="J32" s="1">
        <f t="shared" ref="J32:J40" si="7">G32</f>
        <v>3.6383999977260828E-3</v>
      </c>
      <c r="O32" s="4">
        <f t="shared" si="3"/>
        <v>5.0613020036828216E-3</v>
      </c>
      <c r="P32" s="10">
        <f t="shared" si="4"/>
        <v>28257.209000000003</v>
      </c>
      <c r="Q32" s="1">
        <f t="shared" si="5"/>
        <v>2.0246501185557112E-6</v>
      </c>
    </row>
    <row r="33" spans="1:34" x14ac:dyDescent="0.2">
      <c r="A33" s="1" t="s">
        <v>62</v>
      </c>
      <c r="C33" s="34">
        <v>43687.731</v>
      </c>
      <c r="D33" s="33"/>
      <c r="E33" s="1">
        <f t="shared" si="0"/>
        <v>37483.012817671988</v>
      </c>
      <c r="F33" s="4">
        <f t="shared" si="1"/>
        <v>37483</v>
      </c>
      <c r="G33" s="1">
        <f t="shared" si="6"/>
        <v>5.3506999975070357E-3</v>
      </c>
      <c r="J33" s="1">
        <f t="shared" si="7"/>
        <v>5.3506999975070357E-3</v>
      </c>
      <c r="O33" s="4">
        <f t="shared" si="3"/>
        <v>4.1588912263602409E-3</v>
      </c>
      <c r="P33" s="10">
        <f t="shared" si="4"/>
        <v>28669.231</v>
      </c>
      <c r="Q33" s="1">
        <f t="shared" si="5"/>
        <v>1.4204081469824332E-6</v>
      </c>
    </row>
    <row r="34" spans="1:34" x14ac:dyDescent="0.2">
      <c r="A34" s="1" t="s">
        <v>62</v>
      </c>
      <c r="C34" s="34">
        <v>43822.569000000003</v>
      </c>
      <c r="D34" s="33"/>
      <c r="E34" s="1">
        <f t="shared" si="0"/>
        <v>37806.01901414575</v>
      </c>
      <c r="F34" s="4">
        <f t="shared" si="1"/>
        <v>37806</v>
      </c>
      <c r="G34" s="1">
        <f t="shared" si="6"/>
        <v>7.9374000051757321E-3</v>
      </c>
      <c r="J34" s="1">
        <f t="shared" si="7"/>
        <v>7.9374000051757321E-3</v>
      </c>
      <c r="O34" s="4">
        <f t="shared" si="3"/>
        <v>3.8517177054091245E-3</v>
      </c>
      <c r="P34" s="10">
        <f t="shared" si="4"/>
        <v>28804.069000000003</v>
      </c>
      <c r="Q34" s="1">
        <f t="shared" si="5"/>
        <v>1.6692799854626155E-5</v>
      </c>
    </row>
    <row r="35" spans="1:34" x14ac:dyDescent="0.2">
      <c r="A35" s="1" t="s">
        <v>62</v>
      </c>
      <c r="C35" s="34">
        <v>44046.726000000002</v>
      </c>
      <c r="D35" s="33"/>
      <c r="E35" s="1">
        <f t="shared" si="0"/>
        <v>38342.990045924387</v>
      </c>
      <c r="F35" s="4">
        <f t="shared" si="1"/>
        <v>38343</v>
      </c>
      <c r="G35" s="1">
        <f t="shared" si="6"/>
        <v>-4.1552999973646365E-3</v>
      </c>
      <c r="J35" s="1">
        <f t="shared" si="7"/>
        <v>-4.1552999973646365E-3</v>
      </c>
      <c r="O35" s="4">
        <f t="shared" si="3"/>
        <v>3.3280900732489335E-3</v>
      </c>
      <c r="P35" s="10">
        <f t="shared" si="4"/>
        <v>29028.226000000002</v>
      </c>
      <c r="Q35" s="1">
        <f t="shared" si="5"/>
        <v>5.600112694895777E-5</v>
      </c>
    </row>
    <row r="36" spans="1:34" x14ac:dyDescent="0.2">
      <c r="A36" s="1" t="s">
        <v>62</v>
      </c>
      <c r="C36" s="34">
        <v>44410.75</v>
      </c>
      <c r="D36" s="33"/>
      <c r="E36" s="1">
        <f t="shared" si="0"/>
        <v>39215.014309597551</v>
      </c>
      <c r="F36" s="4">
        <f t="shared" si="1"/>
        <v>39215</v>
      </c>
      <c r="G36" s="1">
        <f t="shared" si="6"/>
        <v>5.9734999958891422E-3</v>
      </c>
      <c r="J36" s="1">
        <f t="shared" si="7"/>
        <v>5.9734999958891422E-3</v>
      </c>
      <c r="O36" s="4">
        <f t="shared" si="3"/>
        <v>2.443379035186044E-3</v>
      </c>
      <c r="P36" s="10">
        <f t="shared" si="4"/>
        <v>29392.25</v>
      </c>
      <c r="Q36" s="1">
        <f t="shared" si="5"/>
        <v>1.2461753997195364E-5</v>
      </c>
    </row>
    <row r="37" spans="1:34" x14ac:dyDescent="0.2">
      <c r="A37" s="1" t="s">
        <v>62</v>
      </c>
      <c r="C37" s="34">
        <v>44522.625</v>
      </c>
      <c r="D37" s="33"/>
      <c r="E37" s="1">
        <f t="shared" si="0"/>
        <v>39483.012338569366</v>
      </c>
      <c r="F37" s="4">
        <f t="shared" si="1"/>
        <v>39483</v>
      </c>
      <c r="G37" s="1">
        <f t="shared" si="6"/>
        <v>5.1507000025594607E-3</v>
      </c>
      <c r="J37" s="1">
        <f t="shared" si="7"/>
        <v>5.1507000025594607E-3</v>
      </c>
      <c r="O37" s="4">
        <f t="shared" si="3"/>
        <v>2.1629120460396889E-3</v>
      </c>
      <c r="P37" s="10">
        <f t="shared" si="4"/>
        <v>29504.125</v>
      </c>
      <c r="Q37" s="1">
        <f t="shared" si="5"/>
        <v>8.9268768731245946E-6</v>
      </c>
    </row>
    <row r="38" spans="1:34" x14ac:dyDescent="0.2">
      <c r="A38" s="1" t="s">
        <v>62</v>
      </c>
      <c r="C38" s="34">
        <v>44700.877</v>
      </c>
      <c r="D38" s="33"/>
      <c r="E38" s="1">
        <f t="shared" si="0"/>
        <v>39910.01734111939</v>
      </c>
      <c r="F38" s="4">
        <f t="shared" si="1"/>
        <v>39910</v>
      </c>
      <c r="G38" s="1">
        <f t="shared" si="6"/>
        <v>7.2389999986626208E-3</v>
      </c>
      <c r="J38" s="1">
        <f t="shared" si="7"/>
        <v>7.2389999986626208E-3</v>
      </c>
      <c r="O38" s="4">
        <f t="shared" si="3"/>
        <v>1.7077335181514552E-3</v>
      </c>
      <c r="P38" s="10">
        <f t="shared" si="4"/>
        <v>29682.377</v>
      </c>
      <c r="Q38" s="1">
        <f t="shared" si="5"/>
        <v>3.0594908878426376E-5</v>
      </c>
    </row>
    <row r="39" spans="1:34" x14ac:dyDescent="0.2">
      <c r="A39" s="1" t="s">
        <v>62</v>
      </c>
      <c r="C39" s="34">
        <v>44731.747000000003</v>
      </c>
      <c r="D39" s="33"/>
      <c r="E39" s="1">
        <f t="shared" si="0"/>
        <v>39983.966830767306</v>
      </c>
      <c r="F39" s="4">
        <f t="shared" si="1"/>
        <v>39984</v>
      </c>
      <c r="G39" s="1">
        <f t="shared" si="6"/>
        <v>-1.3846399997419212E-2</v>
      </c>
      <c r="J39" s="1">
        <f t="shared" si="7"/>
        <v>-1.3846399997419212E-2</v>
      </c>
      <c r="O39" s="4">
        <f t="shared" si="3"/>
        <v>1.6278113409426906E-3</v>
      </c>
      <c r="P39" s="10">
        <f t="shared" si="4"/>
        <v>29713.247000000003</v>
      </c>
      <c r="Q39" s="1">
        <f t="shared" si="5"/>
        <v>2.3945121654428807E-4</v>
      </c>
    </row>
    <row r="40" spans="1:34" x14ac:dyDescent="0.2">
      <c r="A40" s="1" t="s">
        <v>62</v>
      </c>
      <c r="C40" s="34">
        <v>44731.760999999999</v>
      </c>
      <c r="D40" s="33"/>
      <c r="E40" s="1">
        <f t="shared" si="0"/>
        <v>39984.000367950808</v>
      </c>
      <c r="F40" s="4">
        <f t="shared" si="1"/>
        <v>39984</v>
      </c>
      <c r="G40" s="1">
        <f t="shared" si="6"/>
        <v>1.5359999815700576E-4</v>
      </c>
      <c r="J40" s="1">
        <f t="shared" si="7"/>
        <v>1.5359999815700576E-4</v>
      </c>
      <c r="O40" s="4">
        <f t="shared" si="3"/>
        <v>1.6278113409426906E-3</v>
      </c>
      <c r="P40" s="10">
        <f t="shared" si="4"/>
        <v>29713.260999999999</v>
      </c>
      <c r="Q40" s="1">
        <f t="shared" si="5"/>
        <v>2.1732990831979721E-6</v>
      </c>
    </row>
    <row r="41" spans="1:34" x14ac:dyDescent="0.2">
      <c r="A41" s="1" t="s">
        <v>6</v>
      </c>
      <c r="B41" s="20" t="s">
        <v>65</v>
      </c>
      <c r="C41" s="33">
        <v>44989.326000000001</v>
      </c>
      <c r="D41" s="33"/>
      <c r="E41" s="1">
        <f t="shared" si="0"/>
        <v>40601.000701645789</v>
      </c>
      <c r="F41" s="4">
        <f t="shared" si="1"/>
        <v>40601</v>
      </c>
      <c r="G41" s="1">
        <f t="shared" si="6"/>
        <v>2.9290000384207815E-4</v>
      </c>
      <c r="I41" s="1">
        <f>G41</f>
        <v>2.9290000384207815E-4</v>
      </c>
      <c r="O41" s="4">
        <f t="shared" si="3"/>
        <v>9.4948734207515179E-4</v>
      </c>
      <c r="P41" s="10">
        <f t="shared" si="4"/>
        <v>29970.826000000001</v>
      </c>
      <c r="Q41" s="1">
        <f t="shared" si="5"/>
        <v>4.3110693272799262E-7</v>
      </c>
    </row>
    <row r="42" spans="1:34" x14ac:dyDescent="0.2">
      <c r="A42" s="1" t="s">
        <v>43</v>
      </c>
      <c r="B42" s="20" t="s">
        <v>65</v>
      </c>
      <c r="C42" s="33">
        <v>44989.326800000003</v>
      </c>
      <c r="D42" s="33"/>
      <c r="E42" s="1">
        <f t="shared" ref="E42:E63" si="8">(C42-C$7)/C$8</f>
        <v>40601.002618056278</v>
      </c>
      <c r="F42" s="4">
        <f t="shared" ref="F42:F63" si="9">ROUND(2*E42,0)/2</f>
        <v>40601</v>
      </c>
      <c r="G42" s="1">
        <f t="shared" ref="G42:G63" si="10">C42-(C$7+C$8*F42)</f>
        <v>1.0929000054602511E-3</v>
      </c>
      <c r="M42" s="1">
        <f>G42</f>
        <v>1.0929000054602511E-3</v>
      </c>
      <c r="O42" s="4">
        <f t="shared" ref="O42:O63" si="11">+D$11+D$12*F42+D$13*F42^2</f>
        <v>9.4948734207515179E-4</v>
      </c>
      <c r="P42" s="10">
        <f t="shared" ref="P42:P63" si="12">C42-15018.5</f>
        <v>29970.826800000003</v>
      </c>
      <c r="Q42" s="1">
        <f t="shared" ref="Q42:Q63" si="13">+(O42-G42)^2</f>
        <v>2.0567192019207812E-8</v>
      </c>
      <c r="AC42" s="1" t="s">
        <v>42</v>
      </c>
      <c r="AH42" s="1" t="s">
        <v>35</v>
      </c>
    </row>
    <row r="43" spans="1:34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8"/>
        <v>40601.004534466752</v>
      </c>
      <c r="F43" s="4">
        <f t="shared" si="9"/>
        <v>40601</v>
      </c>
      <c r="G43" s="1">
        <f t="shared" si="10"/>
        <v>1.8928999998024665E-3</v>
      </c>
      <c r="M43" s="1">
        <f>G43</f>
        <v>1.8928999998024665E-3</v>
      </c>
      <c r="O43" s="4">
        <f t="shared" si="11"/>
        <v>9.4948734207515179E-4</v>
      </c>
      <c r="P43" s="10">
        <f t="shared" si="12"/>
        <v>29970.827599999997</v>
      </c>
      <c r="Q43" s="1">
        <f t="shared" si="13"/>
        <v>8.9002744276011548E-7</v>
      </c>
      <c r="AC43" s="1" t="s">
        <v>44</v>
      </c>
      <c r="AH43" s="1" t="s">
        <v>35</v>
      </c>
    </row>
    <row r="44" spans="1:34" x14ac:dyDescent="0.2">
      <c r="A44" s="1" t="s">
        <v>6</v>
      </c>
      <c r="B44" s="20" t="s">
        <v>64</v>
      </c>
      <c r="C44" s="33">
        <v>44989.534</v>
      </c>
      <c r="D44" s="33"/>
      <c r="E44" s="1">
        <f t="shared" si="8"/>
        <v>40601.498968372274</v>
      </c>
      <c r="F44" s="4">
        <f t="shared" si="9"/>
        <v>40601.5</v>
      </c>
      <c r="G44" s="1">
        <f t="shared" si="10"/>
        <v>-4.3065000500064343E-4</v>
      </c>
      <c r="I44" s="1">
        <f>G44</f>
        <v>-4.3065000500064343E-4</v>
      </c>
      <c r="O44" s="4">
        <f t="shared" si="11"/>
        <v>9.4892899588894242E-4</v>
      </c>
      <c r="P44" s="10">
        <f t="shared" si="12"/>
        <v>29971.034</v>
      </c>
      <c r="Q44" s="1">
        <f t="shared" si="13"/>
        <v>1.903238219695508E-6</v>
      </c>
    </row>
    <row r="45" spans="1:34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8"/>
        <v>40601.499687026211</v>
      </c>
      <c r="F45" s="4">
        <f t="shared" si="9"/>
        <v>40601.5</v>
      </c>
      <c r="G45" s="1">
        <f t="shared" si="10"/>
        <v>-1.3065000530332327E-4</v>
      </c>
      <c r="M45" s="1">
        <f>G45</f>
        <v>-1.3065000530332327E-4</v>
      </c>
      <c r="O45" s="4">
        <f t="shared" si="11"/>
        <v>9.4892899588894242E-4</v>
      </c>
      <c r="P45" s="10">
        <f t="shared" si="12"/>
        <v>29971.034299999999</v>
      </c>
      <c r="Q45" s="1">
        <f t="shared" si="13"/>
        <v>1.1654908198152899E-6</v>
      </c>
      <c r="AC45" s="1" t="s">
        <v>45</v>
      </c>
      <c r="AH45" s="1" t="s">
        <v>35</v>
      </c>
    </row>
    <row r="46" spans="1:34" x14ac:dyDescent="0.2">
      <c r="A46" s="1" t="s">
        <v>46</v>
      </c>
      <c r="C46" s="33">
        <v>45196.366999999998</v>
      </c>
      <c r="D46" s="33"/>
      <c r="E46" s="1">
        <f t="shared" si="8"/>
        <v>41096.970131065704</v>
      </c>
      <c r="F46" s="4">
        <f t="shared" si="9"/>
        <v>41097</v>
      </c>
      <c r="G46" s="1">
        <f t="shared" si="10"/>
        <v>-1.2468700006138533E-2</v>
      </c>
      <c r="M46" s="1">
        <f>G46</f>
        <v>-1.2468700006138533E-2</v>
      </c>
      <c r="O46" s="4">
        <f t="shared" si="11"/>
        <v>3.8872173500533597E-4</v>
      </c>
      <c r="P46" s="10">
        <f t="shared" si="12"/>
        <v>30177.866999999998</v>
      </c>
      <c r="Q46" s="1">
        <f t="shared" si="13"/>
        <v>1.6531329382963905E-4</v>
      </c>
      <c r="AC46" s="1" t="s">
        <v>33</v>
      </c>
      <c r="AH46" s="1" t="s">
        <v>35</v>
      </c>
    </row>
    <row r="47" spans="1:34" x14ac:dyDescent="0.2">
      <c r="A47" s="1" t="s">
        <v>46</v>
      </c>
      <c r="C47" s="33">
        <v>45196.374000000003</v>
      </c>
      <c r="D47" s="33"/>
      <c r="E47" s="1">
        <f t="shared" si="8"/>
        <v>41096.986899657473</v>
      </c>
      <c r="F47" s="4">
        <f t="shared" si="9"/>
        <v>41097</v>
      </c>
      <c r="G47" s="1">
        <f t="shared" si="10"/>
        <v>-5.4687000010744669E-3</v>
      </c>
      <c r="M47" s="1">
        <f>G47</f>
        <v>-5.4687000010744669E-3</v>
      </c>
      <c r="O47" s="4">
        <f t="shared" si="11"/>
        <v>3.8872173500533597E-4</v>
      </c>
      <c r="P47" s="10">
        <f t="shared" si="12"/>
        <v>30177.874000000003</v>
      </c>
      <c r="Q47" s="1">
        <f t="shared" si="13"/>
        <v>3.4309389394300129E-5</v>
      </c>
      <c r="AC47" s="1" t="s">
        <v>33</v>
      </c>
      <c r="AH47" s="1" t="s">
        <v>35</v>
      </c>
    </row>
    <row r="48" spans="1:34" x14ac:dyDescent="0.2">
      <c r="A48" s="1" t="s">
        <v>62</v>
      </c>
      <c r="C48" s="34">
        <v>45235.623</v>
      </c>
      <c r="D48" s="33"/>
      <c r="E48" s="1">
        <f t="shared" si="8"/>
        <v>41191.008393638374</v>
      </c>
      <c r="F48" s="4">
        <f t="shared" si="9"/>
        <v>41191</v>
      </c>
      <c r="G48" s="1">
        <f t="shared" si="10"/>
        <v>3.5038999994867481E-3</v>
      </c>
      <c r="J48" s="1">
        <f>G48</f>
        <v>3.5038999994867481E-3</v>
      </c>
      <c r="O48" s="4">
        <f t="shared" si="11"/>
        <v>2.8089367033874019E-4</v>
      </c>
      <c r="P48" s="10">
        <f t="shared" si="12"/>
        <v>30217.123</v>
      </c>
      <c r="Q48" s="1">
        <f t="shared" si="13"/>
        <v>1.0387769797728117E-5</v>
      </c>
    </row>
    <row r="49" spans="1:34" x14ac:dyDescent="0.2">
      <c r="A49" s="1" t="s">
        <v>62</v>
      </c>
      <c r="C49" s="34">
        <v>45492.767</v>
      </c>
      <c r="D49" s="33"/>
      <c r="E49" s="1">
        <f t="shared" si="8"/>
        <v>41807.000216314831</v>
      </c>
      <c r="F49" s="4">
        <f t="shared" si="9"/>
        <v>41807</v>
      </c>
      <c r="G49" s="1">
        <f t="shared" si="10"/>
        <v>9.0299996372777969E-5</v>
      </c>
      <c r="J49" s="1">
        <f>G49</f>
        <v>9.0299996372777969E-5</v>
      </c>
      <c r="O49" s="4">
        <f t="shared" si="11"/>
        <v>-4.3797870500025815E-4</v>
      </c>
      <c r="P49" s="10">
        <f t="shared" si="12"/>
        <v>30474.267</v>
      </c>
      <c r="Q49" s="1">
        <f t="shared" si="13"/>
        <v>2.7907838632438149E-7</v>
      </c>
    </row>
    <row r="50" spans="1:34" x14ac:dyDescent="0.2">
      <c r="A50" s="1" t="s">
        <v>46</v>
      </c>
      <c r="C50" s="33">
        <v>45562.485000000001</v>
      </c>
      <c r="D50" s="33"/>
      <c r="E50" s="1">
        <f t="shared" si="8"/>
        <v>41974.010599187299</v>
      </c>
      <c r="F50" s="4">
        <f t="shared" si="9"/>
        <v>41974</v>
      </c>
      <c r="G50" s="1">
        <f t="shared" si="10"/>
        <v>4.4246000034036115E-3</v>
      </c>
      <c r="M50" s="1">
        <f>G50</f>
        <v>4.4246000034036115E-3</v>
      </c>
      <c r="O50" s="4">
        <f t="shared" si="11"/>
        <v>-6.3653160812812692E-4</v>
      </c>
      <c r="P50" s="10">
        <f t="shared" si="12"/>
        <v>30543.985000000001</v>
      </c>
      <c r="Q50" s="1">
        <f t="shared" si="13"/>
        <v>2.5615053189245852E-5</v>
      </c>
      <c r="AC50" s="1" t="s">
        <v>33</v>
      </c>
      <c r="AH50" s="1" t="s">
        <v>35</v>
      </c>
    </row>
    <row r="51" spans="1:34" x14ac:dyDescent="0.2">
      <c r="A51" s="1" t="s">
        <v>46</v>
      </c>
      <c r="C51" s="33">
        <v>45562.497000000003</v>
      </c>
      <c r="D51" s="33"/>
      <c r="E51" s="1">
        <f t="shared" si="8"/>
        <v>41974.039345344601</v>
      </c>
      <c r="F51" s="4">
        <f t="shared" si="9"/>
        <v>41974</v>
      </c>
      <c r="G51" s="1">
        <f t="shared" si="10"/>
        <v>1.6424600005848333E-2</v>
      </c>
      <c r="M51" s="1">
        <f>G51</f>
        <v>1.6424600005848333E-2</v>
      </c>
      <c r="O51" s="4">
        <f t="shared" si="11"/>
        <v>-6.3653160812812692E-4</v>
      </c>
      <c r="P51" s="10">
        <f t="shared" si="12"/>
        <v>30543.997000000003</v>
      </c>
      <c r="Q51" s="1">
        <f t="shared" si="13"/>
        <v>2.9108221194942699E-4</v>
      </c>
      <c r="AC51" s="1" t="s">
        <v>33</v>
      </c>
      <c r="AH51" s="1" t="s">
        <v>35</v>
      </c>
    </row>
    <row r="52" spans="1:34" x14ac:dyDescent="0.2">
      <c r="A52" s="1" t="s">
        <v>62</v>
      </c>
      <c r="C52" s="34">
        <v>45591.709000000003</v>
      </c>
      <c r="D52" s="33"/>
      <c r="E52" s="1">
        <f t="shared" si="8"/>
        <v>42044.017074259231</v>
      </c>
      <c r="F52" s="4">
        <f t="shared" si="9"/>
        <v>42044</v>
      </c>
      <c r="G52" s="1">
        <f t="shared" si="10"/>
        <v>7.1276000016951002E-3</v>
      </c>
      <c r="J52" s="1">
        <f>G52</f>
        <v>7.1276000016951002E-3</v>
      </c>
      <c r="O52" s="4">
        <f t="shared" si="11"/>
        <v>-7.2022221224708749E-4</v>
      </c>
      <c r="P52" s="10">
        <f t="shared" si="12"/>
        <v>30573.209000000003</v>
      </c>
      <c r="Q52" s="1">
        <f t="shared" si="13"/>
        <v>6.1588313501644465E-5</v>
      </c>
    </row>
    <row r="53" spans="1:34" x14ac:dyDescent="0.2">
      <c r="A53" s="1" t="s">
        <v>48</v>
      </c>
      <c r="B53" s="20" t="s">
        <v>65</v>
      </c>
      <c r="C53" s="33">
        <v>46034.404999999999</v>
      </c>
      <c r="D53" s="33"/>
      <c r="E53" s="1">
        <f t="shared" si="8"/>
        <v>43104.501145175032</v>
      </c>
      <c r="F53" s="4">
        <f t="shared" si="9"/>
        <v>43104.5</v>
      </c>
      <c r="G53" s="1">
        <f t="shared" si="10"/>
        <v>4.7805000212974846E-4</v>
      </c>
      <c r="L53" s="1">
        <f t="shared" ref="L53:L63" si="14">G53</f>
        <v>4.7805000212974846E-4</v>
      </c>
      <c r="O53" s="4">
        <f t="shared" si="11"/>
        <v>-2.0217267923788376E-3</v>
      </c>
      <c r="P53" s="10">
        <f t="shared" si="12"/>
        <v>31015.904999999999</v>
      </c>
      <c r="Q53" s="1">
        <f t="shared" si="13"/>
        <v>6.2488840223636222E-6</v>
      </c>
      <c r="AC53" s="1" t="s">
        <v>33</v>
      </c>
      <c r="AD53" s="1">
        <v>16</v>
      </c>
      <c r="AF53" s="1" t="s">
        <v>47</v>
      </c>
      <c r="AH53" s="1" t="s">
        <v>38</v>
      </c>
    </row>
    <row r="54" spans="1:34" x14ac:dyDescent="0.2">
      <c r="A54" s="1" t="s">
        <v>49</v>
      </c>
      <c r="B54" s="20" t="s">
        <v>65</v>
      </c>
      <c r="C54" s="33">
        <v>46054.438000000002</v>
      </c>
      <c r="D54" s="33"/>
      <c r="E54" s="1">
        <f t="shared" si="8"/>
        <v>43152.490459270171</v>
      </c>
      <c r="F54" s="4">
        <f t="shared" si="9"/>
        <v>43152.5</v>
      </c>
      <c r="G54" s="1">
        <f t="shared" si="10"/>
        <v>-3.9827500004321337E-3</v>
      </c>
      <c r="L54" s="1">
        <f t="shared" si="14"/>
        <v>-3.9827500004321337E-3</v>
      </c>
      <c r="O54" s="4">
        <f t="shared" si="11"/>
        <v>-2.082125900496834E-3</v>
      </c>
      <c r="P54" s="10">
        <f t="shared" si="12"/>
        <v>31035.938000000002</v>
      </c>
      <c r="Q54" s="1">
        <f t="shared" si="13"/>
        <v>3.6123719692548682E-6</v>
      </c>
      <c r="AC54" s="1" t="s">
        <v>33</v>
      </c>
      <c r="AD54" s="1">
        <v>18</v>
      </c>
      <c r="AF54" s="1" t="s">
        <v>47</v>
      </c>
      <c r="AH54" s="1" t="s">
        <v>38</v>
      </c>
    </row>
    <row r="55" spans="1:34" x14ac:dyDescent="0.2">
      <c r="A55" s="1" t="s">
        <v>49</v>
      </c>
      <c r="B55" s="20" t="s">
        <v>65</v>
      </c>
      <c r="C55" s="33">
        <v>46057.35</v>
      </c>
      <c r="D55" s="33"/>
      <c r="E55" s="1">
        <f t="shared" si="8"/>
        <v>43159.466193441032</v>
      </c>
      <c r="F55" s="4">
        <f t="shared" si="9"/>
        <v>43159.5</v>
      </c>
      <c r="G55" s="1">
        <f t="shared" si="10"/>
        <v>-1.4112450000538956E-2</v>
      </c>
      <c r="L55" s="1">
        <f t="shared" si="14"/>
        <v>-1.4112450000538956E-2</v>
      </c>
      <c r="O55" s="4">
        <f t="shared" si="11"/>
        <v>-2.0909448911052772E-3</v>
      </c>
      <c r="P55" s="10">
        <f t="shared" si="12"/>
        <v>31038.85</v>
      </c>
      <c r="Q55" s="1">
        <f t="shared" si="13"/>
        <v>1.4451658509614005E-4</v>
      </c>
      <c r="AC55" s="1" t="s">
        <v>33</v>
      </c>
      <c r="AD55" s="1">
        <v>10</v>
      </c>
      <c r="AF55" s="1" t="s">
        <v>47</v>
      </c>
      <c r="AH55" s="1" t="s">
        <v>38</v>
      </c>
    </row>
    <row r="56" spans="1:34" x14ac:dyDescent="0.2">
      <c r="A56" s="1" t="s">
        <v>50</v>
      </c>
      <c r="B56" s="20" t="s">
        <v>65</v>
      </c>
      <c r="C56" s="33">
        <v>46210.561999999998</v>
      </c>
      <c r="D56" s="33"/>
      <c r="E56" s="1">
        <f t="shared" si="8"/>
        <v>43526.487547763529</v>
      </c>
      <c r="F56" s="4">
        <f t="shared" si="9"/>
        <v>43526.5</v>
      </c>
      <c r="G56" s="1">
        <f t="shared" si="10"/>
        <v>-5.198150007345248E-3</v>
      </c>
      <c r="L56" s="1">
        <f t="shared" si="14"/>
        <v>-5.198150007345248E-3</v>
      </c>
      <c r="O56" s="4">
        <f t="shared" si="11"/>
        <v>-2.557157811406148E-3</v>
      </c>
      <c r="P56" s="10">
        <f t="shared" si="12"/>
        <v>31192.061999999998</v>
      </c>
      <c r="Q56" s="1">
        <f t="shared" si="13"/>
        <v>6.9748397790112292E-6</v>
      </c>
      <c r="AC56" s="1" t="s">
        <v>33</v>
      </c>
      <c r="AD56" s="1">
        <v>12</v>
      </c>
      <c r="AF56" s="1" t="s">
        <v>47</v>
      </c>
      <c r="AH56" s="1" t="s">
        <v>38</v>
      </c>
    </row>
    <row r="57" spans="1:34" x14ac:dyDescent="0.2">
      <c r="A57" s="1" t="s">
        <v>50</v>
      </c>
      <c r="C57" s="33">
        <v>46250.432999999997</v>
      </c>
      <c r="D57" s="33"/>
      <c r="E57" s="1">
        <f t="shared" si="8"/>
        <v>43621.999050897699</v>
      </c>
      <c r="F57" s="4">
        <f t="shared" si="9"/>
        <v>43622</v>
      </c>
      <c r="G57" s="1">
        <f t="shared" si="10"/>
        <v>-3.9620000461582094E-4</v>
      </c>
      <c r="L57" s="1">
        <f t="shared" si="14"/>
        <v>-3.9620000461582094E-4</v>
      </c>
      <c r="O57" s="4">
        <f t="shared" si="11"/>
        <v>-2.6797123646958923E-3</v>
      </c>
      <c r="P57" s="10">
        <f t="shared" si="12"/>
        <v>31231.932999999997</v>
      </c>
      <c r="Q57" s="1">
        <f t="shared" si="13"/>
        <v>5.2144286986384571E-6</v>
      </c>
      <c r="AC57" s="1" t="s">
        <v>33</v>
      </c>
      <c r="AD57" s="1">
        <v>17</v>
      </c>
      <c r="AF57" s="1" t="s">
        <v>47</v>
      </c>
      <c r="AH57" s="1" t="s">
        <v>38</v>
      </c>
    </row>
    <row r="58" spans="1:34" x14ac:dyDescent="0.2">
      <c r="A58" s="1" t="s">
        <v>51</v>
      </c>
      <c r="C58" s="33">
        <v>46306.373</v>
      </c>
      <c r="D58" s="33"/>
      <c r="E58" s="1">
        <f t="shared" si="8"/>
        <v>43756.004054166384</v>
      </c>
      <c r="F58" s="4">
        <f t="shared" si="9"/>
        <v>43756</v>
      </c>
      <c r="G58" s="1">
        <f t="shared" si="10"/>
        <v>1.6924000010476448E-3</v>
      </c>
      <c r="L58" s="1">
        <f t="shared" si="14"/>
        <v>1.6924000010476448E-3</v>
      </c>
      <c r="O58" s="4">
        <f t="shared" si="11"/>
        <v>-2.8525353978302581E-3</v>
      </c>
      <c r="P58" s="10">
        <f t="shared" si="12"/>
        <v>31287.873</v>
      </c>
      <c r="Q58" s="1">
        <f t="shared" si="13"/>
        <v>2.0656437779973443E-5</v>
      </c>
      <c r="AD58" s="1">
        <v>18</v>
      </c>
      <c r="AF58" s="1" t="s">
        <v>47</v>
      </c>
      <c r="AH58" s="1" t="s">
        <v>38</v>
      </c>
    </row>
    <row r="59" spans="1:34" x14ac:dyDescent="0.2">
      <c r="A59" s="1" t="s">
        <v>52</v>
      </c>
      <c r="C59" s="33">
        <v>46306.374000000003</v>
      </c>
      <c r="D59" s="33"/>
      <c r="E59" s="1">
        <f t="shared" si="8"/>
        <v>43756.006449679495</v>
      </c>
      <c r="F59" s="4">
        <f t="shared" si="9"/>
        <v>43756</v>
      </c>
      <c r="G59" s="1">
        <f t="shared" si="10"/>
        <v>2.6924000048893504E-3</v>
      </c>
      <c r="L59" s="1">
        <f t="shared" si="14"/>
        <v>2.6924000048893504E-3</v>
      </c>
      <c r="O59" s="4">
        <f t="shared" si="11"/>
        <v>-2.8525353978302581E-3</v>
      </c>
      <c r="P59" s="10">
        <f t="shared" si="12"/>
        <v>31287.874000000003</v>
      </c>
      <c r="Q59" s="1">
        <f t="shared" si="13"/>
        <v>3.0746308620333269E-5</v>
      </c>
      <c r="AC59" s="1" t="s">
        <v>33</v>
      </c>
      <c r="AH59" s="1" t="s">
        <v>35</v>
      </c>
    </row>
    <row r="60" spans="1:34" x14ac:dyDescent="0.2">
      <c r="A60" s="1" t="s">
        <v>51</v>
      </c>
      <c r="C60" s="33">
        <v>46329.326999999997</v>
      </c>
      <c r="D60" s="33"/>
      <c r="E60" s="1">
        <f t="shared" si="8"/>
        <v>43810.990662050346</v>
      </c>
      <c r="F60" s="4">
        <f t="shared" si="9"/>
        <v>43811</v>
      </c>
      <c r="G60" s="1">
        <f t="shared" si="10"/>
        <v>-3.8981000034254976E-3</v>
      </c>
      <c r="L60" s="1">
        <f t="shared" si="14"/>
        <v>-3.8981000034254976E-3</v>
      </c>
      <c r="O60" s="4">
        <f t="shared" si="11"/>
        <v>-2.9237614830765687E-3</v>
      </c>
      <c r="P60" s="10">
        <f t="shared" si="12"/>
        <v>31310.826999999997</v>
      </c>
      <c r="Q60" s="1">
        <f t="shared" si="13"/>
        <v>9.4933555223573992E-7</v>
      </c>
      <c r="AD60" s="1">
        <v>9</v>
      </c>
      <c r="AF60" s="1" t="s">
        <v>47</v>
      </c>
      <c r="AH60" s="1" t="s">
        <v>38</v>
      </c>
    </row>
    <row r="61" spans="1:34" x14ac:dyDescent="0.2">
      <c r="A61" s="1" t="s">
        <v>52</v>
      </c>
      <c r="C61" s="33">
        <v>46329.328999999998</v>
      </c>
      <c r="D61" s="33"/>
      <c r="E61" s="1">
        <f t="shared" si="8"/>
        <v>43810.995453076561</v>
      </c>
      <c r="F61" s="4">
        <f t="shared" si="9"/>
        <v>43811</v>
      </c>
      <c r="G61" s="1">
        <f t="shared" si="10"/>
        <v>-1.8981000030180439E-3</v>
      </c>
      <c r="L61" s="1">
        <f t="shared" si="14"/>
        <v>-1.8981000030180439E-3</v>
      </c>
      <c r="O61" s="4">
        <f t="shared" si="11"/>
        <v>-2.9237614830765687E-3</v>
      </c>
      <c r="P61" s="10">
        <f t="shared" si="12"/>
        <v>31310.828999999998</v>
      </c>
      <c r="Q61" s="1">
        <f t="shared" si="13"/>
        <v>1.0519814716758436E-6</v>
      </c>
      <c r="AC61" s="1" t="s">
        <v>33</v>
      </c>
      <c r="AH61" s="1" t="s">
        <v>35</v>
      </c>
    </row>
    <row r="62" spans="1:34" x14ac:dyDescent="0.2">
      <c r="A62" s="1" t="s">
        <v>51</v>
      </c>
      <c r="C62" s="33">
        <v>46331.417999999998</v>
      </c>
      <c r="D62" s="33"/>
      <c r="E62" s="1">
        <f t="shared" si="8"/>
        <v>43815.999679959437</v>
      </c>
      <c r="F62" s="4">
        <f t="shared" si="9"/>
        <v>43816</v>
      </c>
      <c r="G62" s="1">
        <f t="shared" si="10"/>
        <v>-1.3360000593820587E-4</v>
      </c>
      <c r="L62" s="1">
        <f t="shared" si="14"/>
        <v>-1.3360000593820587E-4</v>
      </c>
      <c r="O62" s="4">
        <f t="shared" si="11"/>
        <v>-2.9302449874557684E-3</v>
      </c>
      <c r="P62" s="10">
        <f t="shared" si="12"/>
        <v>31312.917999999998</v>
      </c>
      <c r="Q62" s="1">
        <f t="shared" si="13"/>
        <v>7.8212231526473685E-6</v>
      </c>
      <c r="AD62" s="1">
        <v>10</v>
      </c>
      <c r="AF62" s="1" t="s">
        <v>47</v>
      </c>
      <c r="AH62" s="1" t="s">
        <v>38</v>
      </c>
    </row>
    <row r="63" spans="1:34" x14ac:dyDescent="0.2">
      <c r="A63" s="1" t="s">
        <v>52</v>
      </c>
      <c r="C63" s="33">
        <v>46331.42</v>
      </c>
      <c r="D63" s="33"/>
      <c r="E63" s="1">
        <f t="shared" si="8"/>
        <v>43816.004470985659</v>
      </c>
      <c r="F63" s="4">
        <f t="shared" si="9"/>
        <v>43816</v>
      </c>
      <c r="G63" s="1">
        <f t="shared" si="10"/>
        <v>1.8663999944692478E-3</v>
      </c>
      <c r="L63" s="1">
        <f t="shared" si="14"/>
        <v>1.8663999944692478E-3</v>
      </c>
      <c r="O63" s="4">
        <f t="shared" si="11"/>
        <v>-2.9302449874557684E-3</v>
      </c>
      <c r="P63" s="10">
        <f t="shared" si="12"/>
        <v>31312.92</v>
      </c>
      <c r="Q63" s="1">
        <f t="shared" si="13"/>
        <v>2.3007803082626439E-5</v>
      </c>
      <c r="AC63" s="1" t="s">
        <v>33</v>
      </c>
      <c r="AH63" s="1" t="s">
        <v>35</v>
      </c>
    </row>
    <row r="64" spans="1:34" x14ac:dyDescent="0.2">
      <c r="A64" s="1" t="s">
        <v>53</v>
      </c>
      <c r="C64" s="33">
        <v>46657.442999999999</v>
      </c>
      <c r="D64" s="33"/>
      <c r="E64" s="1">
        <f t="shared" ref="E64:E92" si="15">(C64-C$7)/C$8</f>
        <v>44596.99684103686</v>
      </c>
      <c r="F64" s="4">
        <f t="shared" ref="F64:F108" si="16">ROUND(2*E64,0)/2</f>
        <v>44597</v>
      </c>
      <c r="G64" s="1">
        <f t="shared" ref="G64:G92" si="17">C64-(C$7+C$8*F64)</f>
        <v>-1.3187000004108995E-3</v>
      </c>
      <c r="L64" s="1">
        <f>G64</f>
        <v>-1.3187000004108995E-3</v>
      </c>
      <c r="O64" s="4">
        <f t="shared" ref="O64:O92" si="18">+D$11+D$12*F64+D$13*F64^2</f>
        <v>-3.9601683247841163E-3</v>
      </c>
      <c r="P64" s="10">
        <f t="shared" ref="P64:P92" si="19">C64-15018.5</f>
        <v>31638.942999999999</v>
      </c>
      <c r="Q64" s="1">
        <f t="shared" ref="Q64:Q92" si="20">+(O64-G64)^2</f>
        <v>6.9773549086670493E-6</v>
      </c>
      <c r="AC64" s="1" t="s">
        <v>33</v>
      </c>
      <c r="AD64" s="1">
        <v>15</v>
      </c>
      <c r="AF64" s="1" t="s">
        <v>47</v>
      </c>
      <c r="AH64" s="1" t="s">
        <v>38</v>
      </c>
    </row>
    <row r="65" spans="1:34" x14ac:dyDescent="0.2">
      <c r="A65" s="1" t="s">
        <v>62</v>
      </c>
      <c r="C65" s="34">
        <v>46714.620999999999</v>
      </c>
      <c r="D65" s="33"/>
      <c r="E65" s="1">
        <f t="shared" si="15"/>
        <v>44733.967489533403</v>
      </c>
      <c r="F65" s="4">
        <f t="shared" si="16"/>
        <v>44734</v>
      </c>
      <c r="G65" s="1">
        <f t="shared" si="17"/>
        <v>-1.3571400006185286E-2</v>
      </c>
      <c r="J65" s="1">
        <f>G65</f>
        <v>-1.3571400006185286E-2</v>
      </c>
      <c r="O65" s="4">
        <f t="shared" si="18"/>
        <v>-4.1443573401987038E-3</v>
      </c>
      <c r="P65" s="10">
        <f t="shared" si="19"/>
        <v>31696.120999999999</v>
      </c>
      <c r="Q65" s="1">
        <f t="shared" si="20"/>
        <v>8.8869133426331404E-5</v>
      </c>
    </row>
    <row r="66" spans="1:34" x14ac:dyDescent="0.2">
      <c r="A66" s="1" t="s">
        <v>54</v>
      </c>
      <c r="C66" s="33">
        <v>47069.453000000001</v>
      </c>
      <c r="D66" s="33"/>
      <c r="E66" s="1">
        <f t="shared" si="15"/>
        <v>45583.972196716662</v>
      </c>
      <c r="F66" s="4">
        <f t="shared" si="16"/>
        <v>45584</v>
      </c>
      <c r="G66" s="1">
        <f t="shared" si="17"/>
        <v>-1.1606399995798711E-2</v>
      </c>
      <c r="M66" s="1">
        <f t="shared" ref="M66:M71" si="21">G66</f>
        <v>-1.1606399995798711E-2</v>
      </c>
      <c r="O66" s="4">
        <f t="shared" si="18"/>
        <v>-5.3106425002249422E-3</v>
      </c>
      <c r="P66" s="10">
        <f t="shared" si="19"/>
        <v>32050.953000000001</v>
      </c>
      <c r="Q66" s="1">
        <f t="shared" si="20"/>
        <v>3.9636562443073287E-5</v>
      </c>
      <c r="AC66" s="1" t="s">
        <v>33</v>
      </c>
      <c r="AH66" s="1" t="s">
        <v>35</v>
      </c>
    </row>
    <row r="67" spans="1:34" x14ac:dyDescent="0.2">
      <c r="A67" s="1" t="s">
        <v>54</v>
      </c>
      <c r="C67" s="33">
        <v>47099.525999999998</v>
      </c>
      <c r="D67" s="33"/>
      <c r="E67" s="1">
        <f t="shared" si="15"/>
        <v>45656.012462417384</v>
      </c>
      <c r="F67" s="4">
        <f t="shared" si="16"/>
        <v>45656</v>
      </c>
      <c r="G67" s="1">
        <f t="shared" si="17"/>
        <v>5.2023999960510992E-3</v>
      </c>
      <c r="M67" s="1">
        <f t="shared" si="21"/>
        <v>5.2023999960510992E-3</v>
      </c>
      <c r="O67" s="4">
        <f t="shared" si="18"/>
        <v>-5.4112937316010135E-3</v>
      </c>
      <c r="P67" s="10">
        <f t="shared" si="19"/>
        <v>32081.025999999998</v>
      </c>
      <c r="Q67" s="1">
        <f t="shared" si="20"/>
        <v>1.126504945444018E-4</v>
      </c>
      <c r="AC67" s="1" t="s">
        <v>33</v>
      </c>
      <c r="AH67" s="1" t="s">
        <v>35</v>
      </c>
    </row>
    <row r="68" spans="1:34" x14ac:dyDescent="0.2">
      <c r="A68" s="1" t="s">
        <v>54</v>
      </c>
      <c r="C68" s="33">
        <v>47115.370999999999</v>
      </c>
      <c r="D68" s="33"/>
      <c r="E68" s="1">
        <f t="shared" si="15"/>
        <v>45693.969367615675</v>
      </c>
      <c r="F68" s="4">
        <f t="shared" si="16"/>
        <v>45694</v>
      </c>
      <c r="G68" s="1">
        <f t="shared" si="17"/>
        <v>-1.2787400002707727E-2</v>
      </c>
      <c r="M68" s="1">
        <f t="shared" si="21"/>
        <v>-1.2787400002707727E-2</v>
      </c>
      <c r="O68" s="4">
        <f t="shared" si="18"/>
        <v>-5.4645323345321878E-3</v>
      </c>
      <c r="P68" s="10">
        <f t="shared" si="19"/>
        <v>32096.870999999999</v>
      </c>
      <c r="Q68" s="1">
        <f t="shared" si="20"/>
        <v>5.3624390885610663E-5</v>
      </c>
      <c r="AC68" s="1" t="s">
        <v>33</v>
      </c>
      <c r="AH68" s="1" t="s">
        <v>35</v>
      </c>
    </row>
    <row r="69" spans="1:34" x14ac:dyDescent="0.2">
      <c r="A69" s="1" t="s">
        <v>54</v>
      </c>
      <c r="C69" s="33">
        <v>47613.39</v>
      </c>
      <c r="D69" s="33"/>
      <c r="E69" s="1">
        <f t="shared" si="15"/>
        <v>46886.980410212454</v>
      </c>
      <c r="F69" s="4">
        <f t="shared" si="16"/>
        <v>46887</v>
      </c>
      <c r="G69" s="1">
        <f t="shared" si="17"/>
        <v>-8.1777000013971701E-3</v>
      </c>
      <c r="M69" s="1">
        <f t="shared" si="21"/>
        <v>-8.1777000013971701E-3</v>
      </c>
      <c r="O69" s="4">
        <f t="shared" si="18"/>
        <v>-7.1770925905770833E-3</v>
      </c>
      <c r="P69" s="10">
        <f t="shared" si="19"/>
        <v>32594.89</v>
      </c>
      <c r="Q69" s="1">
        <f t="shared" si="20"/>
        <v>1.0012151905880781E-6</v>
      </c>
      <c r="AC69" s="1" t="s">
        <v>33</v>
      </c>
      <c r="AH69" s="1" t="s">
        <v>35</v>
      </c>
    </row>
    <row r="70" spans="1:34" x14ac:dyDescent="0.2">
      <c r="A70" s="1" t="s">
        <v>54</v>
      </c>
      <c r="C70" s="33">
        <v>47686.445</v>
      </c>
      <c r="D70" s="33"/>
      <c r="E70" s="1">
        <f t="shared" si="15"/>
        <v>47061.984620326737</v>
      </c>
      <c r="F70" s="4">
        <f t="shared" si="16"/>
        <v>47062</v>
      </c>
      <c r="G70" s="1">
        <f t="shared" si="17"/>
        <v>-6.4201999994111247E-3</v>
      </c>
      <c r="M70" s="1">
        <f t="shared" si="21"/>
        <v>-6.4201999994111247E-3</v>
      </c>
      <c r="O70" s="4">
        <f t="shared" si="18"/>
        <v>-7.4350141399108158E-3</v>
      </c>
      <c r="P70" s="10">
        <f t="shared" si="19"/>
        <v>32667.945</v>
      </c>
      <c r="Q70" s="1">
        <f t="shared" si="20"/>
        <v>1.0298477397581266E-6</v>
      </c>
      <c r="AC70" s="1" t="s">
        <v>33</v>
      </c>
      <c r="AH70" s="1" t="s">
        <v>35</v>
      </c>
    </row>
    <row r="71" spans="1:34" x14ac:dyDescent="0.2">
      <c r="A71" s="1" t="s">
        <v>54</v>
      </c>
      <c r="C71" s="33">
        <v>47686.457999999999</v>
      </c>
      <c r="D71" s="33"/>
      <c r="E71" s="1">
        <f t="shared" si="15"/>
        <v>47062.015761997143</v>
      </c>
      <c r="F71" s="4">
        <f t="shared" si="16"/>
        <v>47062</v>
      </c>
      <c r="G71" s="1">
        <f t="shared" si="17"/>
        <v>6.579799999599345E-3</v>
      </c>
      <c r="M71" s="1">
        <f t="shared" si="21"/>
        <v>6.579799999599345E-3</v>
      </c>
      <c r="O71" s="4">
        <f t="shared" si="18"/>
        <v>-7.4350141399108158E-3</v>
      </c>
      <c r="P71" s="10">
        <f t="shared" si="19"/>
        <v>32667.957999999999</v>
      </c>
      <c r="Q71" s="1">
        <f t="shared" si="20"/>
        <v>1.9641501536501392E-4</v>
      </c>
      <c r="AC71" s="1" t="s">
        <v>33</v>
      </c>
      <c r="AH71" s="1" t="s">
        <v>35</v>
      </c>
    </row>
    <row r="72" spans="1:34" x14ac:dyDescent="0.2">
      <c r="A72" s="1" t="s">
        <v>62</v>
      </c>
      <c r="C72" s="34">
        <v>47772.841</v>
      </c>
      <c r="D72" s="33"/>
      <c r="E72" s="1">
        <f t="shared" si="15"/>
        <v>47268.947370816561</v>
      </c>
      <c r="F72" s="4">
        <f t="shared" si="16"/>
        <v>47269</v>
      </c>
      <c r="G72" s="1">
        <f t="shared" si="17"/>
        <v>-2.1969900000840425E-2</v>
      </c>
      <c r="J72" s="1">
        <f>G72</f>
        <v>-2.1969900000840425E-2</v>
      </c>
      <c r="O72" s="4">
        <f t="shared" si="18"/>
        <v>-7.7423140666329007E-3</v>
      </c>
      <c r="P72" s="10">
        <f t="shared" si="19"/>
        <v>32754.341</v>
      </c>
      <c r="Q72" s="1">
        <f t="shared" si="20"/>
        <v>2.0242420151525981E-4</v>
      </c>
    </row>
    <row r="73" spans="1:34" x14ac:dyDescent="0.2">
      <c r="A73" s="1" t="s">
        <v>62</v>
      </c>
      <c r="C73" s="34">
        <v>47807.900999999998</v>
      </c>
      <c r="D73" s="33"/>
      <c r="E73" s="1">
        <f t="shared" si="15"/>
        <v>47352.934060387524</v>
      </c>
      <c r="F73" s="4">
        <f t="shared" si="16"/>
        <v>47353</v>
      </c>
      <c r="G73" s="1">
        <f t="shared" si="17"/>
        <v>-2.7526300007593818E-2</v>
      </c>
      <c r="J73" s="1">
        <f>G73</f>
        <v>-2.7526300007593818E-2</v>
      </c>
      <c r="O73" s="4">
        <f t="shared" si="18"/>
        <v>-7.8677003842744717E-3</v>
      </c>
      <c r="P73" s="10">
        <f t="shared" si="19"/>
        <v>32789.400999999998</v>
      </c>
      <c r="Q73" s="1">
        <f t="shared" si="20"/>
        <v>3.8646053914997156E-4</v>
      </c>
    </row>
    <row r="74" spans="1:34" x14ac:dyDescent="0.2">
      <c r="A74" s="1" t="s">
        <v>55</v>
      </c>
      <c r="C74" s="33">
        <v>48123.510999999999</v>
      </c>
      <c r="D74" s="33"/>
      <c r="E74" s="1">
        <f t="shared" si="15"/>
        <v>48108.981952443792</v>
      </c>
      <c r="F74" s="4">
        <f t="shared" si="16"/>
        <v>48109</v>
      </c>
      <c r="G74" s="1">
        <f t="shared" si="17"/>
        <v>-7.5339000031817704E-3</v>
      </c>
      <c r="M74" s="1">
        <f>G74</f>
        <v>-7.5339000031817704E-3</v>
      </c>
      <c r="O74" s="4">
        <f t="shared" si="18"/>
        <v>-9.0139704720944291E-3</v>
      </c>
      <c r="P74" s="10">
        <f t="shared" si="19"/>
        <v>33105.010999999999</v>
      </c>
      <c r="Q74" s="1">
        <f t="shared" si="20"/>
        <v>2.1906085929473374E-6</v>
      </c>
      <c r="AC74" s="1" t="s">
        <v>33</v>
      </c>
      <c r="AH74" s="1" t="s">
        <v>35</v>
      </c>
    </row>
    <row r="75" spans="1:34" x14ac:dyDescent="0.2">
      <c r="A75" s="1" t="s">
        <v>55</v>
      </c>
      <c r="C75" s="33">
        <v>48500.476999999999</v>
      </c>
      <c r="D75" s="33"/>
      <c r="E75" s="1">
        <f t="shared" si="15"/>
        <v>49012.008946762347</v>
      </c>
      <c r="F75" s="4">
        <f t="shared" si="16"/>
        <v>49012</v>
      </c>
      <c r="G75" s="1">
        <f t="shared" si="17"/>
        <v>3.7347999968915246E-3</v>
      </c>
      <c r="M75" s="1">
        <f>G75</f>
        <v>3.7347999968915246E-3</v>
      </c>
      <c r="O75" s="4">
        <f t="shared" si="18"/>
        <v>-1.0425101131899532E-2</v>
      </c>
      <c r="P75" s="10">
        <f t="shared" si="19"/>
        <v>33481.976999999999</v>
      </c>
      <c r="Q75" s="1">
        <f t="shared" si="20"/>
        <v>2.0050279997713824E-4</v>
      </c>
      <c r="AC75" s="1" t="s">
        <v>33</v>
      </c>
      <c r="AH75" s="1" t="s">
        <v>35</v>
      </c>
    </row>
    <row r="76" spans="1:34" x14ac:dyDescent="0.2">
      <c r="A76" s="1" t="s">
        <v>62</v>
      </c>
      <c r="C76" s="34">
        <v>48506.714</v>
      </c>
      <c r="D76" s="33"/>
      <c r="E76" s="1">
        <f t="shared" si="15"/>
        <v>49026.94976201775</v>
      </c>
      <c r="F76" s="4">
        <f t="shared" si="16"/>
        <v>49027</v>
      </c>
      <c r="G76" s="1">
        <f t="shared" si="17"/>
        <v>-2.097170000342885E-2</v>
      </c>
      <c r="J76" s="1">
        <f>G76</f>
        <v>-2.097170000342885E-2</v>
      </c>
      <c r="O76" s="4">
        <f t="shared" si="18"/>
        <v>-1.0448927663102757E-2</v>
      </c>
      <c r="P76" s="10">
        <f t="shared" si="19"/>
        <v>33488.214</v>
      </c>
      <c r="Q76" s="1">
        <f t="shared" si="20"/>
        <v>1.1072873772633189E-4</v>
      </c>
    </row>
    <row r="77" spans="1:34" x14ac:dyDescent="0.2">
      <c r="A77" s="1" t="s">
        <v>55</v>
      </c>
      <c r="C77" s="33">
        <v>48508.398999999998</v>
      </c>
      <c r="D77" s="33"/>
      <c r="E77" s="1">
        <f t="shared" si="15"/>
        <v>49030.986201604937</v>
      </c>
      <c r="F77" s="4">
        <f t="shared" si="16"/>
        <v>49031</v>
      </c>
      <c r="G77" s="1">
        <f t="shared" si="17"/>
        <v>-5.7601000080467202E-3</v>
      </c>
      <c r="M77" s="1">
        <f>G77</f>
        <v>-5.7601000080467202E-3</v>
      </c>
      <c r="O77" s="4">
        <f t="shared" si="18"/>
        <v>-1.045528353420614E-2</v>
      </c>
      <c r="P77" s="10">
        <f t="shared" si="19"/>
        <v>33489.898999999998</v>
      </c>
      <c r="Q77" s="1">
        <f t="shared" si="20"/>
        <v>2.2044748344318805E-5</v>
      </c>
      <c r="AC77" s="1" t="s">
        <v>33</v>
      </c>
      <c r="AH77" s="1" t="s">
        <v>35</v>
      </c>
    </row>
    <row r="78" spans="1:34" x14ac:dyDescent="0.2">
      <c r="A78" s="1" t="s">
        <v>62</v>
      </c>
      <c r="C78" s="34">
        <v>48537.625</v>
      </c>
      <c r="D78" s="33"/>
      <c r="E78" s="1">
        <f t="shared" si="15"/>
        <v>49100.997467703091</v>
      </c>
      <c r="F78" s="4">
        <f t="shared" si="16"/>
        <v>49101</v>
      </c>
      <c r="G78" s="1">
        <f t="shared" si="17"/>
        <v>-1.0571000020718202E-3</v>
      </c>
      <c r="J78" s="1">
        <f>G78</f>
        <v>-1.0571000020718202E-3</v>
      </c>
      <c r="O78" s="4">
        <f t="shared" si="18"/>
        <v>-1.0566656417288302E-2</v>
      </c>
      <c r="P78" s="10">
        <f t="shared" si="19"/>
        <v>33519.125</v>
      </c>
      <c r="Q78" s="1">
        <f t="shared" si="20"/>
        <v>9.0431663214184934E-5</v>
      </c>
    </row>
    <row r="79" spans="1:34" x14ac:dyDescent="0.2">
      <c r="A79" s="1" t="s">
        <v>55</v>
      </c>
      <c r="C79" s="33">
        <v>48801.451999999997</v>
      </c>
      <c r="D79" s="33"/>
      <c r="E79" s="1">
        <f t="shared" si="15"/>
        <v>49732.998504481155</v>
      </c>
      <c r="F79" s="4">
        <f t="shared" si="16"/>
        <v>49733</v>
      </c>
      <c r="G79" s="1">
        <f t="shared" si="17"/>
        <v>-6.2430000252788886E-4</v>
      </c>
      <c r="M79" s="1">
        <f>G79</f>
        <v>-6.2430000252788886E-4</v>
      </c>
      <c r="O79" s="4">
        <f t="shared" si="18"/>
        <v>-1.1584625499258802E-2</v>
      </c>
      <c r="P79" s="10">
        <f t="shared" si="19"/>
        <v>33782.951999999997</v>
      </c>
      <c r="Q79" s="1">
        <f t="shared" si="20"/>
        <v>1.2012873499428974E-4</v>
      </c>
      <c r="AC79" s="1" t="s">
        <v>33</v>
      </c>
      <c r="AH79" s="1" t="s">
        <v>35</v>
      </c>
    </row>
    <row r="80" spans="1:34" x14ac:dyDescent="0.2">
      <c r="A80" s="1" t="s">
        <v>55</v>
      </c>
      <c r="C80" s="33">
        <v>49122.478999999999</v>
      </c>
      <c r="D80" s="33"/>
      <c r="E80" s="1">
        <f t="shared" si="15"/>
        <v>50502.022891044151</v>
      </c>
      <c r="F80" s="4">
        <f t="shared" si="16"/>
        <v>50502</v>
      </c>
      <c r="G80" s="1">
        <f t="shared" si="17"/>
        <v>9.5557999957236461E-3</v>
      </c>
      <c r="M80" s="1">
        <f>G80</f>
        <v>9.5557999957236461E-3</v>
      </c>
      <c r="O80" s="4">
        <f t="shared" si="18"/>
        <v>-1.2853448805141603E-2</v>
      </c>
      <c r="P80" s="10">
        <f t="shared" si="19"/>
        <v>34103.978999999999</v>
      </c>
      <c r="Q80" s="1">
        <f t="shared" si="20"/>
        <v>5.0217443181908058E-4</v>
      </c>
      <c r="AC80" s="1" t="s">
        <v>33</v>
      </c>
      <c r="AH80" s="1" t="s">
        <v>35</v>
      </c>
    </row>
    <row r="81" spans="1:34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5"/>
        <v>51644.505375651184</v>
      </c>
      <c r="F81" s="4">
        <f t="shared" si="16"/>
        <v>51644.5</v>
      </c>
      <c r="G81" s="1">
        <f t="shared" si="17"/>
        <v>2.2440499960794114E-3</v>
      </c>
      <c r="L81" s="1">
        <f>G81</f>
        <v>2.2440499960794114E-3</v>
      </c>
      <c r="O81" s="4">
        <f t="shared" si="18"/>
        <v>-1.4799724673551826E-2</v>
      </c>
      <c r="P81" s="10">
        <f t="shared" si="19"/>
        <v>34580.904999999999</v>
      </c>
      <c r="Q81" s="1">
        <f t="shared" si="20"/>
        <v>2.9049025498916338E-4</v>
      </c>
      <c r="AC81" s="1" t="s">
        <v>33</v>
      </c>
      <c r="AD81" s="1">
        <v>11</v>
      </c>
      <c r="AF81" s="1" t="s">
        <v>56</v>
      </c>
      <c r="AH81" s="1" t="s">
        <v>38</v>
      </c>
    </row>
    <row r="82" spans="1:34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5"/>
        <v>51644.970105194167</v>
      </c>
      <c r="F82" s="4">
        <f t="shared" si="16"/>
        <v>51645</v>
      </c>
      <c r="G82" s="1">
        <f t="shared" si="17"/>
        <v>-1.247950000106357E-2</v>
      </c>
      <c r="L82" s="1">
        <f>G82</f>
        <v>-1.247950000106357E-2</v>
      </c>
      <c r="O82" s="4">
        <f t="shared" si="18"/>
        <v>-1.4800592448317287E-2</v>
      </c>
      <c r="P82" s="10">
        <f t="shared" si="19"/>
        <v>34581.099000000002</v>
      </c>
      <c r="Q82" s="1">
        <f t="shared" si="20"/>
        <v>5.3874701486982493E-6</v>
      </c>
      <c r="AC82" s="1" t="s">
        <v>33</v>
      </c>
      <c r="AD82" s="1">
        <v>13</v>
      </c>
      <c r="AF82" s="1" t="s">
        <v>56</v>
      </c>
      <c r="AH82" s="1" t="s">
        <v>38</v>
      </c>
    </row>
    <row r="83" spans="1:34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5"/>
        <v>51645.006037890787</v>
      </c>
      <c r="F83" s="4">
        <f t="shared" si="16"/>
        <v>51645</v>
      </c>
      <c r="G83" s="1">
        <f t="shared" si="17"/>
        <v>2.520499998354353E-3</v>
      </c>
      <c r="L83" s="1">
        <f>G83</f>
        <v>2.520499998354353E-3</v>
      </c>
      <c r="O83" s="4">
        <f t="shared" si="18"/>
        <v>-1.4800592448317287E-2</v>
      </c>
      <c r="P83" s="10">
        <f t="shared" si="19"/>
        <v>34581.114000000001</v>
      </c>
      <c r="Q83" s="1">
        <f t="shared" si="20"/>
        <v>3.0002024354614535E-4</v>
      </c>
      <c r="AC83" s="1" t="s">
        <v>33</v>
      </c>
      <c r="AD83" s="1">
        <v>16</v>
      </c>
      <c r="AF83" s="1" t="s">
        <v>58</v>
      </c>
      <c r="AH83" s="1" t="s">
        <v>38</v>
      </c>
    </row>
    <row r="84" spans="1:34" x14ac:dyDescent="0.2">
      <c r="A84" s="41" t="s">
        <v>62</v>
      </c>
      <c r="B84" s="42"/>
      <c r="C84" s="44">
        <v>49858.828000000001</v>
      </c>
      <c r="D84" s="43"/>
      <c r="E84" s="41">
        <f t="shared" si="15"/>
        <v>52265.95657270107</v>
      </c>
      <c r="F84" s="1">
        <f t="shared" si="16"/>
        <v>52266</v>
      </c>
      <c r="G84" s="1">
        <f t="shared" si="17"/>
        <v>-1.8128600000636652E-2</v>
      </c>
      <c r="J84" s="1">
        <f>G84</f>
        <v>-1.8128600000636652E-2</v>
      </c>
      <c r="O84" s="4">
        <f t="shared" si="18"/>
        <v>-1.5889182708414613E-2</v>
      </c>
      <c r="P84" s="10">
        <f t="shared" si="19"/>
        <v>34840.328000000001</v>
      </c>
      <c r="Q84" s="1">
        <f t="shared" si="20"/>
        <v>5.0149898087030879E-6</v>
      </c>
    </row>
    <row r="85" spans="1:34" x14ac:dyDescent="0.2">
      <c r="A85" s="41" t="s">
        <v>62</v>
      </c>
      <c r="B85" s="42"/>
      <c r="C85" s="44">
        <v>50233.692999999999</v>
      </c>
      <c r="D85" s="43"/>
      <c r="E85" s="41">
        <f t="shared" si="15"/>
        <v>53163.950593979447</v>
      </c>
      <c r="F85" s="1">
        <f t="shared" si="16"/>
        <v>53164</v>
      </c>
      <c r="G85" s="1">
        <f t="shared" si="17"/>
        <v>-2.0624400000087917E-2</v>
      </c>
      <c r="J85" s="1">
        <f>G85</f>
        <v>-2.0624400000087917E-2</v>
      </c>
      <c r="O85" s="4">
        <f t="shared" si="18"/>
        <v>-1.7501563571426189E-2</v>
      </c>
      <c r="P85" s="10">
        <f t="shared" si="19"/>
        <v>35215.192999999999</v>
      </c>
      <c r="Q85" s="1">
        <f t="shared" si="20"/>
        <v>9.7521073601767358E-6</v>
      </c>
    </row>
    <row r="86" spans="1:34" x14ac:dyDescent="0.2">
      <c r="A86" s="41" t="s">
        <v>93</v>
      </c>
      <c r="B86" s="42"/>
      <c r="C86" s="44">
        <v>49890.355199999998</v>
      </c>
      <c r="D86" s="1" t="s">
        <v>95</v>
      </c>
      <c r="E86" s="41">
        <f t="shared" si="15"/>
        <v>52341.48039356363</v>
      </c>
      <c r="F86" s="1">
        <f t="shared" si="16"/>
        <v>52341.5</v>
      </c>
      <c r="G86" s="1">
        <f t="shared" si="17"/>
        <v>-8.1846500033861957E-3</v>
      </c>
      <c r="M86" s="1">
        <f>G86</f>
        <v>-8.1846500033861957E-3</v>
      </c>
      <c r="O86" s="4">
        <f t="shared" si="18"/>
        <v>-1.6023004847454073E-2</v>
      </c>
      <c r="P86" s="10">
        <f t="shared" si="19"/>
        <v>34871.855199999998</v>
      </c>
      <c r="Q86" s="1">
        <f t="shared" si="20"/>
        <v>6.1439806661522348E-5</v>
      </c>
    </row>
    <row r="87" spans="1:34" x14ac:dyDescent="0.2">
      <c r="A87" s="41" t="s">
        <v>93</v>
      </c>
      <c r="B87" s="42"/>
      <c r="C87" s="44">
        <v>49890.349900000001</v>
      </c>
      <c r="D87" s="1" t="s">
        <v>95</v>
      </c>
      <c r="E87" s="41">
        <f t="shared" si="15"/>
        <v>52341.467697344167</v>
      </c>
      <c r="F87" s="1">
        <f t="shared" si="16"/>
        <v>52341.5</v>
      </c>
      <c r="G87" s="1">
        <f t="shared" si="17"/>
        <v>-1.3484650000464171E-2</v>
      </c>
      <c r="M87" s="1">
        <f t="shared" ref="M87:M92" si="22">G87</f>
        <v>-1.3484650000464171E-2</v>
      </c>
      <c r="O87" s="4">
        <f t="shared" si="18"/>
        <v>-1.6023004847454073E-2</v>
      </c>
      <c r="P87" s="10">
        <f t="shared" si="19"/>
        <v>34871.849900000001</v>
      </c>
      <c r="Q87" s="1">
        <f t="shared" si="20"/>
        <v>6.443245329237126E-6</v>
      </c>
    </row>
    <row r="88" spans="1:34" x14ac:dyDescent="0.2">
      <c r="A88" s="41" t="s">
        <v>93</v>
      </c>
      <c r="B88" s="42"/>
      <c r="C88" s="44">
        <v>49891.3969</v>
      </c>
      <c r="D88" s="1" t="s">
        <v>95</v>
      </c>
      <c r="E88" s="41">
        <f t="shared" si="15"/>
        <v>52343.975799568376</v>
      </c>
      <c r="F88" s="1">
        <f t="shared" si="16"/>
        <v>52344</v>
      </c>
      <c r="G88" s="1">
        <f t="shared" si="17"/>
        <v>-1.0102400003233925E-2</v>
      </c>
      <c r="M88" s="1">
        <f t="shared" si="22"/>
        <v>-1.0102400003233925E-2</v>
      </c>
      <c r="O88" s="4">
        <f t="shared" si="18"/>
        <v>-1.6027441507829303E-2</v>
      </c>
      <c r="P88" s="10">
        <f t="shared" si="19"/>
        <v>34872.8969</v>
      </c>
      <c r="Q88" s="1">
        <f t="shared" si="20"/>
        <v>3.5106116831177862E-5</v>
      </c>
    </row>
    <row r="89" spans="1:34" x14ac:dyDescent="0.2">
      <c r="A89" s="41" t="s">
        <v>93</v>
      </c>
      <c r="B89" s="42"/>
      <c r="C89" s="44">
        <v>49899.326800000003</v>
      </c>
      <c r="D89" s="1" t="s">
        <v>95</v>
      </c>
      <c r="E89" s="41">
        <f t="shared" si="15"/>
        <v>52362.971978964524</v>
      </c>
      <c r="F89" s="1">
        <f t="shared" si="16"/>
        <v>52363</v>
      </c>
      <c r="G89" s="1">
        <f t="shared" si="17"/>
        <v>-1.1697300004016142E-2</v>
      </c>
      <c r="M89" s="1">
        <f t="shared" si="22"/>
        <v>-1.1697300004016142E-2</v>
      </c>
      <c r="O89" s="4">
        <f t="shared" si="18"/>
        <v>-1.6061171572470376E-2</v>
      </c>
      <c r="P89" s="10">
        <f t="shared" si="19"/>
        <v>34880.826800000003</v>
      </c>
      <c r="Q89" s="1">
        <f t="shared" si="20"/>
        <v>1.9043375065963212E-5</v>
      </c>
    </row>
    <row r="90" spans="1:34" x14ac:dyDescent="0.2">
      <c r="A90" s="41" t="s">
        <v>93</v>
      </c>
      <c r="B90" s="42"/>
      <c r="C90" s="44">
        <v>49909.347500000003</v>
      </c>
      <c r="D90" s="1" t="s">
        <v>95</v>
      </c>
      <c r="E90" s="41">
        <f t="shared" si="15"/>
        <v>52386.976697167142</v>
      </c>
      <c r="F90" s="1">
        <f t="shared" si="16"/>
        <v>52387</v>
      </c>
      <c r="G90" s="1">
        <f t="shared" si="17"/>
        <v>-9.7277000022586435E-3</v>
      </c>
      <c r="M90" s="1">
        <f t="shared" si="22"/>
        <v>-9.7277000022586435E-3</v>
      </c>
      <c r="O90" s="4">
        <f t="shared" si="18"/>
        <v>-1.6103806885590079E-2</v>
      </c>
      <c r="P90" s="10">
        <f t="shared" si="19"/>
        <v>34890.847500000003</v>
      </c>
      <c r="Q90" s="1">
        <f t="shared" si="20"/>
        <v>4.0654738987666511E-5</v>
      </c>
    </row>
    <row r="91" spans="1:34" x14ac:dyDescent="0.2">
      <c r="A91" s="41" t="s">
        <v>93</v>
      </c>
      <c r="B91" s="42"/>
      <c r="C91" s="44">
        <v>49937.316200000001</v>
      </c>
      <c r="D91" s="1" t="s">
        <v>95</v>
      </c>
      <c r="E91" s="41">
        <f t="shared" si="15"/>
        <v>52453.976084634436</v>
      </c>
      <c r="F91" s="1">
        <f t="shared" si="16"/>
        <v>52454</v>
      </c>
      <c r="G91" s="1">
        <f t="shared" si="17"/>
        <v>-9.9833999993279576E-3</v>
      </c>
      <c r="M91" s="1">
        <f t="shared" si="22"/>
        <v>-9.9833999993279576E-3</v>
      </c>
      <c r="O91" s="4">
        <f t="shared" si="18"/>
        <v>-1.6223001300307828E-2</v>
      </c>
      <c r="P91" s="10">
        <f t="shared" si="19"/>
        <v>34918.816200000001</v>
      </c>
      <c r="Q91" s="1">
        <f t="shared" si="20"/>
        <v>3.8932624395189692E-5</v>
      </c>
    </row>
    <row r="92" spans="1:34" x14ac:dyDescent="0.2">
      <c r="A92" s="41" t="s">
        <v>93</v>
      </c>
      <c r="B92" s="42"/>
      <c r="C92" s="44">
        <v>49938.359499999999</v>
      </c>
      <c r="D92" s="1" t="s">
        <v>95</v>
      </c>
      <c r="E92" s="41">
        <f t="shared" si="15"/>
        <v>52456.475323460138</v>
      </c>
      <c r="F92" s="1">
        <f t="shared" si="16"/>
        <v>52456.5</v>
      </c>
      <c r="G92" s="1">
        <f t="shared" si="17"/>
        <v>-1.0301150003215298E-2</v>
      </c>
      <c r="M92" s="1">
        <f t="shared" si="22"/>
        <v>-1.0301150003215298E-2</v>
      </c>
      <c r="O92" s="4">
        <f t="shared" si="18"/>
        <v>-1.6227453721408901E-2</v>
      </c>
      <c r="P92" s="10">
        <f t="shared" si="19"/>
        <v>34919.859499999999</v>
      </c>
      <c r="Q92" s="1">
        <f t="shared" si="20"/>
        <v>3.5121075760275316E-5</v>
      </c>
    </row>
    <row r="93" spans="1:34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ref="E93:E108" si="23">(C93-C$7)/C$8</f>
        <v>56619.941305137814</v>
      </c>
      <c r="F93" s="1">
        <f t="shared" si="16"/>
        <v>56620</v>
      </c>
      <c r="G93" s="1">
        <f t="shared" ref="G93:G108" si="24">C93-(C$7+C$8*F93)</f>
        <v>-2.450200000021141E-2</v>
      </c>
      <c r="M93" s="1">
        <f>G93</f>
        <v>-2.450200000021141E-2</v>
      </c>
      <c r="N93" s="1">
        <f ca="1">+C$11+C$12*F93</f>
        <v>-4.6386843741165307E-2</v>
      </c>
      <c r="O93" s="4">
        <f>+D$11+D$12*F93+D$13*F93^2</f>
        <v>-2.4128510511096823E-2</v>
      </c>
      <c r="P93" s="10">
        <f>C93-15018.5</f>
        <v>36657.886299999998</v>
      </c>
      <c r="Q93" s="1">
        <f>+(O93-G93)^2</f>
        <v>1.3949439847907504E-7</v>
      </c>
    </row>
    <row r="94" spans="1:34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3"/>
        <v>56622.476716211466</v>
      </c>
      <c r="F94" s="1">
        <f t="shared" si="16"/>
        <v>56622.5</v>
      </c>
      <c r="G94" s="1">
        <f t="shared" si="24"/>
        <v>-9.7197499999310821E-3</v>
      </c>
      <c r="M94" s="37">
        <v>-9.7197499999310821E-3</v>
      </c>
      <c r="N94" s="1">
        <f t="shared" ref="N94:N99" ca="1" si="25">+C$11+C$12*F94</f>
        <v>-4.6396884625397261E-2</v>
      </c>
      <c r="O94" s="4">
        <f t="shared" ref="O94:O99" si="26">+D$11+D$12*F94+D$13*F94^2</f>
        <v>-2.4133546569387709E-2</v>
      </c>
      <c r="P94" s="10">
        <f t="shared" ref="P94:P99" si="27">C94-15018.5</f>
        <v>36658.9447</v>
      </c>
      <c r="Q94" s="1">
        <f t="shared" ref="Q94:Q99" si="28">+(O94-G94)^2</f>
        <v>2.0775753154567963E-4</v>
      </c>
    </row>
    <row r="95" spans="1:34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3"/>
        <v>56816.429914113665</v>
      </c>
      <c r="F95" s="1">
        <f t="shared" si="16"/>
        <v>56816.5</v>
      </c>
      <c r="G95" s="1">
        <f t="shared" si="24"/>
        <v>-2.9257150003104471E-2</v>
      </c>
      <c r="M95" s="37">
        <v>-2.9257150003104471E-2</v>
      </c>
      <c r="N95" s="1">
        <f t="shared" ca="1" si="25"/>
        <v>-4.7176057241796937E-2</v>
      </c>
      <c r="O95" s="4">
        <f t="shared" si="26"/>
        <v>-2.4525412807658534E-2</v>
      </c>
      <c r="P95" s="10">
        <f t="shared" si="27"/>
        <v>36739.909899999999</v>
      </c>
      <c r="Q95" s="1">
        <f t="shared" si="28"/>
        <v>2.2389336886766579E-5</v>
      </c>
    </row>
    <row r="96" spans="1:34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23"/>
        <v>56957.924010012277</v>
      </c>
      <c r="F96" s="1">
        <f t="shared" si="16"/>
        <v>56958</v>
      </c>
      <c r="G96" s="1">
        <f t="shared" si="24"/>
        <v>-3.1721800005470868E-2</v>
      </c>
      <c r="I96" s="1">
        <f>G96</f>
        <v>-3.1721800005470868E-2</v>
      </c>
      <c r="N96" s="1">
        <f t="shared" ca="1" si="25"/>
        <v>-4.7744371289325571E-2</v>
      </c>
      <c r="O96" s="4">
        <f t="shared" si="26"/>
        <v>-2.4812562926336282E-2</v>
      </c>
      <c r="P96" s="10">
        <f t="shared" si="27"/>
        <v>36798.976199999997</v>
      </c>
      <c r="Q96" s="1">
        <f t="shared" si="28"/>
        <v>4.7737557015688233E-5</v>
      </c>
    </row>
    <row r="97" spans="1:17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3"/>
        <v>57117.907873835982</v>
      </c>
      <c r="F97" s="1">
        <f t="shared" si="16"/>
        <v>57118</v>
      </c>
      <c r="G97" s="1">
        <f t="shared" si="24"/>
        <v>-3.8457800001197029E-2</v>
      </c>
      <c r="M97" s="1">
        <f>G97</f>
        <v>-3.8457800001197029E-2</v>
      </c>
      <c r="N97" s="1">
        <f t="shared" ca="1" si="25"/>
        <v>-4.8386987880170651E-2</v>
      </c>
      <c r="O97" s="4">
        <f t="shared" si="26"/>
        <v>-2.5138607279883665E-2</v>
      </c>
      <c r="P97" s="10">
        <f t="shared" si="27"/>
        <v>36865.760999999999</v>
      </c>
      <c r="Q97" s="1">
        <f t="shared" si="28"/>
        <v>1.7740089474748688E-4</v>
      </c>
    </row>
    <row r="98" spans="1:17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23"/>
        <v>57130.92269655245</v>
      </c>
      <c r="F98" s="1">
        <f t="shared" si="16"/>
        <v>57131</v>
      </c>
      <c r="G98" s="1">
        <f t="shared" si="24"/>
        <v>-3.2270099996821955E-2</v>
      </c>
      <c r="K98" s="1">
        <f>G98</f>
        <v>-3.2270099996821955E-2</v>
      </c>
      <c r="N98" s="1">
        <f t="shared" ca="1" si="25"/>
        <v>-4.8439200478176819E-2</v>
      </c>
      <c r="O98" s="4">
        <f t="shared" si="26"/>
        <v>-2.5165161398493688E-2</v>
      </c>
      <c r="P98" s="10">
        <f t="shared" si="27"/>
        <v>36871.194000000003</v>
      </c>
      <c r="Q98" s="1">
        <f t="shared" si="28"/>
        <v>5.0480152486014841E-5</v>
      </c>
    </row>
    <row r="99" spans="1:17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3"/>
        <v>57867.910449012576</v>
      </c>
      <c r="F99" s="1">
        <f t="shared" si="16"/>
        <v>57868</v>
      </c>
      <c r="G99" s="1">
        <f t="shared" si="24"/>
        <v>-3.7382800001068972E-2</v>
      </c>
      <c r="M99" s="1">
        <f>G99</f>
        <v>-3.7382800001068972E-2</v>
      </c>
      <c r="N99" s="1">
        <f t="shared" ca="1" si="25"/>
        <v>-5.1399253149757046E-2</v>
      </c>
      <c r="O99" s="4">
        <f t="shared" si="26"/>
        <v>-2.6686063201157961E-2</v>
      </c>
      <c r="P99" s="10">
        <f t="shared" si="27"/>
        <v>37178.847399999999</v>
      </c>
      <c r="Q99" s="1">
        <f t="shared" si="28"/>
        <v>1.1442017816657045E-4</v>
      </c>
    </row>
    <row r="100" spans="1:17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23"/>
        <v>57915.908626506214</v>
      </c>
      <c r="F100" s="1">
        <f t="shared" si="16"/>
        <v>57916</v>
      </c>
      <c r="G100" s="1">
        <f t="shared" si="24"/>
        <v>-3.8143599995237309E-2</v>
      </c>
      <c r="I100" s="1">
        <f>G100</f>
        <v>-3.8143599995237309E-2</v>
      </c>
      <c r="N100" s="1">
        <f ca="1">+C$11+C$12*F100</f>
        <v>-5.1592038127010575E-2</v>
      </c>
      <c r="O100" s="4">
        <f>+D$11+D$12*F100+D$13*F100^2</f>
        <v>-2.6786173622506404E-2</v>
      </c>
      <c r="P100" s="10">
        <f>C100-15018.5</f>
        <v>37198.884100000003</v>
      </c>
      <c r="Q100" s="1">
        <f>+(O100-G100)^2</f>
        <v>1.2899113381200348E-4</v>
      </c>
    </row>
    <row r="101" spans="1:17" x14ac:dyDescent="0.2">
      <c r="A101" s="41" t="s">
        <v>93</v>
      </c>
      <c r="B101" s="42"/>
      <c r="C101" s="44">
        <v>52622.0933</v>
      </c>
      <c r="D101" s="1" t="s">
        <v>95</v>
      </c>
      <c r="E101" s="41">
        <f t="shared" si="23"/>
        <v>58885.394820086185</v>
      </c>
      <c r="F101" s="1">
        <f t="shared" si="16"/>
        <v>58885.5</v>
      </c>
      <c r="G101" s="1">
        <f t="shared" si="24"/>
        <v>-4.3907049999688752E-2</v>
      </c>
      <c r="M101" s="1">
        <f>G101</f>
        <v>-4.3907049999688752E-2</v>
      </c>
      <c r="N101" s="1">
        <f t="shared" ref="N101:N106" ca="1" si="29">+C$11+C$12*F101</f>
        <v>-5.5485893032162587E-2</v>
      </c>
      <c r="O101" s="4">
        <f t="shared" ref="O101:O106" si="30">+D$11+D$12*F101+D$13*F101^2</f>
        <v>-2.8835835435466084E-2</v>
      </c>
      <c r="P101" s="10">
        <f t="shared" ref="P101:P106" si="31">C101-15018.5</f>
        <v>37603.5933</v>
      </c>
      <c r="Q101" s="1">
        <f t="shared" ref="Q101:Q106" si="32">+(O101-G101)^2</f>
        <v>2.2714150844083746E-4</v>
      </c>
    </row>
    <row r="102" spans="1:17" x14ac:dyDescent="0.2">
      <c r="A102" s="69" t="s">
        <v>90</v>
      </c>
      <c r="B102" s="70" t="s">
        <v>65</v>
      </c>
      <c r="C102" s="69">
        <v>52693.269</v>
      </c>
      <c r="D102" s="69">
        <v>5.0000000000000001E-3</v>
      </c>
      <c r="E102" s="41">
        <f t="shared" si="23"/>
        <v>59055.897142416368</v>
      </c>
      <c r="F102" s="1">
        <f t="shared" si="16"/>
        <v>59056</v>
      </c>
      <c r="G102" s="1">
        <f t="shared" si="24"/>
        <v>-4.2937600002915133E-2</v>
      </c>
      <c r="I102" s="1">
        <f>G102</f>
        <v>-4.2937600002915133E-2</v>
      </c>
      <c r="N102" s="1">
        <f t="shared" ca="1" si="29"/>
        <v>-5.617068133678188E-2</v>
      </c>
      <c r="O102" s="4">
        <f t="shared" si="30"/>
        <v>-2.9201742913925979E-2</v>
      </c>
      <c r="P102" s="10">
        <f t="shared" si="31"/>
        <v>37674.769</v>
      </c>
      <c r="Q102" s="1">
        <f t="shared" si="32"/>
        <v>1.8867376996913358E-4</v>
      </c>
    </row>
    <row r="103" spans="1:17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23"/>
        <v>59394.879710507012</v>
      </c>
      <c r="F103" s="1">
        <f t="shared" si="16"/>
        <v>59395</v>
      </c>
      <c r="G103" s="1">
        <f t="shared" si="24"/>
        <v>-5.0214500006404705E-2</v>
      </c>
      <c r="K103" s="1">
        <f>G103</f>
        <v>-5.0214500006404705E-2</v>
      </c>
      <c r="N103" s="1">
        <f t="shared" ca="1" si="29"/>
        <v>-5.7532225238634938E-2</v>
      </c>
      <c r="O103" s="4">
        <f t="shared" si="30"/>
        <v>-2.9934105168473044E-2</v>
      </c>
      <c r="P103" s="10">
        <f t="shared" si="31"/>
        <v>37816.276289999994</v>
      </c>
      <c r="Q103" s="1">
        <f t="shared" si="32"/>
        <v>4.1129441478240518E-4</v>
      </c>
    </row>
    <row r="104" spans="1:17" x14ac:dyDescent="0.2">
      <c r="A104" s="41" t="s">
        <v>93</v>
      </c>
      <c r="C104" s="71">
        <v>52941.015899999999</v>
      </c>
      <c r="D104" s="1" t="s">
        <v>95</v>
      </c>
      <c r="E104" s="41">
        <f t="shared" si="23"/>
        <v>59649.378088864425</v>
      </c>
      <c r="F104" s="1">
        <f t="shared" si="16"/>
        <v>59649.5</v>
      </c>
      <c r="G104" s="1">
        <f t="shared" si="24"/>
        <v>-5.0891450002382044E-2</v>
      </c>
      <c r="M104" s="1">
        <f>G104</f>
        <v>-5.0891450002382044E-2</v>
      </c>
      <c r="N104" s="1">
        <f t="shared" ca="1" si="29"/>
        <v>-5.8554387253447915E-2</v>
      </c>
      <c r="O104" s="4">
        <f t="shared" si="30"/>
        <v>-3.0488149110706464E-2</v>
      </c>
      <c r="P104" s="10">
        <f t="shared" si="31"/>
        <v>37922.515899999999</v>
      </c>
      <c r="Q104" s="1">
        <f t="shared" si="32"/>
        <v>4.1629468727624952E-4</v>
      </c>
    </row>
    <row r="105" spans="1:17" x14ac:dyDescent="0.2">
      <c r="A105" s="41" t="s">
        <v>93</v>
      </c>
      <c r="C105" s="71">
        <v>52941.224699999999</v>
      </c>
      <c r="D105" s="1" t="s">
        <v>95</v>
      </c>
      <c r="E105" s="41">
        <f t="shared" si="23"/>
        <v>59649.878272001406</v>
      </c>
      <c r="F105" s="1">
        <f t="shared" si="16"/>
        <v>59650</v>
      </c>
      <c r="G105" s="1">
        <f t="shared" si="24"/>
        <v>-5.0815000002330635E-2</v>
      </c>
      <c r="M105" s="1">
        <f>G105</f>
        <v>-5.0815000002330635E-2</v>
      </c>
      <c r="N105" s="1">
        <f t="shared" ca="1" si="29"/>
        <v>-5.8556395430294311E-2</v>
      </c>
      <c r="O105" s="4">
        <f t="shared" si="30"/>
        <v>-3.0489241178112567E-2</v>
      </c>
      <c r="P105" s="10">
        <f t="shared" si="31"/>
        <v>37922.724699999999</v>
      </c>
      <c r="Q105" s="1">
        <f t="shared" si="32"/>
        <v>4.1313647178027867E-4</v>
      </c>
    </row>
    <row r="106" spans="1:17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23"/>
        <v>59690.870531859</v>
      </c>
      <c r="F106" s="1">
        <f t="shared" si="16"/>
        <v>59691</v>
      </c>
      <c r="G106" s="1">
        <f t="shared" si="24"/>
        <v>-5.4046100005507469E-2</v>
      </c>
      <c r="I106" s="1">
        <f t="shared" ref="I106:I115" si="33">G106</f>
        <v>-5.4046100005507469E-2</v>
      </c>
      <c r="N106" s="1">
        <f t="shared" ca="1" si="29"/>
        <v>-5.8721065931698374E-2</v>
      </c>
      <c r="O106" s="4">
        <f t="shared" si="30"/>
        <v>-3.0578838379857989E-2</v>
      </c>
      <c r="P106" s="10">
        <f t="shared" si="31"/>
        <v>37939.836799999997</v>
      </c>
      <c r="Q106" s="1">
        <f t="shared" si="32"/>
        <v>5.5071236820668072E-4</v>
      </c>
    </row>
    <row r="107" spans="1:17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23"/>
        <v>59705.87410955783</v>
      </c>
      <c r="F107" s="1">
        <f t="shared" si="16"/>
        <v>59706</v>
      </c>
      <c r="G107" s="1">
        <f t="shared" si="24"/>
        <v>-5.2552600005583372E-2</v>
      </c>
      <c r="I107" s="1">
        <f t="shared" si="33"/>
        <v>-5.2552600005583372E-2</v>
      </c>
      <c r="N107" s="1">
        <f t="shared" ref="N107:N121" ca="1" si="34">+C$11+C$12*F107</f>
        <v>-5.87813112370901E-2</v>
      </c>
      <c r="O107" s="4">
        <f t="shared" ref="O107:O121" si="35">+D$11+D$12*F107+D$13*F107^2</f>
        <v>-3.0611641379928445E-2</v>
      </c>
      <c r="P107" s="10">
        <f t="shared" ref="P107:P121" si="36">C107-15018.5</f>
        <v>37946.1</v>
      </c>
      <c r="Q107" s="1">
        <f t="shared" ref="Q107:Q121" si="37">+(O107-G107)^2</f>
        <v>4.8140566541270136E-4</v>
      </c>
    </row>
    <row r="108" spans="1:17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23"/>
        <v>59707.876039862298</v>
      </c>
      <c r="F108" s="1">
        <f t="shared" si="16"/>
        <v>59708</v>
      </c>
      <c r="G108" s="1">
        <f t="shared" si="24"/>
        <v>-5.1746800003456883E-2</v>
      </c>
      <c r="I108" s="1">
        <f t="shared" si="33"/>
        <v>-5.1746800003456883E-2</v>
      </c>
      <c r="N108" s="1">
        <f t="shared" ca="1" si="34"/>
        <v>-5.8789343944475658E-2</v>
      </c>
      <c r="O108" s="4">
        <f t="shared" si="35"/>
        <v>-3.0616016065919502E-2</v>
      </c>
      <c r="P108" s="10">
        <f t="shared" si="36"/>
        <v>37946.935700000002</v>
      </c>
      <c r="Q108" s="1">
        <f t="shared" si="37"/>
        <v>4.4651002981488781E-4</v>
      </c>
    </row>
    <row r="109" spans="1:17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ref="E109:E121" si="38">(C109-C$7)/C$8</f>
        <v>59734.376882723569</v>
      </c>
      <c r="F109" s="1">
        <f t="shared" ref="F109:F121" si="39">ROUND(2*E109,0)/2</f>
        <v>59734.5</v>
      </c>
      <c r="G109" s="1">
        <f t="shared" ref="G109:G121" si="40">C109-(C$7+C$8*F109)</f>
        <v>-5.1394950001849793E-2</v>
      </c>
      <c r="I109" s="1">
        <f t="shared" si="33"/>
        <v>-5.1394950001849793E-2</v>
      </c>
      <c r="N109" s="1">
        <f t="shared" ca="1" si="34"/>
        <v>-5.8895777317334391E-2</v>
      </c>
      <c r="O109" s="4">
        <f t="shared" si="35"/>
        <v>-3.0674001816702073E-2</v>
      </c>
      <c r="P109" s="10">
        <f t="shared" si="36"/>
        <v>37957.998399999997</v>
      </c>
      <c r="Q109" s="1">
        <f t="shared" si="37"/>
        <v>4.2935769369157657E-4</v>
      </c>
    </row>
    <row r="110" spans="1:17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38"/>
        <v>59745.876782950458</v>
      </c>
      <c r="F110" s="1">
        <f t="shared" si="39"/>
        <v>59746</v>
      </c>
      <c r="G110" s="1">
        <f t="shared" si="40"/>
        <v>-5.1436599998851307E-2</v>
      </c>
      <c r="I110" s="1">
        <f t="shared" si="33"/>
        <v>-5.1436599998851307E-2</v>
      </c>
      <c r="N110" s="1">
        <f t="shared" ca="1" si="34"/>
        <v>-5.894196538480137E-2</v>
      </c>
      <c r="O110" s="4">
        <f t="shared" si="35"/>
        <v>-3.0699177688732954E-2</v>
      </c>
      <c r="P110" s="10">
        <f t="shared" si="36"/>
        <v>37962.798999999999</v>
      </c>
      <c r="Q110" s="1">
        <f t="shared" si="37"/>
        <v>4.3004068406819442E-4</v>
      </c>
    </row>
    <row r="111" spans="1:17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38"/>
        <v>59769.878386986027</v>
      </c>
      <c r="F111" s="1">
        <f t="shared" si="39"/>
        <v>59770</v>
      </c>
      <c r="G111" s="1">
        <f t="shared" si="40"/>
        <v>-5.0767000000632834E-2</v>
      </c>
      <c r="I111" s="1">
        <f t="shared" si="33"/>
        <v>-5.0767000000632834E-2</v>
      </c>
      <c r="N111" s="1">
        <f t="shared" ca="1" si="34"/>
        <v>-5.9038357873428149E-2</v>
      </c>
      <c r="O111" s="4">
        <f t="shared" si="35"/>
        <v>-3.0751742511304372E-2</v>
      </c>
      <c r="P111" s="10">
        <f t="shared" si="36"/>
        <v>37972.818399999996</v>
      </c>
      <c r="Q111" s="1">
        <f t="shared" si="37"/>
        <v>4.0061053236411907E-4</v>
      </c>
    </row>
    <row r="112" spans="1:17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si="38"/>
        <v>60704.342418476503</v>
      </c>
      <c r="F112" s="1">
        <f t="shared" si="39"/>
        <v>60704.5</v>
      </c>
      <c r="G112" s="1">
        <f t="shared" si="40"/>
        <v>-6.5781949997472111E-2</v>
      </c>
      <c r="I112" s="1">
        <f t="shared" si="33"/>
        <v>-6.5781949997472111E-2</v>
      </c>
      <c r="N112" s="1">
        <f t="shared" ca="1" si="34"/>
        <v>-6.2791640399332771E-2</v>
      </c>
      <c r="O112" s="4">
        <f t="shared" si="35"/>
        <v>-3.2823582480879646E-2</v>
      </c>
      <c r="P112" s="10">
        <f t="shared" si="36"/>
        <v>38362.907700000003</v>
      </c>
      <c r="Q112" s="1">
        <f t="shared" si="37"/>
        <v>1.0862539893587773E-3</v>
      </c>
    </row>
    <row r="113" spans="1:17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38"/>
        <v>60704.859609756539</v>
      </c>
      <c r="F113" s="1">
        <f t="shared" si="39"/>
        <v>60705</v>
      </c>
      <c r="G113" s="1">
        <f t="shared" si="40"/>
        <v>-5.8605500002158806E-2</v>
      </c>
      <c r="I113" s="1">
        <f t="shared" si="33"/>
        <v>-5.8605500002158806E-2</v>
      </c>
      <c r="N113" s="1">
        <f t="shared" ca="1" si="34"/>
        <v>-6.2793648576179167E-2</v>
      </c>
      <c r="O113" s="4">
        <f t="shared" si="35"/>
        <v>-3.2824704108402658E-2</v>
      </c>
      <c r="P113" s="10">
        <f t="shared" si="36"/>
        <v>38363.123599999999</v>
      </c>
      <c r="Q113" s="1">
        <f t="shared" si="37"/>
        <v>6.6464943691551387E-4</v>
      </c>
    </row>
    <row r="114" spans="1:17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38"/>
        <v>61365.347609313852</v>
      </c>
      <c r="F114" s="1">
        <f t="shared" si="39"/>
        <v>61365.5</v>
      </c>
      <c r="G114" s="1">
        <f t="shared" si="40"/>
        <v>-6.3615049999498297E-2</v>
      </c>
      <c r="I114" s="1">
        <f t="shared" si="33"/>
        <v>-6.3615049999498297E-2</v>
      </c>
      <c r="N114" s="1">
        <f t="shared" ca="1" si="34"/>
        <v>-6.5446450190261574E-2</v>
      </c>
      <c r="O114" s="4">
        <f t="shared" si="35"/>
        <v>-3.4318606925291317E-2</v>
      </c>
      <c r="P114" s="10">
        <f t="shared" si="36"/>
        <v>38638.842400000001</v>
      </c>
      <c r="Q114" s="1">
        <f t="shared" si="37"/>
        <v>8.5828157680025005E-4</v>
      </c>
    </row>
    <row r="115" spans="1:17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38"/>
        <v>61401.347619854096</v>
      </c>
      <c r="F115" s="1">
        <f t="shared" si="39"/>
        <v>61401.5</v>
      </c>
      <c r="G115" s="1">
        <f t="shared" si="40"/>
        <v>-6.3610650002374314E-2</v>
      </c>
      <c r="I115" s="1">
        <f t="shared" si="33"/>
        <v>-6.3610650002374314E-2</v>
      </c>
      <c r="N115" s="1">
        <f t="shared" ca="1" si="34"/>
        <v>-6.5591038923201728E-2</v>
      </c>
      <c r="O115" s="1">
        <f t="shared" si="35"/>
        <v>-3.4400733398809891E-2</v>
      </c>
      <c r="P115" s="10">
        <f t="shared" si="36"/>
        <v>38653.870499999997</v>
      </c>
      <c r="Q115" s="1">
        <f t="shared" si="37"/>
        <v>8.5321922798718859E-4</v>
      </c>
    </row>
    <row r="116" spans="1:17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38"/>
        <v>61461.846542951185</v>
      </c>
      <c r="F116" s="1">
        <f t="shared" si="39"/>
        <v>61462</v>
      </c>
      <c r="G116" s="1">
        <f t="shared" si="40"/>
        <v>-6.406020000576973E-2</v>
      </c>
      <c r="K116" s="1">
        <f>G116</f>
        <v>-6.406020000576973E-2</v>
      </c>
      <c r="N116" s="1">
        <f t="shared" ca="1" si="34"/>
        <v>-6.5834028321615029E-2</v>
      </c>
      <c r="O116" s="1">
        <f t="shared" si="35"/>
        <v>-3.4538915082464428E-2</v>
      </c>
      <c r="P116" s="10">
        <f t="shared" si="36"/>
        <v>38679.125599999999</v>
      </c>
      <c r="Q116" s="1">
        <f t="shared" si="37"/>
        <v>8.7150626352297295E-4</v>
      </c>
    </row>
    <row r="117" spans="1:17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si="38"/>
        <v>61686.34109567415</v>
      </c>
      <c r="F117" s="1">
        <f t="shared" si="39"/>
        <v>61686.5</v>
      </c>
      <c r="G117" s="1">
        <f t="shared" si="40"/>
        <v>-6.6334150003967807E-2</v>
      </c>
      <c r="I117" s="1">
        <f>G117</f>
        <v>-6.6334150003967807E-2</v>
      </c>
      <c r="N117" s="1">
        <f t="shared" ca="1" si="34"/>
        <v>-6.6735699725644554E-2</v>
      </c>
      <c r="O117" s="1">
        <f t="shared" si="35"/>
        <v>-3.5053464638616139E-2</v>
      </c>
      <c r="P117" s="10">
        <f t="shared" si="36"/>
        <v>38772.840199999999</v>
      </c>
      <c r="Q117" s="1">
        <f t="shared" si="37"/>
        <v>9.7848127692612592E-4</v>
      </c>
    </row>
    <row r="118" spans="1:17" x14ac:dyDescent="0.2">
      <c r="A118" s="61" t="s">
        <v>75</v>
      </c>
      <c r="B118" s="62" t="s">
        <v>64</v>
      </c>
      <c r="C118" s="63">
        <v>53795.305</v>
      </c>
      <c r="D118" s="63">
        <v>2.9999999999999997E-4</v>
      </c>
      <c r="E118" s="41">
        <f t="shared" si="38"/>
        <v>61695.838826045263</v>
      </c>
      <c r="F118" s="1">
        <f t="shared" si="39"/>
        <v>61696</v>
      </c>
      <c r="G118" s="1">
        <f t="shared" si="40"/>
        <v>-6.7281600000569597E-2</v>
      </c>
      <c r="I118" s="1">
        <f>G118</f>
        <v>-6.7281600000569597E-2</v>
      </c>
      <c r="N118" s="1">
        <f t="shared" ca="1" si="34"/>
        <v>-6.6773855085725975E-2</v>
      </c>
      <c r="O118" s="1">
        <f t="shared" si="35"/>
        <v>-3.5075300736957638E-2</v>
      </c>
      <c r="P118" s="10">
        <f t="shared" si="36"/>
        <v>38776.805</v>
      </c>
      <c r="Q118" s="1">
        <f t="shared" si="37"/>
        <v>1.0372457122573323E-3</v>
      </c>
    </row>
    <row r="119" spans="1:17" x14ac:dyDescent="0.2">
      <c r="A119" s="61" t="s">
        <v>75</v>
      </c>
      <c r="B119" s="62" t="s">
        <v>65</v>
      </c>
      <c r="C119" s="63">
        <v>53922.415699999998</v>
      </c>
      <c r="D119" s="63">
        <v>1E-4</v>
      </c>
      <c r="E119" s="41">
        <f t="shared" si="38"/>
        <v>62000.334174078576</v>
      </c>
      <c r="F119" s="1">
        <f t="shared" si="39"/>
        <v>62000.5</v>
      </c>
      <c r="G119" s="1">
        <f t="shared" si="40"/>
        <v>-6.9223550002789125E-2</v>
      </c>
      <c r="I119" s="1">
        <f>G119</f>
        <v>-6.9223550002789125E-2</v>
      </c>
      <c r="N119" s="1">
        <f t="shared" ca="1" si="34"/>
        <v>-6.7996834785178067E-2</v>
      </c>
      <c r="O119" s="1">
        <f t="shared" si="35"/>
        <v>-3.5777884139383404E-2</v>
      </c>
      <c r="P119" s="10">
        <f t="shared" si="36"/>
        <v>38903.915699999998</v>
      </c>
      <c r="Q119" s="1">
        <f t="shared" si="37"/>
        <v>1.1186125650465828E-3</v>
      </c>
    </row>
    <row r="120" spans="1:17" x14ac:dyDescent="0.2">
      <c r="A120" s="61" t="s">
        <v>75</v>
      </c>
      <c r="B120" s="62" t="s">
        <v>65</v>
      </c>
      <c r="C120" s="63">
        <v>53965.412700000001</v>
      </c>
      <c r="D120" s="63">
        <v>1E-4</v>
      </c>
      <c r="E120" s="41">
        <f t="shared" si="38"/>
        <v>62103.334051188758</v>
      </c>
      <c r="F120" s="1">
        <f t="shared" si="39"/>
        <v>62103.5</v>
      </c>
      <c r="G120" s="1">
        <f t="shared" si="40"/>
        <v>-6.9274850000510924E-2</v>
      </c>
      <c r="I120" s="1">
        <f>G120</f>
        <v>-6.9274850000510924E-2</v>
      </c>
      <c r="N120" s="1">
        <f t="shared" ca="1" si="34"/>
        <v>-6.8410519215534593E-2</v>
      </c>
      <c r="O120" s="1">
        <f t="shared" si="35"/>
        <v>-3.6016715639179506E-2</v>
      </c>
      <c r="P120" s="10">
        <f t="shared" si="36"/>
        <v>38946.912700000001</v>
      </c>
      <c r="Q120" s="1">
        <f t="shared" si="37"/>
        <v>1.1061035011963735E-3</v>
      </c>
    </row>
    <row r="121" spans="1:17" x14ac:dyDescent="0.2">
      <c r="A121" s="57" t="s">
        <v>76</v>
      </c>
      <c r="B121" s="55" t="s">
        <v>65</v>
      </c>
      <c r="C121" s="56">
        <v>54086.262199999997</v>
      </c>
      <c r="D121" s="56">
        <v>2.9999999999999997E-4</v>
      </c>
      <c r="E121" s="41">
        <f t="shared" si="38"/>
        <v>62392.830612549464</v>
      </c>
      <c r="F121" s="1">
        <f t="shared" si="39"/>
        <v>62393</v>
      </c>
      <c r="G121" s="1">
        <f t="shared" si="40"/>
        <v>-7.0710300002247095E-2</v>
      </c>
      <c r="I121" s="1">
        <f>G121</f>
        <v>-7.0710300002247095E-2</v>
      </c>
      <c r="N121" s="1">
        <f t="shared" ca="1" si="34"/>
        <v>-6.9573253609594959E-2</v>
      </c>
      <c r="O121" s="1">
        <f t="shared" si="35"/>
        <v>-3.6691178237967789E-2</v>
      </c>
      <c r="P121" s="10">
        <f t="shared" si="36"/>
        <v>39067.762199999997</v>
      </c>
      <c r="Q121" s="1">
        <f t="shared" si="37"/>
        <v>1.157300645612862E-3</v>
      </c>
    </row>
    <row r="122" spans="1:17" x14ac:dyDescent="0.2">
      <c r="A122" s="69" t="s">
        <v>76</v>
      </c>
      <c r="B122" s="70" t="s">
        <v>65</v>
      </c>
      <c r="C122" s="69">
        <v>54086.262199999997</v>
      </c>
      <c r="D122" s="69">
        <v>2.9999999999999997E-4</v>
      </c>
      <c r="E122" s="41">
        <f t="shared" ref="E122:E127" si="41">(C122-C$7)/C$8</f>
        <v>62392.830612549464</v>
      </c>
      <c r="F122" s="1">
        <f>ROUND(2*E122,0)/2</f>
        <v>62393</v>
      </c>
      <c r="G122" s="1">
        <f t="shared" ref="G122:G127" si="42">C122-(C$7+C$8*F122)</f>
        <v>-7.0710300002247095E-2</v>
      </c>
      <c r="I122" s="1">
        <f t="shared" ref="I122:I127" si="43">G122</f>
        <v>-7.0710300002247095E-2</v>
      </c>
      <c r="N122" s="1">
        <f t="shared" ref="N122:N127" ca="1" si="44">+C$11+C$12*F122</f>
        <v>-6.9573253609594959E-2</v>
      </c>
      <c r="O122" s="1">
        <f t="shared" ref="O122:O127" si="45">+D$11+D$12*F122+D$13*F122^2</f>
        <v>-3.6691178237967789E-2</v>
      </c>
      <c r="P122" s="10">
        <f t="shared" ref="P122:P127" si="46">C122-15018.5</f>
        <v>39067.762199999997</v>
      </c>
      <c r="Q122" s="1">
        <f t="shared" ref="Q122:Q127" si="47">+(O122-G122)^2</f>
        <v>1.157300645612862E-3</v>
      </c>
    </row>
    <row r="123" spans="1:17" x14ac:dyDescent="0.2">
      <c r="A123" s="69" t="s">
        <v>91</v>
      </c>
      <c r="B123" s="70" t="s">
        <v>65</v>
      </c>
      <c r="C123" s="69">
        <v>54433.359799999998</v>
      </c>
      <c r="D123" s="69">
        <v>8.0000000000000004E-4</v>
      </c>
      <c r="E123" s="41">
        <f t="shared" si="41"/>
        <v>63224.307463149213</v>
      </c>
      <c r="F123" s="1">
        <f>ROUND(2*E123,0)/2</f>
        <v>63224.5</v>
      </c>
      <c r="G123" s="1">
        <f t="shared" si="42"/>
        <v>-8.0373950004286598E-2</v>
      </c>
      <c r="I123" s="1">
        <f t="shared" si="43"/>
        <v>-8.0373950004286598E-2</v>
      </c>
      <c r="N123" s="1">
        <f t="shared" ca="1" si="44"/>
        <v>-7.2912851705143028E-2</v>
      </c>
      <c r="O123" s="1">
        <f t="shared" si="45"/>
        <v>-3.8654482183336197E-2</v>
      </c>
      <c r="P123" s="10">
        <f t="shared" si="46"/>
        <v>39414.859799999998</v>
      </c>
      <c r="Q123" s="1">
        <f t="shared" si="47"/>
        <v>1.7405139952633159E-3</v>
      </c>
    </row>
    <row r="124" spans="1:17" x14ac:dyDescent="0.2">
      <c r="A124" s="69" t="s">
        <v>91</v>
      </c>
      <c r="B124" s="70" t="s">
        <v>65</v>
      </c>
      <c r="C124" s="69">
        <v>55029.464999999997</v>
      </c>
      <c r="D124" s="69">
        <v>2.0000000000000001E-4</v>
      </c>
      <c r="E124" s="41">
        <f t="shared" si="41"/>
        <v>64652.285283572448</v>
      </c>
      <c r="F124" s="1">
        <f>ROUND(2*E124,0)/2</f>
        <v>64652.5</v>
      </c>
      <c r="G124" s="1">
        <f t="shared" si="42"/>
        <v>-8.9632750008604489E-2</v>
      </c>
      <c r="I124" s="1">
        <f t="shared" si="43"/>
        <v>-8.9632750008604489E-2</v>
      </c>
      <c r="N124" s="1">
        <f t="shared" ca="1" si="44"/>
        <v>-7.8648204778435565E-2</v>
      </c>
      <c r="O124" s="1">
        <f t="shared" si="45"/>
        <v>-4.2116623014813726E-2</v>
      </c>
      <c r="P124" s="10">
        <f t="shared" si="46"/>
        <v>40010.964999999997</v>
      </c>
      <c r="Q124" s="1">
        <f t="shared" si="47"/>
        <v>2.2577823244900514E-3</v>
      </c>
    </row>
    <row r="125" spans="1:17" x14ac:dyDescent="0.2">
      <c r="A125" s="61" t="s">
        <v>81</v>
      </c>
      <c r="B125" s="64" t="s">
        <v>64</v>
      </c>
      <c r="C125" s="61">
        <v>55144.675799999997</v>
      </c>
      <c r="D125" s="61">
        <v>1E-4</v>
      </c>
      <c r="E125" s="41">
        <f t="shared" si="41"/>
        <v>64928.274265170352</v>
      </c>
      <c r="F125" s="1">
        <f>ROUND(2*E125,0)/2</f>
        <v>64928.5</v>
      </c>
      <c r="G125" s="1">
        <f t="shared" si="42"/>
        <v>-9.4232350005768239E-2</v>
      </c>
      <c r="I125" s="1">
        <f t="shared" si="43"/>
        <v>-9.4232350005768239E-2</v>
      </c>
      <c r="N125" s="1">
        <f t="shared" ca="1" si="44"/>
        <v>-7.9756718397643339E-2</v>
      </c>
      <c r="O125" s="1">
        <f t="shared" si="45"/>
        <v>-4.2798953764596262E-2</v>
      </c>
      <c r="P125" s="10">
        <f t="shared" si="46"/>
        <v>40126.175799999997</v>
      </c>
      <c r="Q125" s="1">
        <f t="shared" si="47"/>
        <v>2.6453942489014035E-3</v>
      </c>
    </row>
    <row r="126" spans="1:17" x14ac:dyDescent="0.2">
      <c r="A126" s="65" t="s">
        <v>89</v>
      </c>
      <c r="B126" s="66" t="s">
        <v>64</v>
      </c>
      <c r="C126" s="67">
        <v>55503.67</v>
      </c>
      <c r="D126" s="67">
        <v>2.0000000000000001E-4</v>
      </c>
      <c r="E126" s="41">
        <f t="shared" si="41"/>
        <v>65788.249577012262</v>
      </c>
      <c r="F126" s="1">
        <f>ROUND(2*E126,0)/2+0.5</f>
        <v>65788.5</v>
      </c>
      <c r="G126" s="1">
        <f t="shared" si="42"/>
        <v>-0.10453835000225808</v>
      </c>
      <c r="I126" s="1">
        <f t="shared" si="43"/>
        <v>-0.10453835000225808</v>
      </c>
      <c r="N126" s="1">
        <f t="shared" ca="1" si="44"/>
        <v>-8.3210782573435699E-2</v>
      </c>
      <c r="O126" s="1">
        <f t="shared" si="45"/>
        <v>-4.4952430334344928E-2</v>
      </c>
      <c r="P126" s="10">
        <f t="shared" si="46"/>
        <v>40485.17</v>
      </c>
      <c r="Q126" s="1">
        <f t="shared" si="47"/>
        <v>3.5504818226709998E-3</v>
      </c>
    </row>
    <row r="127" spans="1:17" x14ac:dyDescent="0.2">
      <c r="A127" s="69" t="s">
        <v>92</v>
      </c>
      <c r="B127" s="70" t="s">
        <v>65</v>
      </c>
      <c r="C127" s="69">
        <v>55881.6584</v>
      </c>
      <c r="D127" s="69">
        <v>4.0000000000000002E-4</v>
      </c>
      <c r="E127" s="41">
        <f t="shared" si="41"/>
        <v>66693.725743932577</v>
      </c>
      <c r="F127" s="1">
        <f>ROUND(2*E127,0)/2+0.5</f>
        <v>66694</v>
      </c>
      <c r="G127" s="1">
        <f t="shared" si="42"/>
        <v>-0.11448740000196267</v>
      </c>
      <c r="I127" s="1">
        <f t="shared" si="43"/>
        <v>-0.11448740000196267</v>
      </c>
      <c r="N127" s="1">
        <f t="shared" ca="1" si="44"/>
        <v>-8.6847590842249717E-2</v>
      </c>
      <c r="O127" s="1">
        <f t="shared" si="45"/>
        <v>-4.7264633809401893E-2</v>
      </c>
      <c r="P127" s="10">
        <f t="shared" si="46"/>
        <v>40863.1584</v>
      </c>
      <c r="Q127" s="1">
        <f t="shared" si="47"/>
        <v>4.5189002945796924E-3</v>
      </c>
    </row>
    <row r="128" spans="1:17" x14ac:dyDescent="0.2">
      <c r="A128" s="65" t="s">
        <v>200</v>
      </c>
      <c r="B128" s="66" t="s">
        <v>64</v>
      </c>
      <c r="C128" s="67">
        <v>54338.813800000004</v>
      </c>
      <c r="D128" s="67">
        <v>2.0000000000000001E-4</v>
      </c>
      <c r="E128" s="41">
        <f t="shared" ref="E128:E144" si="48">(C128-C$7)/C$8</f>
        <v>62997.821280828161</v>
      </c>
      <c r="F128" s="1">
        <f t="shared" ref="F128:F144" si="49">ROUND(2*E128,0)/2</f>
        <v>62998</v>
      </c>
      <c r="G128" s="1">
        <f t="shared" ref="G128:G144" si="50">C128-(C$7+C$8*F128)</f>
        <v>-7.4605799993150868E-2</v>
      </c>
      <c r="N128" s="1">
        <f t="shared" ref="N128:N144" si="51">G128</f>
        <v>-7.4605799993150868E-2</v>
      </c>
      <c r="O128" s="4">
        <f t="shared" ref="O128:O144" si="52">+D$11+D$12*F128+D$13*F128^2</f>
        <v>-3.8115840082355426E-2</v>
      </c>
      <c r="P128" s="10">
        <f t="shared" ref="P128:P144" si="53">C128-15018.5</f>
        <v>39320.313800000004</v>
      </c>
      <c r="Q128" s="1">
        <f t="shared" ref="Q128:Q144" si="54">+(O128-G128)^2</f>
        <v>1.3315171742914584E-3</v>
      </c>
    </row>
    <row r="129" spans="1:17" x14ac:dyDescent="0.2">
      <c r="A129" s="65" t="s">
        <v>200</v>
      </c>
      <c r="B129" s="66" t="s">
        <v>64</v>
      </c>
      <c r="C129" s="67">
        <v>54366.780899999998</v>
      </c>
      <c r="D129" s="67">
        <v>2.0000000000000001E-4</v>
      </c>
      <c r="E129" s="41">
        <f t="shared" si="48"/>
        <v>63064.816835474478</v>
      </c>
      <c r="F129" s="1">
        <f t="shared" si="49"/>
        <v>63065</v>
      </c>
      <c r="G129" s="1">
        <f t="shared" si="50"/>
        <v>-7.6461500008008443E-2</v>
      </c>
      <c r="N129" s="1">
        <f t="shared" si="51"/>
        <v>-7.6461500008008443E-2</v>
      </c>
      <c r="O129" s="4">
        <f t="shared" si="52"/>
        <v>-3.8274874081597687E-2</v>
      </c>
      <c r="P129" s="10">
        <f t="shared" si="53"/>
        <v>39348.280899999998</v>
      </c>
      <c r="Q129" s="1">
        <f t="shared" si="54"/>
        <v>1.4582183996436262E-3</v>
      </c>
    </row>
    <row r="130" spans="1:17" x14ac:dyDescent="0.2">
      <c r="A130" s="65" t="s">
        <v>201</v>
      </c>
      <c r="B130" s="66" t="s">
        <v>64</v>
      </c>
      <c r="C130" s="67">
        <v>54986.677100000001</v>
      </c>
      <c r="D130" s="67">
        <v>2.9999999999999997E-4</v>
      </c>
      <c r="E130" s="41">
        <f t="shared" si="48"/>
        <v>64549.786308253191</v>
      </c>
      <c r="F130" s="1">
        <f t="shared" si="49"/>
        <v>64550</v>
      </c>
      <c r="G130" s="1">
        <f t="shared" si="50"/>
        <v>-8.9204999996582046E-2</v>
      </c>
      <c r="N130" s="1">
        <f t="shared" si="51"/>
        <v>-8.9204999996582046E-2</v>
      </c>
      <c r="O130" s="4">
        <f t="shared" si="52"/>
        <v>-4.1864308231280012E-2</v>
      </c>
      <c r="P130" s="10">
        <f t="shared" si="53"/>
        <v>39968.177100000001</v>
      </c>
      <c r="Q130" s="1">
        <f t="shared" si="54"/>
        <v>2.2411410968173357E-3</v>
      </c>
    </row>
    <row r="131" spans="1:17" x14ac:dyDescent="0.2">
      <c r="A131" s="65" t="s">
        <v>202</v>
      </c>
      <c r="B131" s="66" t="s">
        <v>65</v>
      </c>
      <c r="C131" s="67">
        <v>55346.716800000002</v>
      </c>
      <c r="D131" s="67">
        <v>2.0000000000000001E-4</v>
      </c>
      <c r="E131" s="41">
        <f t="shared" si="48"/>
        <v>65412.266129049647</v>
      </c>
      <c r="F131" s="1">
        <f t="shared" si="49"/>
        <v>65412.5</v>
      </c>
      <c r="G131" s="1">
        <f t="shared" si="50"/>
        <v>-9.7628750001604203E-2</v>
      </c>
      <c r="N131" s="1">
        <f t="shared" si="51"/>
        <v>-9.7628750001604203E-2</v>
      </c>
      <c r="O131" s="4">
        <f t="shared" si="52"/>
        <v>-4.4005811323610144E-2</v>
      </c>
      <c r="P131" s="10">
        <f t="shared" si="53"/>
        <v>40328.216800000002</v>
      </c>
      <c r="Q131" s="1">
        <f t="shared" si="54"/>
        <v>2.8754195524639111E-3</v>
      </c>
    </row>
    <row r="132" spans="1:17" x14ac:dyDescent="0.2">
      <c r="A132" s="65" t="s">
        <v>203</v>
      </c>
      <c r="B132" s="66" t="s">
        <v>64</v>
      </c>
      <c r="C132" s="67">
        <v>55747.664299999997</v>
      </c>
      <c r="D132" s="67">
        <v>1E-4</v>
      </c>
      <c r="E132" s="41">
        <f t="shared" si="48"/>
        <v>66372.741120970764</v>
      </c>
      <c r="F132" s="1">
        <f t="shared" si="49"/>
        <v>66372.5</v>
      </c>
      <c r="G132" s="1">
        <f t="shared" si="50"/>
        <v>0.10065524999663467</v>
      </c>
      <c r="N132" s="1">
        <f t="shared" si="51"/>
        <v>0.10065524999663467</v>
      </c>
      <c r="O132" s="4">
        <f t="shared" si="52"/>
        <v>-4.6438419535860823E-2</v>
      </c>
      <c r="P132" s="10">
        <f t="shared" si="53"/>
        <v>40729.164299999997</v>
      </c>
      <c r="Q132" s="1">
        <f t="shared" si="54"/>
        <v>2.1636547616534989E-2</v>
      </c>
    </row>
    <row r="133" spans="1:17" x14ac:dyDescent="0.2">
      <c r="A133" s="65" t="s">
        <v>204</v>
      </c>
      <c r="B133" s="66" t="s">
        <v>64</v>
      </c>
      <c r="C133" s="67">
        <v>54583.849800000004</v>
      </c>
      <c r="D133" s="67">
        <v>2.9999999999999997E-4</v>
      </c>
      <c r="E133" s="41">
        <f t="shared" si="48"/>
        <v>63584.808230791401</v>
      </c>
      <c r="F133" s="1">
        <f t="shared" si="49"/>
        <v>63585</v>
      </c>
      <c r="G133" s="1">
        <f t="shared" si="50"/>
        <v>-8.0053499994392041E-2</v>
      </c>
      <c r="N133" s="1">
        <f t="shared" si="51"/>
        <v>-8.0053499994392041E-2</v>
      </c>
      <c r="O133" s="4">
        <f t="shared" si="52"/>
        <v>-3.9517720347425941E-2</v>
      </c>
      <c r="P133" s="10">
        <f t="shared" si="53"/>
        <v>39565.349800000004</v>
      </c>
      <c r="Q133" s="1">
        <f t="shared" si="54"/>
        <v>1.643149431587391E-3</v>
      </c>
    </row>
    <row r="134" spans="1:17" x14ac:dyDescent="0.2">
      <c r="A134" s="65" t="s">
        <v>204</v>
      </c>
      <c r="B134" s="66" t="s">
        <v>65</v>
      </c>
      <c r="C134" s="67">
        <v>54628.7261</v>
      </c>
      <c r="D134" s="67">
        <v>6.9999999999999999E-4</v>
      </c>
      <c r="E134" s="41">
        <f t="shared" si="48"/>
        <v>63692.309995685675</v>
      </c>
      <c r="F134" s="1">
        <f t="shared" si="49"/>
        <v>63692.5</v>
      </c>
      <c r="G134" s="1">
        <f t="shared" si="50"/>
        <v>-7.9316750001453329E-2</v>
      </c>
      <c r="N134" s="1">
        <f t="shared" si="51"/>
        <v>-7.9316750001453329E-2</v>
      </c>
      <c r="O134" s="4">
        <f t="shared" si="52"/>
        <v>-3.9776544973262926E-2</v>
      </c>
      <c r="P134" s="10">
        <f t="shared" si="53"/>
        <v>39610.2261</v>
      </c>
      <c r="Q134" s="1">
        <f t="shared" si="54"/>
        <v>1.5634278136713337E-3</v>
      </c>
    </row>
    <row r="135" spans="1:17" x14ac:dyDescent="0.2">
      <c r="A135" s="65" t="s">
        <v>204</v>
      </c>
      <c r="B135" s="66" t="s">
        <v>65</v>
      </c>
      <c r="C135" s="67">
        <v>54635.820800000001</v>
      </c>
      <c r="D135" s="67">
        <v>2.9999999999999997E-4</v>
      </c>
      <c r="E135" s="41">
        <f t="shared" si="48"/>
        <v>63709.305442533914</v>
      </c>
      <c r="F135" s="1">
        <f t="shared" si="49"/>
        <v>63709.5</v>
      </c>
      <c r="G135" s="1">
        <f t="shared" si="50"/>
        <v>-8.1217450002441183E-2</v>
      </c>
      <c r="N135" s="1">
        <f t="shared" si="51"/>
        <v>-8.1217450002441183E-2</v>
      </c>
      <c r="O135" s="4">
        <f t="shared" si="52"/>
        <v>-3.9817534681567013E-2</v>
      </c>
      <c r="P135" s="10">
        <f t="shared" si="53"/>
        <v>39617.320800000001</v>
      </c>
      <c r="Q135" s="1">
        <f t="shared" si="54"/>
        <v>1.7139529885755519E-3</v>
      </c>
    </row>
    <row r="136" spans="1:17" x14ac:dyDescent="0.2">
      <c r="A136" s="65" t="s">
        <v>204</v>
      </c>
      <c r="B136" s="66" t="s">
        <v>65</v>
      </c>
      <c r="C136" s="67">
        <v>54651.685299999997</v>
      </c>
      <c r="D136" s="67">
        <v>2.9999999999999997E-4</v>
      </c>
      <c r="E136" s="41">
        <f t="shared" si="48"/>
        <v>63747.3090602378</v>
      </c>
      <c r="F136" s="1">
        <f t="shared" si="49"/>
        <v>63747.5</v>
      </c>
      <c r="G136" s="1">
        <f t="shared" si="50"/>
        <v>-7.9707249999046326E-2</v>
      </c>
      <c r="N136" s="1">
        <f t="shared" si="51"/>
        <v>-7.9707249999046326E-2</v>
      </c>
      <c r="O136" s="4">
        <f t="shared" si="52"/>
        <v>-3.9909217295275662E-2</v>
      </c>
      <c r="P136" s="10">
        <f t="shared" si="53"/>
        <v>39633.185299999997</v>
      </c>
      <c r="Q136" s="1">
        <f t="shared" si="54"/>
        <v>1.5838834070903993E-3</v>
      </c>
    </row>
    <row r="137" spans="1:17" x14ac:dyDescent="0.2">
      <c r="A137" s="65" t="s">
        <v>204</v>
      </c>
      <c r="B137" s="66" t="s">
        <v>64</v>
      </c>
      <c r="C137" s="67">
        <v>54702.817900000002</v>
      </c>
      <c r="D137" s="67">
        <v>2.0000000000000001E-4</v>
      </c>
      <c r="E137" s="41">
        <f t="shared" si="48"/>
        <v>63869.797873790478</v>
      </c>
      <c r="F137" s="1">
        <f t="shared" si="49"/>
        <v>63870</v>
      </c>
      <c r="G137" s="1">
        <f t="shared" si="50"/>
        <v>-8.437699999922188E-2</v>
      </c>
      <c r="N137" s="1">
        <f t="shared" si="51"/>
        <v>-8.437699999922188E-2</v>
      </c>
      <c r="O137" s="4">
        <f t="shared" si="52"/>
        <v>-4.0205323979371918E-2</v>
      </c>
      <c r="P137" s="10">
        <f t="shared" si="53"/>
        <v>39684.317900000002</v>
      </c>
      <c r="Q137" s="1">
        <f t="shared" si="54"/>
        <v>1.9511369624025882E-3</v>
      </c>
    </row>
    <row r="138" spans="1:17" x14ac:dyDescent="0.2">
      <c r="A138" s="65" t="s">
        <v>205</v>
      </c>
      <c r="B138" s="66" t="s">
        <v>65</v>
      </c>
      <c r="C138" s="67">
        <v>54768.564599999998</v>
      </c>
      <c r="D138" s="67">
        <v>2.0000000000000001E-4</v>
      </c>
      <c r="E138" s="41">
        <f t="shared" si="48"/>
        <v>64027.294955456622</v>
      </c>
      <c r="F138" s="1">
        <f t="shared" si="49"/>
        <v>64027.5</v>
      </c>
      <c r="G138" s="1">
        <f t="shared" si="50"/>
        <v>-8.559524999873247E-2</v>
      </c>
      <c r="N138" s="1">
        <f t="shared" si="51"/>
        <v>-8.559524999873247E-2</v>
      </c>
      <c r="O138" s="4">
        <f t="shared" si="52"/>
        <v>-4.0587268214115901E-2</v>
      </c>
      <c r="P138" s="10">
        <f t="shared" si="53"/>
        <v>39750.064599999998</v>
      </c>
      <c r="Q138" s="1">
        <f t="shared" si="54"/>
        <v>2.025718424324377E-3</v>
      </c>
    </row>
    <row r="139" spans="1:17" x14ac:dyDescent="0.2">
      <c r="A139" s="65" t="s">
        <v>205</v>
      </c>
      <c r="B139" s="66" t="s">
        <v>64</v>
      </c>
      <c r="C139" s="67">
        <v>54797.576999999997</v>
      </c>
      <c r="D139" s="67">
        <v>2.0000000000000001E-4</v>
      </c>
      <c r="E139" s="41">
        <f t="shared" si="48"/>
        <v>64096.79453995487</v>
      </c>
      <c r="F139" s="1">
        <f t="shared" si="49"/>
        <v>64097</v>
      </c>
      <c r="G139" s="1">
        <f t="shared" si="50"/>
        <v>-8.5768700002518017E-2</v>
      </c>
      <c r="N139" s="1">
        <f t="shared" si="51"/>
        <v>-8.5768700002518017E-2</v>
      </c>
      <c r="O139" s="4">
        <f t="shared" si="52"/>
        <v>-4.0756250728784194E-2</v>
      </c>
      <c r="P139" s="10">
        <f t="shared" si="53"/>
        <v>39779.076999999997</v>
      </c>
      <c r="Q139" s="1">
        <f t="shared" si="54"/>
        <v>2.0261205896204607E-3</v>
      </c>
    </row>
    <row r="140" spans="1:17" x14ac:dyDescent="0.2">
      <c r="A140" s="65" t="s">
        <v>205</v>
      </c>
      <c r="B140" s="66" t="s">
        <v>64</v>
      </c>
      <c r="C140" s="67">
        <v>54832.640599999999</v>
      </c>
      <c r="D140" s="67">
        <v>2.9999999999999997E-4</v>
      </c>
      <c r="E140" s="41">
        <f t="shared" si="48"/>
        <v>64180.789853373033</v>
      </c>
      <c r="F140" s="1">
        <f t="shared" si="49"/>
        <v>64181</v>
      </c>
      <c r="G140" s="1">
        <f t="shared" si="50"/>
        <v>-8.772510000562761E-2</v>
      </c>
      <c r="N140" s="1">
        <f t="shared" si="51"/>
        <v>-8.772510000562761E-2</v>
      </c>
      <c r="O140" s="4">
        <f t="shared" si="52"/>
        <v>-4.0960849866104251E-2</v>
      </c>
      <c r="P140" s="10">
        <f t="shared" si="53"/>
        <v>39814.140599999999</v>
      </c>
      <c r="Q140" s="1">
        <f t="shared" si="54"/>
        <v>2.1868950911119104E-3</v>
      </c>
    </row>
    <row r="141" spans="1:17" x14ac:dyDescent="0.2">
      <c r="A141" s="65" t="s">
        <v>206</v>
      </c>
      <c r="B141" s="66" t="e">
        <v>#VALUE!</v>
      </c>
      <c r="C141" s="67">
        <v>55114.620799999997</v>
      </c>
      <c r="D141" s="67">
        <v>2.9999999999999997E-4</v>
      </c>
      <c r="E141" s="41">
        <f t="shared" si="48"/>
        <v>64856.27711870557</v>
      </c>
      <c r="F141" s="1">
        <f t="shared" si="49"/>
        <v>64856.5</v>
      </c>
      <c r="G141" s="1">
        <f t="shared" si="50"/>
        <v>-9.3041150008502882E-2</v>
      </c>
      <c r="N141" s="1">
        <f t="shared" si="51"/>
        <v>-9.3041150008502882E-2</v>
      </c>
      <c r="O141" s="4">
        <f t="shared" si="52"/>
        <v>-4.262054289449288E-2</v>
      </c>
      <c r="P141" s="10">
        <f t="shared" si="53"/>
        <v>40096.120799999997</v>
      </c>
      <c r="Q141" s="1">
        <f t="shared" si="54"/>
        <v>2.5422376217453559E-3</v>
      </c>
    </row>
    <row r="142" spans="1:17" x14ac:dyDescent="0.2">
      <c r="A142" s="65" t="s">
        <v>206</v>
      </c>
      <c r="B142" s="66" t="e">
        <v>#VALUE!</v>
      </c>
      <c r="C142" s="67">
        <v>55163.669300000001</v>
      </c>
      <c r="D142" s="67">
        <v>1E-4</v>
      </c>
      <c r="E142" s="41">
        <f t="shared" si="48"/>
        <v>64973.773443389597</v>
      </c>
      <c r="F142" s="1">
        <f t="shared" si="49"/>
        <v>64974</v>
      </c>
      <c r="G142" s="1">
        <f t="shared" si="50"/>
        <v>-9.4575399998575449E-2</v>
      </c>
      <c r="N142" s="1">
        <f t="shared" si="51"/>
        <v>-9.4575399998575449E-2</v>
      </c>
      <c r="O142" s="4">
        <f t="shared" si="52"/>
        <v>-4.2911849319729772E-2</v>
      </c>
      <c r="P142" s="10">
        <f t="shared" si="53"/>
        <v>40145.169300000001</v>
      </c>
      <c r="Q142" s="1">
        <f t="shared" si="54"/>
        <v>2.6691224687456555E-3</v>
      </c>
    </row>
    <row r="143" spans="1:17" x14ac:dyDescent="0.2">
      <c r="A143" s="65" t="s">
        <v>206</v>
      </c>
      <c r="B143" s="66" t="e">
        <v>#VALUE!</v>
      </c>
      <c r="C143" s="67">
        <v>55238.5985</v>
      </c>
      <c r="D143" s="67">
        <v>2.0000000000000001E-4</v>
      </c>
      <c r="E143" s="41">
        <f t="shared" si="48"/>
        <v>65153.267324171131</v>
      </c>
      <c r="F143" s="1">
        <f t="shared" si="49"/>
        <v>65153.5</v>
      </c>
      <c r="G143" s="1">
        <f t="shared" si="50"/>
        <v>-9.7129850000783335E-2</v>
      </c>
      <c r="N143" s="1">
        <f t="shared" si="51"/>
        <v>-9.7129850000783335E-2</v>
      </c>
      <c r="O143" s="4">
        <f t="shared" si="52"/>
        <v>-4.3358360107899355E-2</v>
      </c>
      <c r="P143" s="10">
        <f t="shared" si="53"/>
        <v>40220.0985</v>
      </c>
      <c r="Q143" s="1">
        <f t="shared" si="54"/>
        <v>2.8913731253005239E-3</v>
      </c>
    </row>
    <row r="144" spans="1:17" x14ac:dyDescent="0.2">
      <c r="A144" s="67" t="s">
        <v>207</v>
      </c>
      <c r="B144" s="66" t="s">
        <v>65</v>
      </c>
      <c r="C144" s="67">
        <v>55531.642699999997</v>
      </c>
      <c r="D144" s="67">
        <v>2.9999999999999997E-4</v>
      </c>
      <c r="E144" s="41">
        <f t="shared" si="48"/>
        <v>65855.258546531986</v>
      </c>
      <c r="F144" s="1">
        <f t="shared" si="49"/>
        <v>65855.5</v>
      </c>
      <c r="G144" s="1">
        <f t="shared" si="50"/>
        <v>-0.10079405000578845</v>
      </c>
      <c r="N144" s="1">
        <f t="shared" si="51"/>
        <v>-0.10079405000578845</v>
      </c>
      <c r="O144" s="4">
        <f t="shared" si="52"/>
        <v>-4.5121941419687991E-2</v>
      </c>
      <c r="P144" s="10">
        <f t="shared" si="53"/>
        <v>40513.142699999997</v>
      </c>
      <c r="Q144" s="1">
        <f t="shared" si="54"/>
        <v>3.0993836744225602E-3</v>
      </c>
    </row>
    <row r="145" spans="3:4" x14ac:dyDescent="0.2">
      <c r="C145" s="33"/>
      <c r="D145" s="33"/>
    </row>
    <row r="146" spans="3:4" x14ac:dyDescent="0.2">
      <c r="C146" s="33"/>
      <c r="D146" s="33"/>
    </row>
    <row r="147" spans="3:4" x14ac:dyDescent="0.2">
      <c r="C147" s="33"/>
      <c r="D147" s="33"/>
    </row>
    <row r="148" spans="3:4" x14ac:dyDescent="0.2">
      <c r="C148" s="33"/>
      <c r="D148" s="33"/>
    </row>
    <row r="149" spans="3:4" x14ac:dyDescent="0.2">
      <c r="C149" s="33"/>
      <c r="D149" s="33"/>
    </row>
    <row r="150" spans="3:4" x14ac:dyDescent="0.2">
      <c r="C150" s="33"/>
      <c r="D150" s="33"/>
    </row>
    <row r="151" spans="3:4" x14ac:dyDescent="0.2">
      <c r="C151" s="33"/>
      <c r="D151" s="33"/>
    </row>
    <row r="152" spans="3:4" x14ac:dyDescent="0.2">
      <c r="C152" s="33"/>
      <c r="D152" s="33"/>
    </row>
    <row r="153" spans="3:4" x14ac:dyDescent="0.2">
      <c r="C153" s="33"/>
      <c r="D153" s="33"/>
    </row>
    <row r="154" spans="3:4" x14ac:dyDescent="0.2">
      <c r="C154" s="33"/>
      <c r="D154" s="33"/>
    </row>
    <row r="155" spans="3:4" x14ac:dyDescent="0.2">
      <c r="C155" s="33"/>
      <c r="D155" s="33"/>
    </row>
    <row r="156" spans="3:4" x14ac:dyDescent="0.2">
      <c r="C156" s="33"/>
      <c r="D156" s="33"/>
    </row>
    <row r="157" spans="3:4" x14ac:dyDescent="0.2">
      <c r="C157" s="33"/>
      <c r="D157" s="33"/>
    </row>
    <row r="158" spans="3:4" x14ac:dyDescent="0.2">
      <c r="C158" s="33"/>
      <c r="D158" s="33"/>
    </row>
    <row r="159" spans="3:4" x14ac:dyDescent="0.2">
      <c r="C159" s="33"/>
      <c r="D159" s="33"/>
    </row>
    <row r="160" spans="3:4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I291"/>
  <sheetViews>
    <sheetView workbookViewId="0">
      <selection activeCell="S126" sqref="S126:T146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V1" s="7" t="s">
        <v>8</v>
      </c>
      <c r="W1" s="7" t="s">
        <v>31</v>
      </c>
    </row>
    <row r="2" spans="1:23" x14ac:dyDescent="0.2">
      <c r="A2" s="11" t="s">
        <v>20</v>
      </c>
      <c r="B2" s="31" t="s">
        <v>4</v>
      </c>
      <c r="V2" s="1">
        <v>0</v>
      </c>
      <c r="W2" s="1">
        <f>+D$11+D$12*V2+D$13*V2^2</f>
        <v>9.9833980961657273E-5</v>
      </c>
    </row>
    <row r="3" spans="1:23" ht="13.5" thickBot="1" x14ac:dyDescent="0.25">
      <c r="A3" s="11"/>
      <c r="C3" s="3"/>
      <c r="D3" s="3"/>
      <c r="V3" s="1">
        <v>500</v>
      </c>
      <c r="W3" s="1">
        <f t="shared" ref="W3:W35" si="0">+D$11+D$12*V3+D$13*V3^2</f>
        <v>-2.2452698518193714E-3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V4" s="1">
        <v>1000</v>
      </c>
      <c r="W4" s="1">
        <f t="shared" si="0"/>
        <v>-4.6766405904397745E-3</v>
      </c>
    </row>
    <row r="5" spans="1:23" x14ac:dyDescent="0.2">
      <c r="A5" s="11"/>
      <c r="C5" s="4"/>
      <c r="D5" s="4"/>
      <c r="V5" s="1">
        <v>1500</v>
      </c>
      <c r="W5" s="1">
        <f t="shared" si="0"/>
        <v>-7.1942782348995496E-3</v>
      </c>
    </row>
    <row r="6" spans="1:23" x14ac:dyDescent="0.2">
      <c r="A6" s="12" t="s">
        <v>22</v>
      </c>
      <c r="V6" s="1">
        <v>2000</v>
      </c>
      <c r="W6" s="1">
        <f t="shared" si="0"/>
        <v>-9.7981827851987002E-3</v>
      </c>
    </row>
    <row r="7" spans="1:23" x14ac:dyDescent="0.2">
      <c r="A7" s="11" t="s">
        <v>2</v>
      </c>
      <c r="C7" s="1">
        <v>49890.358200000002</v>
      </c>
      <c r="V7" s="1">
        <v>2500</v>
      </c>
      <c r="W7" s="1">
        <f t="shared" si="0"/>
        <v>-1.2488354241337225E-2</v>
      </c>
    </row>
    <row r="8" spans="1:23" x14ac:dyDescent="0.2">
      <c r="A8" s="11" t="s">
        <v>13</v>
      </c>
      <c r="C8" s="1">
        <v>0.4174467</v>
      </c>
      <c r="V8" s="1">
        <v>3000</v>
      </c>
      <c r="W8" s="1">
        <f t="shared" si="0"/>
        <v>-1.5264792603315121E-2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3500</v>
      </c>
      <c r="W9" s="1">
        <f t="shared" si="0"/>
        <v>-1.8127497871132395E-2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4000</v>
      </c>
      <c r="W10" s="1">
        <f t="shared" si="0"/>
        <v>-2.1076470044789044E-2</v>
      </c>
    </row>
    <row r="11" spans="1:23" x14ac:dyDescent="0.2">
      <c r="A11" s="11" t="s">
        <v>23</v>
      </c>
      <c r="C11" s="30">
        <f ca="1">INTERCEPT(INDIRECT(E9):G1015,INDIRECT(D9):$F1015)</f>
        <v>1.6543800611226581E-2</v>
      </c>
      <c r="D11" s="15">
        <f>+E11*F11</f>
        <v>9.9833980961657273E-5</v>
      </c>
      <c r="E11" s="17">
        <v>0.99833980961657265</v>
      </c>
      <c r="F11" s="2">
        <v>1E-4</v>
      </c>
      <c r="V11" s="1">
        <v>4500</v>
      </c>
      <c r="W11" s="1">
        <f t="shared" si="0"/>
        <v>-2.4111709124285063E-2</v>
      </c>
    </row>
    <row r="12" spans="1:23" x14ac:dyDescent="0.2">
      <c r="A12" s="11" t="s">
        <v>24</v>
      </c>
      <c r="C12" s="30">
        <f ca="1">SLOPE(INDIRECT(E9):G1015,INDIRECT(D9):$F1015)</f>
        <v>-7.9727662241615313E-6</v>
      </c>
      <c r="D12" s="15">
        <f>+E12*F12</f>
        <v>-4.6039407597226828E-6</v>
      </c>
      <c r="E12" s="18">
        <v>-0.46039407597226828</v>
      </c>
      <c r="F12" s="2">
        <v>1.0000000000000001E-5</v>
      </c>
      <c r="V12" s="1">
        <v>5000</v>
      </c>
      <c r="W12" s="1">
        <f t="shared" si="0"/>
        <v>-2.7233215109620457E-2</v>
      </c>
    </row>
    <row r="13" spans="1:23" ht="13.5" thickBot="1" x14ac:dyDescent="0.25">
      <c r="A13" s="11" t="s">
        <v>25</v>
      </c>
      <c r="D13" s="15">
        <f>+E13*F13</f>
        <v>-1.7253381167874797E-10</v>
      </c>
      <c r="E13" s="19">
        <v>-1.7253381167874796E-2</v>
      </c>
      <c r="F13" s="2">
        <v>1E-8</v>
      </c>
      <c r="V13" s="1">
        <v>5500</v>
      </c>
      <c r="W13" s="1">
        <f t="shared" si="0"/>
        <v>-3.0440988000795224E-2</v>
      </c>
    </row>
    <row r="14" spans="1:23" x14ac:dyDescent="0.2">
      <c r="A14" s="11" t="s">
        <v>26</v>
      </c>
      <c r="E14" s="4">
        <f>SUM(R96:R210)</f>
        <v>2.5711916252920737E-4</v>
      </c>
      <c r="V14" s="1">
        <v>6000</v>
      </c>
      <c r="W14" s="1">
        <f t="shared" si="0"/>
        <v>-3.3735027797809368E-2</v>
      </c>
    </row>
    <row r="15" spans="1:23" x14ac:dyDescent="0.2">
      <c r="A15" s="13" t="s">
        <v>27</v>
      </c>
      <c r="B15" s="11"/>
      <c r="C15" s="24">
        <f ca="1">(C7+C11)+(C8+C12)*INT(MAX(F21:F3541))</f>
        <v>56121.900063946414</v>
      </c>
      <c r="D15" s="26">
        <f>+C7+INT(MAX(F21:F1596))*C8+D11+D12*INT(MAX(F21:F4031))+D13*INT(MAX(F21:F4058)^2)</f>
        <v>56121.895461477317</v>
      </c>
      <c r="E15" s="30" t="s">
        <v>84</v>
      </c>
      <c r="F15" s="38">
        <v>1</v>
      </c>
      <c r="V15" s="1">
        <v>6500</v>
      </c>
      <c r="W15" s="1">
        <f t="shared" si="0"/>
        <v>-3.7115334500662886E-2</v>
      </c>
    </row>
    <row r="16" spans="1:23" x14ac:dyDescent="0.2">
      <c r="A16" s="12" t="s">
        <v>10</v>
      </c>
      <c r="B16" s="11"/>
      <c r="C16" s="25">
        <f ca="1">+C8+C12</f>
        <v>0.41743872723377584</v>
      </c>
      <c r="D16" s="26">
        <f>+C8+D12+2*D13*F98</f>
        <v>0.41744044335785818</v>
      </c>
      <c r="E16" s="30" t="s">
        <v>85</v>
      </c>
      <c r="F16" s="39">
        <f ca="1">NOW()+15018.5+$C$5/24</f>
        <v>60335.207807638886</v>
      </c>
      <c r="V16" s="1">
        <v>7000</v>
      </c>
      <c r="W16" s="1">
        <f t="shared" si="0"/>
        <v>-4.0581908109355767E-2</v>
      </c>
    </row>
    <row r="17" spans="1:35" ht="13.5" thickBot="1" x14ac:dyDescent="0.25">
      <c r="A17" s="30" t="s">
        <v>72</v>
      </c>
      <c r="B17" s="11"/>
      <c r="C17" s="11">
        <f>COUNT(C21:C2199)</f>
        <v>125</v>
      </c>
      <c r="D17" s="11"/>
      <c r="E17" s="30" t="s">
        <v>86</v>
      </c>
      <c r="F17" s="39">
        <f ca="1">ROUND(2*(F16-$C$7)/$C$8,0)/2+F15</f>
        <v>25022</v>
      </c>
      <c r="V17" s="1">
        <v>7500</v>
      </c>
      <c r="W17" s="1">
        <f t="shared" si="0"/>
        <v>-4.4134748623888033E-2</v>
      </c>
    </row>
    <row r="18" spans="1:35" ht="14.25" thickTop="1" thickBot="1" x14ac:dyDescent="0.25">
      <c r="A18" s="12" t="s">
        <v>82</v>
      </c>
      <c r="B18" s="11"/>
      <c r="C18" s="27">
        <f ca="1">+C15</f>
        <v>56121.900063946414</v>
      </c>
      <c r="D18" s="28">
        <f ca="1">C16</f>
        <v>0.41743872723377584</v>
      </c>
      <c r="E18" s="30" t="s">
        <v>87</v>
      </c>
      <c r="F18" s="26">
        <f ca="1">ROUND(2*(F16-$C$15)/$C$16,0)/2+F15</f>
        <v>10094</v>
      </c>
      <c r="V18" s="1">
        <v>8000</v>
      </c>
      <c r="W18" s="1">
        <f t="shared" si="0"/>
        <v>-4.7773856044259676E-2</v>
      </c>
    </row>
    <row r="19" spans="1:35" ht="13.5" thickBot="1" x14ac:dyDescent="0.25">
      <c r="A19" s="68" t="s">
        <v>83</v>
      </c>
      <c r="B19" s="11"/>
      <c r="C19" s="84">
        <f>+D15</f>
        <v>56121.895461477317</v>
      </c>
      <c r="D19" s="85">
        <f>+D16</f>
        <v>0.41744044335785818</v>
      </c>
      <c r="E19" s="30" t="s">
        <v>88</v>
      </c>
      <c r="F19" s="40">
        <f ca="1">+$C$15+$C$16*F18-15018.5-$C$5/24</f>
        <v>45317.026576644144</v>
      </c>
      <c r="H19" s="1" t="s">
        <v>17</v>
      </c>
      <c r="I19" s="1" t="s">
        <v>18</v>
      </c>
      <c r="J19" s="1" t="s">
        <v>19</v>
      </c>
      <c r="V19" s="1">
        <v>8500</v>
      </c>
      <c r="W19" s="1">
        <f t="shared" si="0"/>
        <v>-5.1499230370470682E-2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199</v>
      </c>
      <c r="J20" s="8" t="s">
        <v>12</v>
      </c>
      <c r="K20" s="8" t="s">
        <v>32</v>
      </c>
      <c r="L20" s="8" t="s">
        <v>60</v>
      </c>
      <c r="M20" s="8" t="s">
        <v>61</v>
      </c>
      <c r="N20" s="8" t="s">
        <v>30</v>
      </c>
      <c r="O20" s="7" t="s">
        <v>31</v>
      </c>
      <c r="P20" s="7" t="s">
        <v>1</v>
      </c>
      <c r="Q20" s="72" t="s">
        <v>97</v>
      </c>
      <c r="V20" s="1">
        <v>9000</v>
      </c>
      <c r="W20" s="1">
        <f t="shared" si="0"/>
        <v>-5.5310871602521072E-2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4" si="1">(C21-C$7)/C$8</f>
        <v>-52341.537734038866</v>
      </c>
      <c r="F21" s="4">
        <f t="shared" ref="F21:F54" si="2">ROUND(2*E21,0)/2</f>
        <v>-52341.5</v>
      </c>
      <c r="G21" s="4">
        <f t="shared" ref="G21:G28" si="3">C21-(C$7+C$8*F21)</f>
        <v>-1.5751950002595549E-2</v>
      </c>
      <c r="H21" s="4">
        <f>G21</f>
        <v>-1.5751950002595549E-2</v>
      </c>
      <c r="I21" s="4"/>
      <c r="J21" s="4"/>
      <c r="K21" s="4"/>
      <c r="L21" s="4"/>
      <c r="M21" s="4"/>
      <c r="N21" s="4"/>
      <c r="O21" s="4">
        <f t="shared" ref="O21:O54" si="4">+D$11+D$12*F21+D$13*F21^2</f>
        <v>-0.2316022596602495</v>
      </c>
      <c r="P21" s="9">
        <f t="shared" ref="P21:P54" si="5">C21-15018.5</f>
        <v>13022.056</v>
      </c>
      <c r="Q21" s="9"/>
      <c r="R21" s="1">
        <f t="shared" ref="R21:R54" si="6">+(O21-G21)^2</f>
        <v>4.6591356179305099E-2</v>
      </c>
      <c r="V21" s="1">
        <v>9500</v>
      </c>
      <c r="W21" s="1">
        <f t="shared" si="0"/>
        <v>-5.9208779740410826E-2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1"/>
        <v>-27071.494875872788</v>
      </c>
      <c r="F22" s="4">
        <f t="shared" si="2"/>
        <v>-27071.5</v>
      </c>
      <c r="G22" s="1">
        <f t="shared" si="3"/>
        <v>2.1390499969129451E-3</v>
      </c>
      <c r="I22" s="1">
        <f>G22</f>
        <v>2.1390499969129451E-3</v>
      </c>
      <c r="J22" s="4"/>
      <c r="K22" s="4"/>
      <c r="L22" s="4"/>
      <c r="M22" s="4"/>
      <c r="N22" s="4"/>
      <c r="O22" s="4">
        <f>+I$4+I$3*F22+I$2*F22^2+I$5*SIN(RADIANS(I$6*F22+I$7))</f>
        <v>0</v>
      </c>
      <c r="P22" s="9">
        <f t="shared" si="5"/>
        <v>23570.951999999997</v>
      </c>
      <c r="Q22" s="9"/>
      <c r="V22" s="1">
        <v>10000</v>
      </c>
      <c r="W22" s="1">
        <f t="shared" si="0"/>
        <v>-6.3192954784139971E-2</v>
      </c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1"/>
        <v>-27028.50016541034</v>
      </c>
      <c r="F23" s="4">
        <f t="shared" si="2"/>
        <v>-27028.5</v>
      </c>
      <c r="G23" s="1">
        <f t="shared" si="3"/>
        <v>-6.9050001911818981E-5</v>
      </c>
      <c r="I23" s="1">
        <f>G23</f>
        <v>-6.9050001911818981E-5</v>
      </c>
      <c r="J23" s="4"/>
      <c r="K23" s="4"/>
      <c r="L23" s="4"/>
      <c r="M23" s="4"/>
      <c r="N23" s="4"/>
      <c r="O23" s="4">
        <f>+I$4+I$3*F23+I$2*F23^2+I$5*SIN(RADIANS(I$6*F23+I$7))</f>
        <v>0</v>
      </c>
      <c r="P23" s="9">
        <f t="shared" si="5"/>
        <v>23588.9</v>
      </c>
      <c r="Q23" s="9"/>
      <c r="V23" s="1">
        <v>10500</v>
      </c>
      <c r="W23" s="1">
        <f t="shared" si="0"/>
        <v>-6.7263396733708472E-2</v>
      </c>
    </row>
    <row r="24" spans="1:35" x14ac:dyDescent="0.2">
      <c r="A24" s="1" t="s">
        <v>34</v>
      </c>
      <c r="C24" s="33">
        <v>41089.970999999998</v>
      </c>
      <c r="D24" s="33"/>
      <c r="E24" s="1">
        <f t="shared" si="1"/>
        <v>-21081.463094569928</v>
      </c>
      <c r="F24" s="4">
        <f t="shared" si="2"/>
        <v>-21081.5</v>
      </c>
      <c r="G24" s="1">
        <f t="shared" si="3"/>
        <v>1.540604999900097E-2</v>
      </c>
      <c r="M24" s="1">
        <f>G24</f>
        <v>1.540604999900097E-2</v>
      </c>
      <c r="O24" s="4">
        <f t="shared" si="4"/>
        <v>2.0478670906640559E-2</v>
      </c>
      <c r="P24" s="10">
        <f t="shared" si="5"/>
        <v>26071.470999999998</v>
      </c>
      <c r="Q24" s="10"/>
      <c r="R24" s="1">
        <f t="shared" si="6"/>
        <v>2.573148287262228E-5</v>
      </c>
      <c r="V24" s="1">
        <v>11000</v>
      </c>
      <c r="W24" s="1">
        <f t="shared" si="0"/>
        <v>-7.1420105589116351E-2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/>
      <c r="E25" s="1">
        <f t="shared" si="1"/>
        <v>-21075.483888122737</v>
      </c>
      <c r="F25" s="4">
        <f t="shared" si="2"/>
        <v>-21075.5</v>
      </c>
      <c r="G25" s="1">
        <f t="shared" si="3"/>
        <v>6.7258499984745868E-3</v>
      </c>
      <c r="M25" s="1">
        <f>G25</f>
        <v>6.7258499984745868E-3</v>
      </c>
      <c r="O25" s="4">
        <f t="shared" si="4"/>
        <v>2.0494688309475873E-2</v>
      </c>
      <c r="P25" s="10">
        <f t="shared" si="5"/>
        <v>26073.966999999997</v>
      </c>
      <c r="Q25" s="10"/>
      <c r="R25" s="1">
        <f t="shared" si="6"/>
        <v>1.8958090843449675E-4</v>
      </c>
      <c r="V25" s="1">
        <v>11500</v>
      </c>
      <c r="W25" s="1">
        <f t="shared" si="0"/>
        <v>-7.566308135036362E-2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/>
      <c r="E26" s="1">
        <f t="shared" si="1"/>
        <v>-17815.510818506889</v>
      </c>
      <c r="F26" s="4">
        <f t="shared" si="2"/>
        <v>-17815.5</v>
      </c>
      <c r="G26" s="1">
        <f t="shared" si="3"/>
        <v>-4.5161500020185485E-3</v>
      </c>
      <c r="L26" s="1">
        <f>G26</f>
        <v>-4.5161500020185485E-3</v>
      </c>
      <c r="O26" s="4">
        <f t="shared" si="4"/>
        <v>2.7360482084974005E-2</v>
      </c>
      <c r="P26" s="10">
        <f t="shared" si="5"/>
        <v>27434.832000000002</v>
      </c>
      <c r="Q26" s="10"/>
      <c r="R26" s="1">
        <f t="shared" si="6"/>
        <v>1.0161196732094832E-3</v>
      </c>
      <c r="V26" s="1">
        <v>12000</v>
      </c>
      <c r="W26" s="1">
        <f t="shared" si="0"/>
        <v>-7.9992324017450239E-2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/>
      <c r="E27" s="1">
        <f t="shared" si="1"/>
        <v>-17798.502659141879</v>
      </c>
      <c r="F27" s="4">
        <f t="shared" si="2"/>
        <v>-17798.5</v>
      </c>
      <c r="G27" s="1">
        <f t="shared" si="3"/>
        <v>-1.1100499978056177E-3</v>
      </c>
      <c r="L27" s="1">
        <f>G27</f>
        <v>-1.1100499978056177E-3</v>
      </c>
      <c r="O27" s="4">
        <f t="shared" si="4"/>
        <v>2.7386673617933878E-2</v>
      </c>
      <c r="P27" s="10">
        <f t="shared" si="5"/>
        <v>27441.932000000001</v>
      </c>
      <c r="Q27" s="10"/>
      <c r="R27" s="1">
        <f t="shared" si="6"/>
        <v>8.1206325683184509E-4</v>
      </c>
      <c r="V27" s="1">
        <v>12500</v>
      </c>
      <c r="W27" s="1">
        <f t="shared" si="0"/>
        <v>-8.4407833590376249E-2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/>
      <c r="E28" s="1">
        <f t="shared" si="1"/>
        <v>-17393.535989145454</v>
      </c>
      <c r="F28" s="4">
        <f t="shared" si="2"/>
        <v>-17393.5</v>
      </c>
      <c r="G28" s="1">
        <f t="shared" si="3"/>
        <v>-1.502355000411626E-2</v>
      </c>
      <c r="L28" s="1">
        <f>G28</f>
        <v>-1.502355000411626E-2</v>
      </c>
      <c r="O28" s="4">
        <f t="shared" si="4"/>
        <v>2.7981160619988593E-2</v>
      </c>
      <c r="P28" s="10">
        <f t="shared" si="5"/>
        <v>27610.983999999997</v>
      </c>
      <c r="Q28" s="10"/>
      <c r="R28" s="1">
        <f t="shared" si="6"/>
        <v>1.8494051358629968E-3</v>
      </c>
      <c r="V28" s="1">
        <v>13000</v>
      </c>
      <c r="W28" s="1">
        <f t="shared" si="0"/>
        <v>-8.8909610069141623E-2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/>
      <c r="E29" s="1">
        <f t="shared" si="1"/>
        <v>-17391.221921265649</v>
      </c>
      <c r="F29" s="4">
        <f t="shared" si="2"/>
        <v>-17391</v>
      </c>
      <c r="O29" s="4">
        <f t="shared" si="4"/>
        <v>2.7984654524020131E-2</v>
      </c>
      <c r="P29" s="10">
        <f t="shared" si="5"/>
        <v>27611.949999999997</v>
      </c>
      <c r="Q29" s="73">
        <f>C29-(C$7+C$8*F29)</f>
        <v>-9.2640300004859455E-2</v>
      </c>
      <c r="R29" s="1">
        <f>+(O29-Q29)^2</f>
        <v>1.4550379655094267E-2</v>
      </c>
      <c r="V29" s="1">
        <v>13500</v>
      </c>
      <c r="W29" s="1">
        <f t="shared" si="0"/>
        <v>-9.3497653453746374E-2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/>
      <c r="E30" s="1">
        <f t="shared" si="1"/>
        <v>-16605.476100302149</v>
      </c>
      <c r="F30" s="4">
        <f t="shared" si="2"/>
        <v>-16605.5</v>
      </c>
      <c r="G30" s="1">
        <f t="shared" ref="G30:G61" si="7">C30-(C$7+C$8*F30)</f>
        <v>9.9768500003847294E-3</v>
      </c>
      <c r="M30" s="1">
        <f>G30</f>
        <v>9.9768500003847294E-3</v>
      </c>
      <c r="O30" s="4">
        <f t="shared" si="4"/>
        <v>2.8975645227180533E-2</v>
      </c>
      <c r="P30" s="10">
        <f t="shared" si="5"/>
        <v>27939.957000000002</v>
      </c>
      <c r="Q30" s="10"/>
      <c r="R30" s="1">
        <f t="shared" si="6"/>
        <v>3.6095422006971899E-4</v>
      </c>
      <c r="V30" s="1">
        <v>14000</v>
      </c>
      <c r="W30" s="1">
        <f t="shared" si="0"/>
        <v>-9.8171963744190502E-2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/>
      <c r="E31" s="1">
        <f t="shared" si="1"/>
        <v>-16593.498523284528</v>
      </c>
      <c r="F31" s="4">
        <f t="shared" si="2"/>
        <v>-16593.5</v>
      </c>
      <c r="G31" s="1">
        <f t="shared" si="7"/>
        <v>6.1645000096177682E-4</v>
      </c>
      <c r="M31" s="1">
        <f>G31</f>
        <v>6.1645000096177682E-4</v>
      </c>
      <c r="O31" s="4">
        <f t="shared" si="4"/>
        <v>2.8989133338230937E-2</v>
      </c>
      <c r="P31" s="10">
        <f t="shared" si="5"/>
        <v>27944.957000000002</v>
      </c>
      <c r="Q31" s="10"/>
      <c r="R31" s="1">
        <f t="shared" si="6"/>
        <v>8.0500915975695103E-4</v>
      </c>
      <c r="V31" s="1">
        <v>14500</v>
      </c>
      <c r="W31" s="1">
        <f t="shared" si="0"/>
        <v>-0.10293254094047402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/>
      <c r="E32" s="1">
        <f t="shared" si="1"/>
        <v>-15845.494047503549</v>
      </c>
      <c r="F32" s="4">
        <f t="shared" si="2"/>
        <v>-15845.5</v>
      </c>
      <c r="G32" s="1">
        <f t="shared" si="7"/>
        <v>2.4848500033840537E-3</v>
      </c>
      <c r="J32" s="1">
        <f t="shared" ref="J32:J40" si="8">G32</f>
        <v>2.4848500033840537E-3</v>
      </c>
      <c r="O32" s="4">
        <f t="shared" si="4"/>
        <v>2.9731810239109445E-2</v>
      </c>
      <c r="P32" s="10">
        <f t="shared" si="5"/>
        <v>28257.209000000003</v>
      </c>
      <c r="Q32" s="10"/>
      <c r="R32" s="1">
        <f t="shared" si="6"/>
        <v>7.4239684208720063E-4</v>
      </c>
      <c r="V32" s="1">
        <v>15000</v>
      </c>
      <c r="W32" s="1">
        <f t="shared" si="0"/>
        <v>-0.10777938504259688</v>
      </c>
    </row>
    <row r="33" spans="1:35" x14ac:dyDescent="0.2">
      <c r="A33" s="1" t="s">
        <v>62</v>
      </c>
      <c r="C33" s="34">
        <v>43687.731</v>
      </c>
      <c r="D33" s="33"/>
      <c r="E33" s="1">
        <f t="shared" si="1"/>
        <v>-14858.488999913048</v>
      </c>
      <c r="F33" s="4">
        <f t="shared" si="2"/>
        <v>-14858.5</v>
      </c>
      <c r="G33" s="1">
        <f t="shared" si="7"/>
        <v>4.5919499971205369E-3</v>
      </c>
      <c r="J33" s="1">
        <f t="shared" si="8"/>
        <v>4.5919499971205369E-3</v>
      </c>
      <c r="O33" s="4">
        <f t="shared" si="4"/>
        <v>3.0416331647048246E-2</v>
      </c>
      <c r="P33" s="10">
        <f t="shared" si="5"/>
        <v>28669.231</v>
      </c>
      <c r="Q33" s="10"/>
      <c r="R33" s="1">
        <f t="shared" si="6"/>
        <v>6.6689868760112304E-4</v>
      </c>
      <c r="V33" s="1">
        <v>15500</v>
      </c>
      <c r="W33" s="1">
        <f t="shared" si="0"/>
        <v>-0.11271249605055914</v>
      </c>
    </row>
    <row r="34" spans="1:35" x14ac:dyDescent="0.2">
      <c r="A34" s="1" t="s">
        <v>62</v>
      </c>
      <c r="C34" s="34">
        <v>43822.569000000003</v>
      </c>
      <c r="D34" s="33"/>
      <c r="E34" s="1">
        <f t="shared" si="1"/>
        <v>-14535.482493932757</v>
      </c>
      <c r="F34" s="4">
        <f t="shared" si="2"/>
        <v>-14535.5</v>
      </c>
      <c r="G34" s="1">
        <f t="shared" si="7"/>
        <v>7.3078499990515411E-3</v>
      </c>
      <c r="J34" s="1">
        <f t="shared" si="8"/>
        <v>7.3078499990515411E-3</v>
      </c>
      <c r="O34" s="4">
        <f t="shared" si="4"/>
        <v>3.0567339993594511E-2</v>
      </c>
      <c r="P34" s="10">
        <f t="shared" si="5"/>
        <v>28804.069000000003</v>
      </c>
      <c r="Q34" s="10"/>
      <c r="R34" s="1">
        <f t="shared" si="6"/>
        <v>5.4100387480624456E-4</v>
      </c>
      <c r="V34" s="1">
        <v>16000</v>
      </c>
      <c r="W34" s="1">
        <f t="shared" si="0"/>
        <v>-0.11773187396436076</v>
      </c>
    </row>
    <row r="35" spans="1:35" x14ac:dyDescent="0.2">
      <c r="A35" s="1" t="s">
        <v>62</v>
      </c>
      <c r="C35" s="34">
        <v>44046.726000000002</v>
      </c>
      <c r="D35" s="33"/>
      <c r="E35" s="1">
        <f t="shared" si="1"/>
        <v>-13998.510947625169</v>
      </c>
      <c r="F35" s="4">
        <f t="shared" si="2"/>
        <v>-13998.5</v>
      </c>
      <c r="G35" s="1">
        <f t="shared" si="7"/>
        <v>-4.5700499977101572E-3</v>
      </c>
      <c r="J35" s="1">
        <f t="shared" si="8"/>
        <v>-4.5700499977101572E-3</v>
      </c>
      <c r="O35" s="4">
        <f t="shared" si="4"/>
        <v>3.0738717648794454E-2</v>
      </c>
      <c r="P35" s="10">
        <f t="shared" si="5"/>
        <v>29028.226000000002</v>
      </c>
      <c r="Q35" s="10"/>
      <c r="R35" s="1">
        <f t="shared" si="6"/>
        <v>1.2467090727148508E-3</v>
      </c>
      <c r="V35" s="1">
        <v>16500</v>
      </c>
      <c r="W35" s="1">
        <f t="shared" si="0"/>
        <v>-0.12283751878400176</v>
      </c>
    </row>
    <row r="36" spans="1:35" x14ac:dyDescent="0.2">
      <c r="A36" s="1" t="s">
        <v>62</v>
      </c>
      <c r="C36" s="34">
        <v>44410.75</v>
      </c>
      <c r="D36" s="33"/>
      <c r="E36" s="1">
        <f t="shared" si="1"/>
        <v>-13126.485848372984</v>
      </c>
      <c r="F36" s="4">
        <f t="shared" si="2"/>
        <v>-13126.5</v>
      </c>
      <c r="G36" s="1">
        <f t="shared" si="7"/>
        <v>5.9075499957543798E-3</v>
      </c>
      <c r="J36" s="1">
        <f t="shared" si="8"/>
        <v>5.9075499957543798E-3</v>
      </c>
      <c r="O36" s="4">
        <f t="shared" si="4"/>
        <v>3.0805023553953714E-2</v>
      </c>
      <c r="P36" s="10">
        <f t="shared" si="5"/>
        <v>29392.25</v>
      </c>
      <c r="Q36" s="10"/>
      <c r="R36" s="1">
        <f t="shared" si="6"/>
        <v>6.1988418958123495E-4</v>
      </c>
    </row>
    <row r="37" spans="1:35" x14ac:dyDescent="0.2">
      <c r="A37" s="1" t="s">
        <v>62</v>
      </c>
      <c r="C37" s="34">
        <v>44522.625</v>
      </c>
      <c r="D37" s="33"/>
      <c r="E37" s="1">
        <f t="shared" si="1"/>
        <v>-12858.487562603807</v>
      </c>
      <c r="F37" s="4">
        <f t="shared" si="2"/>
        <v>-12858.5</v>
      </c>
      <c r="G37" s="1">
        <f t="shared" si="7"/>
        <v>5.1919499965151772E-3</v>
      </c>
      <c r="J37" s="1">
        <f t="shared" si="8"/>
        <v>5.1919499965151772E-3</v>
      </c>
      <c r="O37" s="4">
        <f t="shared" si="4"/>
        <v>3.0772689444202601E-2</v>
      </c>
      <c r="P37" s="10">
        <f t="shared" si="5"/>
        <v>29504.125</v>
      </c>
      <c r="Q37" s="10"/>
      <c r="R37" s="1">
        <f t="shared" si="6"/>
        <v>6.5437423069047149E-4</v>
      </c>
    </row>
    <row r="38" spans="1:35" x14ac:dyDescent="0.2">
      <c r="A38" s="1" t="s">
        <v>62</v>
      </c>
      <c r="C38" s="34">
        <v>44700.877</v>
      </c>
      <c r="D38" s="33"/>
      <c r="E38" s="1">
        <f t="shared" si="1"/>
        <v>-12431.482150894957</v>
      </c>
      <c r="F38" s="4">
        <f t="shared" si="2"/>
        <v>-12431.5</v>
      </c>
      <c r="G38" s="1">
        <f t="shared" si="7"/>
        <v>7.4510499980533496E-3</v>
      </c>
      <c r="J38" s="1">
        <f t="shared" si="8"/>
        <v>7.4510499980533496E-3</v>
      </c>
      <c r="O38" s="4">
        <f t="shared" si="4"/>
        <v>3.0669970041371827E-2</v>
      </c>
      <c r="P38" s="10">
        <f t="shared" si="5"/>
        <v>29682.377</v>
      </c>
      <c r="Q38" s="10"/>
      <c r="R38" s="1">
        <f t="shared" si="6"/>
        <v>5.3911824797801659E-4</v>
      </c>
    </row>
    <row r="39" spans="1:35" x14ac:dyDescent="0.2">
      <c r="A39" s="1" t="s">
        <v>62</v>
      </c>
      <c r="C39" s="34">
        <v>44731.747000000003</v>
      </c>
      <c r="D39" s="33"/>
      <c r="E39" s="1">
        <f t="shared" si="1"/>
        <v>-12357.532590388184</v>
      </c>
      <c r="F39" s="4">
        <f t="shared" si="2"/>
        <v>-12357.5</v>
      </c>
      <c r="G39" s="1">
        <f t="shared" si="7"/>
        <v>-1.3604749998194166E-2</v>
      </c>
      <c r="J39" s="1">
        <f t="shared" si="8"/>
        <v>-1.3604749998194166E-2</v>
      </c>
      <c r="O39" s="4">
        <f t="shared" si="4"/>
        <v>3.0645772033822485E-2</v>
      </c>
      <c r="P39" s="10">
        <f t="shared" si="5"/>
        <v>29713.247000000003</v>
      </c>
      <c r="Q39" s="10"/>
      <c r="R39" s="1">
        <f t="shared" si="6"/>
        <v>1.9581087001059915E-3</v>
      </c>
    </row>
    <row r="40" spans="1:35" x14ac:dyDescent="0.2">
      <c r="A40" s="1" t="s">
        <v>62</v>
      </c>
      <c r="C40" s="34">
        <v>44731.760999999999</v>
      </c>
      <c r="D40" s="33"/>
      <c r="E40" s="1">
        <f t="shared" si="1"/>
        <v>-12357.499053172545</v>
      </c>
      <c r="F40" s="4">
        <f t="shared" si="2"/>
        <v>-12357.5</v>
      </c>
      <c r="G40" s="1">
        <f t="shared" si="7"/>
        <v>3.9524999738205224E-4</v>
      </c>
      <c r="J40" s="1">
        <f t="shared" si="8"/>
        <v>3.9524999738205224E-4</v>
      </c>
      <c r="O40" s="4">
        <f t="shared" si="4"/>
        <v>3.0645772033822485E-2</v>
      </c>
      <c r="P40" s="10">
        <f t="shared" si="5"/>
        <v>29713.260999999999</v>
      </c>
      <c r="Q40" s="10"/>
      <c r="R40" s="1">
        <f t="shared" si="6"/>
        <v>9.1509408347716819E-4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/>
      <c r="E41" s="1">
        <f t="shared" si="1"/>
        <v>-11740.498128264044</v>
      </c>
      <c r="F41" s="4">
        <f t="shared" si="2"/>
        <v>-11740.5</v>
      </c>
      <c r="G41" s="1">
        <f t="shared" si="7"/>
        <v>7.8134999785106629E-4</v>
      </c>
      <c r="I41" s="1">
        <f>G41</f>
        <v>7.8134999785106629E-4</v>
      </c>
      <c r="O41" s="4">
        <f t="shared" si="4"/>
        <v>3.0370453697869455E-2</v>
      </c>
      <c r="P41" s="10">
        <f t="shared" si="5"/>
        <v>29970.826000000001</v>
      </c>
      <c r="Q41" s="10"/>
      <c r="R41" s="1">
        <f t="shared" si="6"/>
        <v>8.7551505777044196E-4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/>
      <c r="E42" s="1">
        <f t="shared" si="1"/>
        <v>-11740.496211851716</v>
      </c>
      <c r="F42" s="4">
        <f t="shared" si="2"/>
        <v>-11740.5</v>
      </c>
      <c r="G42" s="1">
        <f t="shared" si="7"/>
        <v>1.5813499994692393E-3</v>
      </c>
      <c r="M42" s="1">
        <f>G42</f>
        <v>1.5813499994692393E-3</v>
      </c>
      <c r="O42" s="4">
        <f t="shared" si="4"/>
        <v>3.0370453697869455E-2</v>
      </c>
      <c r="P42" s="10">
        <f t="shared" si="5"/>
        <v>29970.826800000003</v>
      </c>
      <c r="Q42" s="10"/>
      <c r="R42" s="1">
        <f t="shared" si="6"/>
        <v>8.28812491757241E-4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1"/>
        <v>-11740.494295439406</v>
      </c>
      <c r="F43" s="4">
        <f t="shared" si="2"/>
        <v>-11740.5</v>
      </c>
      <c r="G43" s="1">
        <f t="shared" si="7"/>
        <v>2.3813499938114546E-3</v>
      </c>
      <c r="M43" s="1">
        <f>G43</f>
        <v>2.3813499938114546E-3</v>
      </c>
      <c r="O43" s="4">
        <f t="shared" si="4"/>
        <v>3.0370453697869455E-2</v>
      </c>
      <c r="P43" s="10">
        <f t="shared" si="5"/>
        <v>29970.827599999997</v>
      </c>
      <c r="Q43" s="10"/>
      <c r="R43" s="1">
        <f t="shared" si="6"/>
        <v>7.8338992615651325E-4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/>
      <c r="E44" s="1">
        <f t="shared" si="1"/>
        <v>-11739.999861060112</v>
      </c>
      <c r="F44" s="4">
        <f t="shared" si="2"/>
        <v>-11740</v>
      </c>
      <c r="G44" s="1">
        <f t="shared" si="7"/>
        <v>5.7999997807200998E-5</v>
      </c>
      <c r="I44" s="1">
        <f>G44</f>
        <v>5.7999997807200998E-5</v>
      </c>
      <c r="O44" s="4">
        <f t="shared" si="4"/>
        <v>3.0370177317572154E-2</v>
      </c>
      <c r="P44" s="10">
        <f t="shared" si="5"/>
        <v>29971.034</v>
      </c>
      <c r="Q44" s="10"/>
      <c r="R44" s="1">
        <f t="shared" si="6"/>
        <v>9.188280938648728E-4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1"/>
        <v>-11739.999142405493</v>
      </c>
      <c r="F45" s="4">
        <f t="shared" si="2"/>
        <v>-11740</v>
      </c>
      <c r="G45" s="1">
        <f t="shared" si="7"/>
        <v>3.5799999750452116E-4</v>
      </c>
      <c r="M45" s="1">
        <f>G45</f>
        <v>3.5799999750452116E-4</v>
      </c>
      <c r="O45" s="4">
        <f t="shared" si="4"/>
        <v>3.0370177317572154E-2</v>
      </c>
      <c r="P45" s="10">
        <f t="shared" si="5"/>
        <v>29971.034299999999</v>
      </c>
      <c r="Q45" s="10"/>
      <c r="R45" s="1">
        <f t="shared" si="6"/>
        <v>9.0073078749118205E-4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/>
      <c r="E46" s="1">
        <f t="shared" si="1"/>
        <v>-11244.528223603167</v>
      </c>
      <c r="F46" s="4">
        <f t="shared" si="2"/>
        <v>-11244.5</v>
      </c>
      <c r="G46" s="1">
        <f t="shared" si="7"/>
        <v>-1.1781850000261329E-2</v>
      </c>
      <c r="M46" s="1">
        <f>G46</f>
        <v>-1.1781850000261329E-2</v>
      </c>
      <c r="O46" s="4">
        <f t="shared" si="4"/>
        <v>3.0053881153119268E-2</v>
      </c>
      <c r="P46" s="10">
        <f t="shared" si="5"/>
        <v>30177.866999999998</v>
      </c>
      <c r="Q46" s="10"/>
      <c r="R46" s="1">
        <f t="shared" si="6"/>
        <v>1.7502284011379401E-3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/>
      <c r="E47" s="1">
        <f t="shared" si="1"/>
        <v>-11244.51145499533</v>
      </c>
      <c r="F47" s="4">
        <f t="shared" si="2"/>
        <v>-11244.5</v>
      </c>
      <c r="G47" s="1">
        <f t="shared" si="7"/>
        <v>-4.7818499951972626E-3</v>
      </c>
      <c r="M47" s="1">
        <f>G47</f>
        <v>-4.7818499951972626E-3</v>
      </c>
      <c r="O47" s="4">
        <f t="shared" si="4"/>
        <v>3.0053881153119268E-2</v>
      </c>
      <c r="P47" s="10">
        <f t="shared" si="5"/>
        <v>30177.874000000003</v>
      </c>
      <c r="Q47" s="10"/>
      <c r="R47" s="1">
        <f t="shared" si="6"/>
        <v>1.2135281646377908E-3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/>
      <c r="E48" s="1">
        <f t="shared" si="1"/>
        <v>-11150.489870922451</v>
      </c>
      <c r="F48" s="4">
        <f t="shared" si="2"/>
        <v>-11150.5</v>
      </c>
      <c r="G48" s="1">
        <f t="shared" si="7"/>
        <v>4.2283500006305985E-3</v>
      </c>
      <c r="J48" s="1">
        <f>G48</f>
        <v>4.2283500006305985E-3</v>
      </c>
      <c r="O48" s="4">
        <f t="shared" si="4"/>
        <v>2.998431682468462E-2</v>
      </c>
      <c r="P48" s="10">
        <f t="shared" si="5"/>
        <v>30217.123</v>
      </c>
      <c r="Q48" s="10"/>
      <c r="R48" s="1">
        <f t="shared" si="6"/>
        <v>6.6336982704177136E-4</v>
      </c>
    </row>
    <row r="49" spans="1:35" x14ac:dyDescent="0.2">
      <c r="A49" s="1" t="s">
        <v>62</v>
      </c>
      <c r="C49" s="34">
        <v>45492.767</v>
      </c>
      <c r="D49" s="33"/>
      <c r="E49" s="1">
        <f t="shared" si="1"/>
        <v>-10534.497457998836</v>
      </c>
      <c r="F49" s="4">
        <f t="shared" si="2"/>
        <v>-10534.5</v>
      </c>
      <c r="G49" s="1">
        <f t="shared" si="7"/>
        <v>1.0611499965307303E-3</v>
      </c>
      <c r="J49" s="1">
        <f>G49</f>
        <v>1.0611499965307303E-3</v>
      </c>
      <c r="O49" s="4">
        <f t="shared" si="4"/>
        <v>2.9452989071747697E-2</v>
      </c>
      <c r="P49" s="10">
        <f t="shared" si="5"/>
        <v>30474.267</v>
      </c>
      <c r="Q49" s="10"/>
      <c r="R49" s="1">
        <f t="shared" si="6"/>
        <v>8.0609652607301703E-4</v>
      </c>
    </row>
    <row r="50" spans="1:35" x14ac:dyDescent="0.2">
      <c r="A50" s="1" t="s">
        <v>46</v>
      </c>
      <c r="C50" s="33">
        <v>45562.485000000001</v>
      </c>
      <c r="D50" s="33"/>
      <c r="E50" s="1">
        <f t="shared" si="1"/>
        <v>-10367.486915095991</v>
      </c>
      <c r="F50" s="4">
        <f t="shared" si="2"/>
        <v>-10367.5</v>
      </c>
      <c r="G50" s="1">
        <f t="shared" si="7"/>
        <v>5.4622499956167303E-3</v>
      </c>
      <c r="M50" s="1">
        <f>G50</f>
        <v>5.4622499956167303E-3</v>
      </c>
      <c r="O50" s="4">
        <f t="shared" si="4"/>
        <v>2.928638335406944E-2</v>
      </c>
      <c r="P50" s="10">
        <f t="shared" si="5"/>
        <v>30543.985000000001</v>
      </c>
      <c r="Q50" s="10"/>
      <c r="R50" s="1">
        <f t="shared" si="6"/>
        <v>5.6758933028133913E-4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/>
      <c r="E51" s="1">
        <f t="shared" si="1"/>
        <v>-10367.458168911144</v>
      </c>
      <c r="F51" s="4">
        <f t="shared" si="2"/>
        <v>-10367.5</v>
      </c>
      <c r="G51" s="1">
        <f t="shared" si="7"/>
        <v>1.7462249998061452E-2</v>
      </c>
      <c r="M51" s="1">
        <f>G51</f>
        <v>1.7462249998061452E-2</v>
      </c>
      <c r="O51" s="4">
        <f t="shared" si="4"/>
        <v>2.928638335406944E-2</v>
      </c>
      <c r="P51" s="10">
        <f t="shared" si="5"/>
        <v>30543.997000000003</v>
      </c>
      <c r="Q51" s="10"/>
      <c r="R51" s="1">
        <f t="shared" si="6"/>
        <v>1.3981012962066073E-4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/>
      <c r="E52" s="1">
        <f t="shared" si="1"/>
        <v>-10297.480372943419</v>
      </c>
      <c r="F52" s="4">
        <f t="shared" si="2"/>
        <v>-10297.5</v>
      </c>
      <c r="G52" s="1">
        <f t="shared" si="7"/>
        <v>8.1932500033872202E-3</v>
      </c>
      <c r="J52" s="1">
        <f>G52</f>
        <v>8.1932500033872202E-3</v>
      </c>
      <c r="O52" s="4">
        <f t="shared" si="4"/>
        <v>2.9213686286172744E-2</v>
      </c>
      <c r="P52" s="10">
        <f t="shared" si="5"/>
        <v>30573.209000000003</v>
      </c>
      <c r="Q52" s="10"/>
      <c r="R52" s="1">
        <f t="shared" si="6"/>
        <v>4.4185874151864612E-4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/>
      <c r="E53" s="1">
        <f t="shared" si="1"/>
        <v>-9236.995285865245</v>
      </c>
      <c r="F53" s="4">
        <f t="shared" si="2"/>
        <v>-9237</v>
      </c>
      <c r="G53" s="1">
        <f t="shared" si="7"/>
        <v>1.9678999960888177E-3</v>
      </c>
      <c r="L53" s="1">
        <f t="shared" ref="L53:L64" si="9">G53</f>
        <v>1.9678999960888177E-3</v>
      </c>
      <c r="O53" s="4">
        <f t="shared" si="4"/>
        <v>2.7905475740251772E-2</v>
      </c>
      <c r="P53" s="10">
        <f t="shared" si="5"/>
        <v>31015.904999999999</v>
      </c>
      <c r="Q53" s="10"/>
      <c r="R53" s="1">
        <f t="shared" si="6"/>
        <v>6.7275783548419047E-4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/>
      <c r="E54" s="1">
        <f t="shared" si="1"/>
        <v>-9189.0059257864541</v>
      </c>
      <c r="F54" s="4">
        <f t="shared" si="2"/>
        <v>-9189</v>
      </c>
      <c r="G54" s="1">
        <f t="shared" si="7"/>
        <v>-2.4736999985179864E-3</v>
      </c>
      <c r="L54" s="1">
        <f t="shared" si="9"/>
        <v>-2.4736999985179864E-3</v>
      </c>
      <c r="O54" s="4">
        <f t="shared" si="4"/>
        <v>2.7837083768456734E-2</v>
      </c>
      <c r="P54" s="10">
        <f t="shared" si="5"/>
        <v>31035.938000000002</v>
      </c>
      <c r="Q54" s="10"/>
      <c r="R54" s="1">
        <f t="shared" si="6"/>
        <v>9.1874361256829825E-4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/>
      <c r="E55" s="1">
        <f t="shared" ref="E55:E86" si="10">(C55-C$7)/C$8</f>
        <v>-9182.0301849314019</v>
      </c>
      <c r="F55" s="4">
        <f t="shared" ref="F55:F86" si="11">ROUND(2*E55,0)/2</f>
        <v>-9182</v>
      </c>
      <c r="G55" s="1">
        <f t="shared" si="7"/>
        <v>-1.2600600006408058E-2</v>
      </c>
      <c r="L55" s="1">
        <f t="shared" si="9"/>
        <v>-1.2600600006408058E-2</v>
      </c>
      <c r="O55" s="4">
        <f t="shared" ref="O55:O86" si="12">+D$11+D$12*F55+D$13*F55^2</f>
        <v>2.7827043513719125E-2</v>
      </c>
      <c r="P55" s="10">
        <f t="shared" ref="P55:P86" si="13">C55-15018.5</f>
        <v>31038.85</v>
      </c>
      <c r="Q55" s="10"/>
      <c r="R55" s="1">
        <f t="shared" ref="R55:R86" si="14">+(O55-G55)^2</f>
        <v>1.6343943605904815E-3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/>
      <c r="E56" s="1">
        <f t="shared" si="10"/>
        <v>-8815.0084789267803</v>
      </c>
      <c r="F56" s="4">
        <f t="shared" si="11"/>
        <v>-8815</v>
      </c>
      <c r="G56" s="1">
        <f t="shared" si="7"/>
        <v>-3.5395000013522804E-3</v>
      </c>
      <c r="L56" s="1">
        <f t="shared" si="9"/>
        <v>-3.5395000013522804E-3</v>
      </c>
      <c r="O56" s="4">
        <f t="shared" si="12"/>
        <v>2.7276965655124046E-2</v>
      </c>
      <c r="P56" s="10">
        <f t="shared" si="13"/>
        <v>31192.061999999998</v>
      </c>
      <c r="Q56" s="10"/>
      <c r="R56" s="1">
        <f t="shared" si="14"/>
        <v>9.496545555567849E-4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/>
      <c r="E57" s="1">
        <f t="shared" si="10"/>
        <v>-8719.4968842729031</v>
      </c>
      <c r="F57" s="4">
        <f t="shared" si="11"/>
        <v>-8719.5</v>
      </c>
      <c r="G57" s="1">
        <f t="shared" si="7"/>
        <v>1.3006499939365312E-3</v>
      </c>
      <c r="L57" s="1">
        <f t="shared" si="9"/>
        <v>1.3006499939365312E-3</v>
      </c>
      <c r="O57" s="4">
        <f t="shared" si="12"/>
        <v>2.712620490111467E-2</v>
      </c>
      <c r="P57" s="10">
        <f t="shared" si="13"/>
        <v>31231.932999999997</v>
      </c>
      <c r="Q57" s="10"/>
      <c r="R57" s="1">
        <f t="shared" si="14"/>
        <v>6.6695928626367288E-4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/>
      <c r="E58" s="1">
        <f t="shared" si="10"/>
        <v>-8585.4917525997989</v>
      </c>
      <c r="F58" s="4">
        <f t="shared" si="11"/>
        <v>-8585.5</v>
      </c>
      <c r="G58" s="1">
        <f t="shared" si="7"/>
        <v>3.4428500002832152E-3</v>
      </c>
      <c r="L58" s="1">
        <f t="shared" si="9"/>
        <v>3.4428500002832152E-3</v>
      </c>
      <c r="O58" s="4">
        <f t="shared" si="12"/>
        <v>2.6909360319199327E-2</v>
      </c>
      <c r="P58" s="10">
        <f t="shared" si="13"/>
        <v>31287.873</v>
      </c>
      <c r="Q58" s="10"/>
      <c r="R58" s="1">
        <f t="shared" si="14"/>
        <v>5.5067710654779637E-4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/>
      <c r="E59" s="1">
        <f t="shared" si="10"/>
        <v>-8585.4893570843869</v>
      </c>
      <c r="F59" s="4">
        <f t="shared" si="11"/>
        <v>-8585.5</v>
      </c>
      <c r="G59" s="1">
        <f t="shared" si="7"/>
        <v>4.4428500041249208E-3</v>
      </c>
      <c r="L59" s="1">
        <f t="shared" si="9"/>
        <v>4.4428500041249208E-3</v>
      </c>
      <c r="O59" s="4">
        <f t="shared" si="12"/>
        <v>2.6909360319199327E-2</v>
      </c>
      <c r="P59" s="10">
        <f t="shared" si="13"/>
        <v>31287.874000000003</v>
      </c>
      <c r="Q59" s="10"/>
      <c r="R59" s="1">
        <f t="shared" si="14"/>
        <v>5.0474408573734464E-4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/>
      <c r="E60" s="1">
        <f t="shared" si="10"/>
        <v>-8530.5050920273297</v>
      </c>
      <c r="F60" s="4">
        <f t="shared" si="11"/>
        <v>-8530.5</v>
      </c>
      <c r="G60" s="1">
        <f t="shared" si="7"/>
        <v>-2.1256500040180981E-3</v>
      </c>
      <c r="L60" s="1">
        <f t="shared" si="9"/>
        <v>-2.1256500040180981E-3</v>
      </c>
      <c r="O60" s="4">
        <f t="shared" si="12"/>
        <v>2.6818563457052719E-2</v>
      </c>
      <c r="P60" s="10">
        <f t="shared" si="13"/>
        <v>31310.826999999997</v>
      </c>
      <c r="Q60" s="10"/>
      <c r="R60" s="1">
        <f t="shared" si="14"/>
        <v>8.3776749288003312E-4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/>
      <c r="E61" s="1">
        <f t="shared" si="10"/>
        <v>-8530.5003009965203</v>
      </c>
      <c r="F61" s="4">
        <f t="shared" si="11"/>
        <v>-8530.5</v>
      </c>
      <c r="G61" s="1">
        <f t="shared" si="7"/>
        <v>-1.2565000361064449E-4</v>
      </c>
      <c r="L61" s="1">
        <f t="shared" si="9"/>
        <v>-1.2565000361064449E-4</v>
      </c>
      <c r="O61" s="4">
        <f t="shared" si="12"/>
        <v>2.6818563457052719E-2</v>
      </c>
      <c r="P61" s="10">
        <f t="shared" si="13"/>
        <v>31310.828999999998</v>
      </c>
      <c r="Q61" s="10"/>
      <c r="R61" s="1">
        <f t="shared" si="14"/>
        <v>7.2599063901379276E-4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/>
      <c r="E62" s="1">
        <f t="shared" si="10"/>
        <v>-8525.4960693185603</v>
      </c>
      <c r="F62" s="4">
        <f t="shared" si="11"/>
        <v>-8525.5</v>
      </c>
      <c r="G62" s="1">
        <f t="shared" ref="G62:G93" si="15">C62-(C$7+C$8*F62)</f>
        <v>1.6408499941462651E-3</v>
      </c>
      <c r="L62" s="1">
        <f t="shared" si="9"/>
        <v>1.6408499941462651E-3</v>
      </c>
      <c r="O62" s="4">
        <f t="shared" si="12"/>
        <v>2.6810257436714068E-2</v>
      </c>
      <c r="P62" s="10">
        <f t="shared" si="13"/>
        <v>31312.917999999998</v>
      </c>
      <c r="Q62" s="10"/>
      <c r="R62" s="1">
        <f t="shared" si="14"/>
        <v>6.3349907100998754E-4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/>
      <c r="E63" s="1">
        <f t="shared" si="10"/>
        <v>-8525.4912782877527</v>
      </c>
      <c r="F63" s="4">
        <f t="shared" si="11"/>
        <v>-8525.5</v>
      </c>
      <c r="G63" s="1">
        <f t="shared" si="15"/>
        <v>3.6408499945537187E-3</v>
      </c>
      <c r="L63" s="1">
        <f t="shared" si="9"/>
        <v>3.6408499945537187E-3</v>
      </c>
      <c r="O63" s="4">
        <f t="shared" si="12"/>
        <v>2.6810257436714068E-2</v>
      </c>
      <c r="P63" s="10">
        <f t="shared" si="13"/>
        <v>31312.92</v>
      </c>
      <c r="Q63" s="10"/>
      <c r="R63" s="1">
        <f t="shared" si="14"/>
        <v>5.3682144122083541E-4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/>
      <c r="E64" s="1">
        <f t="shared" si="10"/>
        <v>-7744.4981598848499</v>
      </c>
      <c r="F64" s="4">
        <f t="shared" si="11"/>
        <v>-7744.5</v>
      </c>
      <c r="G64" s="1">
        <f t="shared" si="15"/>
        <v>7.6814999920316041E-4</v>
      </c>
      <c r="L64" s="1">
        <f t="shared" si="9"/>
        <v>7.6814999920316041E-4</v>
      </c>
      <c r="O64" s="4">
        <f t="shared" si="12"/>
        <v>2.5406944418976986E-2</v>
      </c>
      <c r="P64" s="10">
        <f t="shared" si="13"/>
        <v>31638.942999999999</v>
      </c>
      <c r="Q64" s="10"/>
      <c r="R64" s="1">
        <f t="shared" si="14"/>
        <v>6.0707019045987782E-4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/>
      <c r="E65" s="1">
        <f t="shared" si="10"/>
        <v>-7607.5273801421909</v>
      </c>
      <c r="F65" s="4">
        <f t="shared" si="11"/>
        <v>-7607.5</v>
      </c>
      <c r="G65" s="1">
        <f t="shared" si="15"/>
        <v>-1.1429750004026573E-2</v>
      </c>
      <c r="J65" s="1">
        <f>G65</f>
        <v>-1.1429750004026573E-2</v>
      </c>
      <c r="O65" s="4">
        <f t="shared" si="12"/>
        <v>2.5139081788429204E-2</v>
      </c>
      <c r="P65" s="10">
        <f t="shared" si="13"/>
        <v>31696.120999999999</v>
      </c>
      <c r="Q65" s="10"/>
      <c r="R65" s="1">
        <f t="shared" si="14"/>
        <v>1.3372794586649244E-3</v>
      </c>
    </row>
    <row r="66" spans="1:35" x14ac:dyDescent="0.2">
      <c r="A66" s="1" t="s">
        <v>54</v>
      </c>
      <c r="C66" s="33">
        <v>47069.453000000001</v>
      </c>
      <c r="D66" s="33"/>
      <c r="E66" s="1">
        <f t="shared" si="10"/>
        <v>-6757.521858479181</v>
      </c>
      <c r="F66" s="4">
        <f t="shared" si="11"/>
        <v>-6757.5</v>
      </c>
      <c r="G66" s="1">
        <f t="shared" si="15"/>
        <v>-9.1247500022291206E-3</v>
      </c>
      <c r="M66" s="1">
        <f t="shared" ref="M66:M71" si="16">G66</f>
        <v>-9.1247500022291206E-3</v>
      </c>
      <c r="O66" s="4">
        <f t="shared" si="12"/>
        <v>2.3332413116715349E-2</v>
      </c>
      <c r="P66" s="10">
        <f t="shared" si="13"/>
        <v>32050.953000000001</v>
      </c>
      <c r="Q66" s="10"/>
      <c r="R66" s="1">
        <f t="shared" si="14"/>
        <v>1.0534674377297691E-3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/>
      <c r="E67" s="1">
        <f t="shared" si="10"/>
        <v>-6685.4815237490302</v>
      </c>
      <c r="F67" s="4">
        <f t="shared" si="11"/>
        <v>-6685.5</v>
      </c>
      <c r="G67" s="1">
        <f t="shared" si="15"/>
        <v>7.7128499979153275E-3</v>
      </c>
      <c r="M67" s="1">
        <f t="shared" si="16"/>
        <v>7.7128499979153275E-3</v>
      </c>
      <c r="O67" s="4">
        <f t="shared" si="12"/>
        <v>2.3167924168203929E-2</v>
      </c>
      <c r="P67" s="10">
        <f t="shared" si="13"/>
        <v>32081.025999999998</v>
      </c>
      <c r="Q67" s="10"/>
      <c r="R67" s="1">
        <f t="shared" si="14"/>
        <v>2.388593176091219E-4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/>
      <c r="E68" s="1">
        <f t="shared" si="10"/>
        <v>-6647.5245821802</v>
      </c>
      <c r="F68" s="4">
        <f t="shared" si="11"/>
        <v>-6647.5</v>
      </c>
      <c r="G68" s="1">
        <f t="shared" si="15"/>
        <v>-1.0261750001518521E-2</v>
      </c>
      <c r="M68" s="1">
        <f t="shared" si="16"/>
        <v>-1.0261750001518521E-2</v>
      </c>
      <c r="O68" s="4">
        <f t="shared" si="12"/>
        <v>2.3080389365156752E-2</v>
      </c>
      <c r="P68" s="10">
        <f t="shared" si="13"/>
        <v>32096.870999999999</v>
      </c>
      <c r="Q68" s="10"/>
      <c r="R68" s="1">
        <f t="shared" si="14"/>
        <v>1.111698257546797E-3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/>
      <c r="E69" s="1">
        <f t="shared" si="10"/>
        <v>-5454.5123964328932</v>
      </c>
      <c r="F69" s="4">
        <f t="shared" si="11"/>
        <v>-5454.5</v>
      </c>
      <c r="G69" s="1">
        <f t="shared" si="15"/>
        <v>-5.1748500045505352E-3</v>
      </c>
      <c r="M69" s="1">
        <f t="shared" si="16"/>
        <v>-5.1748500045505352E-3</v>
      </c>
      <c r="O69" s="4">
        <f t="shared" si="12"/>
        <v>2.007887703620849E-2</v>
      </c>
      <c r="P69" s="10">
        <f t="shared" si="13"/>
        <v>32594.89</v>
      </c>
      <c r="Q69" s="10"/>
      <c r="R69" s="1">
        <f t="shared" si="14"/>
        <v>6.3775072944916359E-4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/>
      <c r="E70" s="1">
        <f t="shared" si="10"/>
        <v>-5279.5080186284922</v>
      </c>
      <c r="F70" s="4">
        <f t="shared" si="11"/>
        <v>-5279.5</v>
      </c>
      <c r="G70" s="1">
        <f t="shared" si="15"/>
        <v>-3.3473500006948598E-3</v>
      </c>
      <c r="M70" s="1">
        <f t="shared" si="16"/>
        <v>-3.3473500006948598E-3</v>
      </c>
      <c r="O70" s="4">
        <f t="shared" si="12"/>
        <v>1.9597283541804962E-2</v>
      </c>
      <c r="P70" s="10">
        <f t="shared" si="13"/>
        <v>32667.945</v>
      </c>
      <c r="Q70" s="10"/>
      <c r="R70" s="1">
        <f t="shared" si="14"/>
        <v>5.2645620839960792E-4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/>
      <c r="E71" s="1">
        <f t="shared" si="10"/>
        <v>-5279.4768769282491</v>
      </c>
      <c r="F71" s="4">
        <f t="shared" si="11"/>
        <v>-5279.5</v>
      </c>
      <c r="G71" s="1">
        <f t="shared" si="15"/>
        <v>9.65264999831561E-3</v>
      </c>
      <c r="M71" s="1">
        <f t="shared" si="16"/>
        <v>9.65264999831561E-3</v>
      </c>
      <c r="O71" s="4">
        <f t="shared" si="12"/>
        <v>1.9597283541804962E-2</v>
      </c>
      <c r="P71" s="10">
        <f t="shared" si="13"/>
        <v>32667.957999999999</v>
      </c>
      <c r="Q71" s="10"/>
      <c r="R71" s="1">
        <f t="shared" si="14"/>
        <v>9.8895736314293589E-5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/>
      <c r="E72" s="1">
        <f t="shared" si="10"/>
        <v>-5072.5450698256855</v>
      </c>
      <c r="F72" s="4">
        <f t="shared" si="11"/>
        <v>-5072.5</v>
      </c>
      <c r="G72" s="1">
        <f t="shared" si="15"/>
        <v>-1.8814250004652422E-2</v>
      </c>
      <c r="J72" s="1">
        <f>G72</f>
        <v>-1.8814250004652422E-2</v>
      </c>
      <c r="O72" s="4">
        <f t="shared" si="12"/>
        <v>1.9013984298371537E-2</v>
      </c>
      <c r="P72" s="10">
        <f t="shared" si="13"/>
        <v>32754.341</v>
      </c>
      <c r="Q72" s="10"/>
      <c r="R72" s="1">
        <f t="shared" si="14"/>
        <v>1.4309753104844783E-3</v>
      </c>
    </row>
    <row r="73" spans="1:35" x14ac:dyDescent="0.2">
      <c r="A73" s="1" t="s">
        <v>62</v>
      </c>
      <c r="C73" s="34">
        <v>47807.900999999998</v>
      </c>
      <c r="D73" s="33"/>
      <c r="E73" s="1">
        <f t="shared" si="10"/>
        <v>-4988.5582997781621</v>
      </c>
      <c r="F73" s="4">
        <f t="shared" si="11"/>
        <v>-4988.5</v>
      </c>
      <c r="G73" s="1">
        <f t="shared" si="15"/>
        <v>-2.4337050002941396E-2</v>
      </c>
      <c r="J73" s="1">
        <f>G73</f>
        <v>-2.4337050002941396E-2</v>
      </c>
      <c r="O73" s="4">
        <f t="shared" si="12"/>
        <v>1.8773065739616023E-2</v>
      </c>
      <c r="P73" s="10">
        <f t="shared" si="13"/>
        <v>32789.400999999998</v>
      </c>
      <c r="Q73" s="10"/>
      <c r="R73" s="1">
        <f t="shared" si="14"/>
        <v>1.8584820793366974E-3</v>
      </c>
    </row>
    <row r="74" spans="1:35" x14ac:dyDescent="0.2">
      <c r="A74" s="1" t="s">
        <v>55</v>
      </c>
      <c r="C74" s="33">
        <v>48123.510999999999</v>
      </c>
      <c r="D74" s="33"/>
      <c r="E74" s="1">
        <f t="shared" si="10"/>
        <v>-4232.5096832721492</v>
      </c>
      <c r="F74" s="4">
        <f t="shared" si="11"/>
        <v>-4232.5</v>
      </c>
      <c r="G74" s="1">
        <f t="shared" si="15"/>
        <v>-4.0422500023851171E-3</v>
      </c>
      <c r="M74" s="1">
        <f>G74</f>
        <v>-4.0422500023851171E-3</v>
      </c>
      <c r="O74" s="4">
        <f t="shared" si="12"/>
        <v>1.6495232839047913E-2</v>
      </c>
      <c r="P74" s="10">
        <f t="shared" si="13"/>
        <v>33105.010999999999</v>
      </c>
      <c r="Q74" s="10"/>
      <c r="R74" s="1">
        <f t="shared" si="14"/>
        <v>4.2178820146215613E-4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/>
      <c r="E75" s="1">
        <f t="shared" si="10"/>
        <v>-3329.4818236675565</v>
      </c>
      <c r="F75" s="4">
        <f t="shared" si="11"/>
        <v>-3329.5</v>
      </c>
      <c r="G75" s="1">
        <f t="shared" si="15"/>
        <v>7.5876499977312051E-3</v>
      </c>
      <c r="M75" s="1">
        <f>G75</f>
        <v>7.5876499977312051E-3</v>
      </c>
      <c r="O75" s="4">
        <f t="shared" si="12"/>
        <v>1.3516019050593299E-2</v>
      </c>
      <c r="P75" s="10">
        <f t="shared" si="13"/>
        <v>33481.976999999999</v>
      </c>
      <c r="Q75" s="10"/>
      <c r="R75" s="1">
        <f t="shared" si="14"/>
        <v>3.5145559626933007E-5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/>
      <c r="E76" s="1">
        <f t="shared" si="10"/>
        <v>-3314.5409940957788</v>
      </c>
      <c r="F76" s="4">
        <f t="shared" si="11"/>
        <v>-3314.5</v>
      </c>
      <c r="G76" s="1">
        <f t="shared" si="15"/>
        <v>-1.7112850000557955E-2</v>
      </c>
      <c r="J76" s="1">
        <f>G76</f>
        <v>-1.7112850000557955E-2</v>
      </c>
      <c r="O76" s="4">
        <f t="shared" si="12"/>
        <v>1.3464154658869363E-2</v>
      </c>
      <c r="P76" s="10">
        <f t="shared" si="13"/>
        <v>33488.214</v>
      </c>
      <c r="Q76" s="10"/>
      <c r="R76" s="1">
        <f t="shared" si="14"/>
        <v>9.3495321394263984E-4</v>
      </c>
    </row>
    <row r="77" spans="1:35" x14ac:dyDescent="0.2">
      <c r="A77" s="1" t="s">
        <v>55</v>
      </c>
      <c r="C77" s="33">
        <v>48508.398999999998</v>
      </c>
      <c r="D77" s="33"/>
      <c r="E77" s="1">
        <f t="shared" si="10"/>
        <v>-3310.5045506408478</v>
      </c>
      <c r="F77" s="4">
        <f t="shared" si="11"/>
        <v>-3310.5</v>
      </c>
      <c r="G77" s="1">
        <f t="shared" si="15"/>
        <v>-1.899650007544551E-3</v>
      </c>
      <c r="M77" s="1">
        <f>G77</f>
        <v>-1.899650007544551E-3</v>
      </c>
      <c r="O77" s="4">
        <f t="shared" si="12"/>
        <v>1.345031104183996E-2</v>
      </c>
      <c r="P77" s="10">
        <f t="shared" si="13"/>
        <v>33489.898999999998</v>
      </c>
      <c r="Q77" s="10"/>
      <c r="R77" s="1">
        <f t="shared" si="14"/>
        <v>2.3562130421762165E-4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/>
      <c r="E78" s="1">
        <f t="shared" si="10"/>
        <v>-3240.4932174574678</v>
      </c>
      <c r="F78" s="4">
        <f t="shared" si="11"/>
        <v>-3240.5</v>
      </c>
      <c r="G78" s="1">
        <f t="shared" si="15"/>
        <v>2.8313500006333925E-3</v>
      </c>
      <c r="J78" s="1">
        <f>G78</f>
        <v>2.8313500006333925E-3</v>
      </c>
      <c r="O78" s="4">
        <f t="shared" si="12"/>
        <v>1.3207154018680894E-2</v>
      </c>
      <c r="P78" s="10">
        <f t="shared" si="13"/>
        <v>33519.125</v>
      </c>
      <c r="Q78" s="10"/>
      <c r="R78" s="1">
        <f t="shared" si="14"/>
        <v>1.0765730902093067E-4</v>
      </c>
    </row>
    <row r="79" spans="1:35" x14ac:dyDescent="0.2">
      <c r="A79" s="1" t="s">
        <v>55</v>
      </c>
      <c r="C79" s="33">
        <v>48801.451999999997</v>
      </c>
      <c r="D79" s="33"/>
      <c r="E79" s="1">
        <f t="shared" si="10"/>
        <v>-2608.4915750921132</v>
      </c>
      <c r="F79" s="4">
        <f t="shared" si="11"/>
        <v>-2608.5</v>
      </c>
      <c r="G79" s="1">
        <f t="shared" si="15"/>
        <v>3.51694999699248E-3</v>
      </c>
      <c r="M79" s="1">
        <f>G79</f>
        <v>3.51694999699248E-3</v>
      </c>
      <c r="O79" s="4">
        <f t="shared" si="12"/>
        <v>1.0935246425705845E-2</v>
      </c>
      <c r="P79" s="10">
        <f t="shared" si="13"/>
        <v>33782.951999999997</v>
      </c>
      <c r="Q79" s="10"/>
      <c r="R79" s="1">
        <f t="shared" si="14"/>
        <v>5.5031121904261461E-5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/>
      <c r="E80" s="1">
        <f t="shared" si="10"/>
        <v>-1839.4664516452112</v>
      </c>
      <c r="F80" s="4">
        <f t="shared" si="11"/>
        <v>-1839.5</v>
      </c>
      <c r="G80" s="1">
        <f t="shared" si="15"/>
        <v>1.4004649994603824E-2</v>
      </c>
      <c r="M80" s="1">
        <f>G80</f>
        <v>1.4004649994603824E-2</v>
      </c>
      <c r="O80" s="4">
        <f t="shared" si="12"/>
        <v>7.9849699547319998E-3</v>
      </c>
      <c r="P80" s="10">
        <f t="shared" si="13"/>
        <v>34103.978999999999</v>
      </c>
      <c r="Q80" s="10"/>
      <c r="R80" s="1">
        <f t="shared" si="14"/>
        <v>3.6236547782431248E-5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0"/>
        <v>-696.98287230442486</v>
      </c>
      <c r="F81" s="4">
        <f t="shared" si="11"/>
        <v>-697</v>
      </c>
      <c r="G81" s="1">
        <f t="shared" si="15"/>
        <v>7.1498999968753196E-3</v>
      </c>
      <c r="L81" s="1">
        <f>G81</f>
        <v>7.1498999968753196E-3</v>
      </c>
      <c r="O81" s="4">
        <f t="shared" si="12"/>
        <v>3.2249622119705258E-3</v>
      </c>
      <c r="P81" s="10">
        <f t="shared" si="13"/>
        <v>34580.904999999999</v>
      </c>
      <c r="Q81" s="10"/>
      <c r="R81" s="1">
        <f t="shared" si="14"/>
        <v>1.5405136615373351E-5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0"/>
        <v>-696.51814231613378</v>
      </c>
      <c r="F82" s="4">
        <f t="shared" si="11"/>
        <v>-696.5</v>
      </c>
      <c r="G82" s="1">
        <f t="shared" si="15"/>
        <v>-7.5734499987447634E-3</v>
      </c>
      <c r="L82" s="1">
        <f>G82</f>
        <v>-7.5734499987447634E-3</v>
      </c>
      <c r="O82" s="4">
        <f t="shared" si="12"/>
        <v>3.2227804545239521E-3</v>
      </c>
      <c r="P82" s="10">
        <f t="shared" si="13"/>
        <v>34581.099000000002</v>
      </c>
      <c r="Q82" s="10"/>
      <c r="R82" s="1">
        <f t="shared" si="14"/>
        <v>1.165585920000868E-4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0"/>
        <v>-696.48220958508239</v>
      </c>
      <c r="F83" s="4">
        <f t="shared" si="11"/>
        <v>-696.5</v>
      </c>
      <c r="G83" s="1">
        <f t="shared" si="15"/>
        <v>7.42655000067316E-3</v>
      </c>
      <c r="L83" s="1">
        <f>G83</f>
        <v>7.42655000067316E-3</v>
      </c>
      <c r="O83" s="4">
        <f t="shared" si="12"/>
        <v>3.2227804545239521E-3</v>
      </c>
      <c r="P83" s="10">
        <f t="shared" si="13"/>
        <v>34581.114000000001</v>
      </c>
      <c r="Q83" s="10"/>
      <c r="R83" s="1">
        <f t="shared" si="14"/>
        <v>1.7671678397131518E-5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43"/>
      <c r="E84" s="41">
        <f t="shared" si="10"/>
        <v>-75.531079776175162</v>
      </c>
      <c r="F84" s="1">
        <f t="shared" si="11"/>
        <v>-75.5</v>
      </c>
      <c r="G84" s="1">
        <f t="shared" si="15"/>
        <v>-1.2974149998626672E-2</v>
      </c>
      <c r="J84" s="1">
        <f>G84</f>
        <v>-1.2974149998626672E-2</v>
      </c>
      <c r="O84" s="4">
        <f t="shared" si="12"/>
        <v>4.4644802246069802E-4</v>
      </c>
      <c r="P84" s="10">
        <f t="shared" si="13"/>
        <v>34840.328000000001</v>
      </c>
      <c r="Q84" s="10"/>
      <c r="R84" s="1">
        <f t="shared" si="14"/>
        <v>1.8011245124361424E-4</v>
      </c>
    </row>
    <row r="85" spans="1:35" x14ac:dyDescent="0.2">
      <c r="A85" s="41" t="s">
        <v>62</v>
      </c>
      <c r="B85" s="42"/>
      <c r="C85" s="44">
        <v>50233.692999999999</v>
      </c>
      <c r="D85" s="43"/>
      <c r="E85" s="41">
        <f t="shared" si="10"/>
        <v>822.46380196560881</v>
      </c>
      <c r="F85" s="1">
        <f t="shared" si="11"/>
        <v>822.5</v>
      </c>
      <c r="G85" s="1">
        <f t="shared" si="15"/>
        <v>-1.5110750005987938E-2</v>
      </c>
      <c r="J85" s="1">
        <f>G85</f>
        <v>-1.5110750005987938E-2</v>
      </c>
      <c r="O85" s="4">
        <f t="shared" si="12"/>
        <v>-3.8036274958472456E-3</v>
      </c>
      <c r="P85" s="10">
        <f t="shared" si="13"/>
        <v>35215.192999999999</v>
      </c>
      <c r="Q85" s="10"/>
      <c r="R85" s="1">
        <f t="shared" si="14"/>
        <v>1.2785101945933037E-4</v>
      </c>
    </row>
    <row r="86" spans="1:35" x14ac:dyDescent="0.2">
      <c r="A86" s="74" t="s">
        <v>93</v>
      </c>
      <c r="B86" s="42"/>
      <c r="C86" s="44">
        <v>49890.355199999998</v>
      </c>
      <c r="D86" s="1" t="s">
        <v>95</v>
      </c>
      <c r="E86" s="41">
        <f t="shared" si="10"/>
        <v>-7.1865462207490426E-3</v>
      </c>
      <c r="F86" s="1">
        <f t="shared" si="11"/>
        <v>0</v>
      </c>
      <c r="G86" s="1">
        <f t="shared" si="15"/>
        <v>-3.0000000042491592E-3</v>
      </c>
      <c r="M86" s="1">
        <f t="shared" ref="M86:M93" si="17">G86</f>
        <v>-3.0000000042491592E-3</v>
      </c>
      <c r="O86" s="4">
        <f t="shared" si="12"/>
        <v>9.9833980961657273E-5</v>
      </c>
      <c r="P86" s="10">
        <f t="shared" si="13"/>
        <v>34871.855199999998</v>
      </c>
      <c r="Q86" s="10"/>
      <c r="R86" s="1">
        <f t="shared" si="14"/>
        <v>9.6089707358679708E-6</v>
      </c>
    </row>
    <row r="87" spans="1:35" x14ac:dyDescent="0.2">
      <c r="A87" s="74" t="s">
        <v>93</v>
      </c>
      <c r="B87" s="42"/>
      <c r="C87" s="44">
        <v>49890.349900000001</v>
      </c>
      <c r="D87" s="1" t="s">
        <v>95</v>
      </c>
      <c r="E87" s="41">
        <f t="shared" ref="E87:E118" si="18">(C87-C$7)/C$8</f>
        <v>-1.9882777852423157E-2</v>
      </c>
      <c r="F87" s="1">
        <f t="shared" ref="F87:F118" si="19">ROUND(2*E87,0)/2</f>
        <v>0</v>
      </c>
      <c r="G87" s="1">
        <f t="shared" si="15"/>
        <v>-8.3000000013271347E-3</v>
      </c>
      <c r="M87" s="1">
        <f t="shared" si="17"/>
        <v>-8.3000000013271347E-3</v>
      </c>
      <c r="O87" s="4">
        <f t="shared" ref="O87:O118" si="20">+D$11+D$12*F87+D$13*F87^2</f>
        <v>9.9833980961657273E-5</v>
      </c>
      <c r="P87" s="10">
        <f t="shared" ref="P87:P118" si="21">C87-15018.5</f>
        <v>34871.849900000001</v>
      </c>
      <c r="Q87" s="10"/>
      <c r="R87" s="1">
        <f t="shared" ref="R87:R118" si="22">+(O87-G87)^2</f>
        <v>7.055721093001359E-5</v>
      </c>
    </row>
    <row r="88" spans="1:35" x14ac:dyDescent="0.2">
      <c r="A88" s="74" t="s">
        <v>93</v>
      </c>
      <c r="B88" s="42"/>
      <c r="C88" s="44">
        <v>49891.3969</v>
      </c>
      <c r="D88" s="1" t="s">
        <v>95</v>
      </c>
      <c r="E88" s="41">
        <f t="shared" si="18"/>
        <v>2.4882218496333404</v>
      </c>
      <c r="F88" s="1">
        <f t="shared" si="19"/>
        <v>2.5</v>
      </c>
      <c r="G88" s="1">
        <f t="shared" si="15"/>
        <v>-4.9167500037583522E-3</v>
      </c>
      <c r="M88" s="1">
        <f t="shared" si="17"/>
        <v>-4.9167500037583522E-3</v>
      </c>
      <c r="O88" s="4">
        <f t="shared" si="20"/>
        <v>8.8323050726027587E-5</v>
      </c>
      <c r="P88" s="10">
        <f t="shared" si="21"/>
        <v>34872.8969</v>
      </c>
      <c r="Q88" s="10"/>
      <c r="R88" s="1">
        <f t="shared" si="22"/>
        <v>2.5050756280725605E-5</v>
      </c>
    </row>
    <row r="89" spans="1:35" x14ac:dyDescent="0.2">
      <c r="A89" s="74" t="s">
        <v>93</v>
      </c>
      <c r="B89" s="42"/>
      <c r="C89" s="44">
        <v>49899.326800000003</v>
      </c>
      <c r="D89" s="1" t="s">
        <v>95</v>
      </c>
      <c r="E89" s="41">
        <f t="shared" si="18"/>
        <v>21.484419448040075</v>
      </c>
      <c r="F89" s="1">
        <f t="shared" si="19"/>
        <v>21.5</v>
      </c>
      <c r="G89" s="1">
        <f t="shared" si="15"/>
        <v>-6.5040499976021238E-3</v>
      </c>
      <c r="M89" s="1">
        <f t="shared" si="17"/>
        <v>-6.5040499976021238E-3</v>
      </c>
      <c r="O89" s="4">
        <f t="shared" si="20"/>
        <v>7.6950087317108424E-7</v>
      </c>
      <c r="P89" s="10">
        <f t="shared" si="21"/>
        <v>34880.826800000003</v>
      </c>
      <c r="Q89" s="10"/>
      <c r="R89" s="1">
        <f t="shared" si="22"/>
        <v>4.231267670774439E-5</v>
      </c>
    </row>
    <row r="90" spans="1:35" x14ac:dyDescent="0.2">
      <c r="A90" s="74" t="s">
        <v>93</v>
      </c>
      <c r="B90" s="42"/>
      <c r="C90" s="44">
        <v>49909.347500000003</v>
      </c>
      <c r="D90" s="1" t="s">
        <v>95</v>
      </c>
      <c r="E90" s="41">
        <f t="shared" si="18"/>
        <v>45.489160652128987</v>
      </c>
      <c r="F90" s="1">
        <f t="shared" si="19"/>
        <v>45.5</v>
      </c>
      <c r="G90" s="1">
        <f t="shared" si="15"/>
        <v>-4.5248499955050647E-3</v>
      </c>
      <c r="M90" s="1">
        <f t="shared" si="17"/>
        <v>-4.5248499955050647E-3</v>
      </c>
      <c r="O90" s="4">
        <f t="shared" si="20"/>
        <v>-1.1000251172935273E-4</v>
      </c>
      <c r="P90" s="10">
        <f t="shared" si="21"/>
        <v>34890.847500000003</v>
      </c>
      <c r="Q90" s="10"/>
      <c r="R90" s="1">
        <f t="shared" si="22"/>
        <v>1.9490878305000735E-5</v>
      </c>
    </row>
    <row r="91" spans="1:35" x14ac:dyDescent="0.2">
      <c r="A91" s="74" t="s">
        <v>93</v>
      </c>
      <c r="B91" s="42"/>
      <c r="C91" s="44">
        <v>49937.316200000001</v>
      </c>
      <c r="D91" s="1" t="s">
        <v>95</v>
      </c>
      <c r="E91" s="41">
        <f t="shared" si="18"/>
        <v>112.48861231864743</v>
      </c>
      <c r="F91" s="1">
        <f t="shared" si="19"/>
        <v>112.5</v>
      </c>
      <c r="G91" s="1">
        <f t="shared" si="15"/>
        <v>-4.7537499995087273E-3</v>
      </c>
      <c r="M91" s="1">
        <f t="shared" si="17"/>
        <v>-4.7537499995087273E-3</v>
      </c>
      <c r="O91" s="4">
        <f t="shared" si="20"/>
        <v>-4.2029298556120367E-4</v>
      </c>
      <c r="P91" s="10">
        <f t="shared" si="21"/>
        <v>34918.816200000001</v>
      </c>
      <c r="Q91" s="10"/>
      <c r="R91" s="1">
        <f t="shared" si="22"/>
        <v>1.8778849691730986E-5</v>
      </c>
    </row>
    <row r="92" spans="1:35" x14ac:dyDescent="0.2">
      <c r="A92" s="74" t="s">
        <v>93</v>
      </c>
      <c r="B92" s="42"/>
      <c r="C92" s="44">
        <v>49938.359499999999</v>
      </c>
      <c r="D92" s="1" t="s">
        <v>95</v>
      </c>
      <c r="E92" s="41">
        <f t="shared" si="18"/>
        <v>114.98785353913748</v>
      </c>
      <c r="F92" s="1">
        <f t="shared" si="19"/>
        <v>115</v>
      </c>
      <c r="G92" s="1">
        <f t="shared" si="15"/>
        <v>-5.070500003057532E-3</v>
      </c>
      <c r="M92" s="1">
        <f t="shared" si="17"/>
        <v>-5.070500003057532E-3</v>
      </c>
      <c r="O92" s="4">
        <f t="shared" si="20"/>
        <v>-4.319009660659026E-4</v>
      </c>
      <c r="P92" s="10">
        <f t="shared" si="21"/>
        <v>34919.859499999999</v>
      </c>
      <c r="Q92" s="10"/>
      <c r="R92" s="1">
        <f t="shared" si="22"/>
        <v>2.1516601025979672E-5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18"/>
        <v>4278.4578246755718</v>
      </c>
      <c r="F93" s="1">
        <f t="shared" si="19"/>
        <v>4278.5</v>
      </c>
      <c r="G93" s="1">
        <f t="shared" si="15"/>
        <v>-1.7605950000870507E-2</v>
      </c>
      <c r="M93" s="1">
        <f t="shared" si="17"/>
        <v>-1.7605950000870507E-2</v>
      </c>
      <c r="N93" s="1">
        <f t="shared" ref="N93:N127" ca="1" si="23">+C$11+C$12*F93</f>
        <v>-1.7567679678848529E-2</v>
      </c>
      <c r="O93" s="4">
        <f t="shared" si="20"/>
        <v>-2.2756454989426942E-2</v>
      </c>
      <c r="P93" s="10">
        <f t="shared" si="21"/>
        <v>36657.886299999998</v>
      </c>
      <c r="Q93" s="10"/>
      <c r="R93" s="1">
        <f t="shared" si="22"/>
        <v>2.6527701637144722E-5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18"/>
        <v>4280.9932381786648</v>
      </c>
      <c r="F94" s="1">
        <f t="shared" si="19"/>
        <v>4281</v>
      </c>
      <c r="G94" s="1">
        <f t="shared" ref="G94:G125" si="24">C94-(C$7+C$8*F94)</f>
        <v>-2.8227000002516434E-3</v>
      </c>
      <c r="M94" s="37">
        <v>-9.7197499999310821E-3</v>
      </c>
      <c r="N94" s="1">
        <f t="shared" ca="1" si="23"/>
        <v>-1.7587611594408935E-2</v>
      </c>
      <c r="O94" s="4">
        <f t="shared" si="20"/>
        <v>-2.2771656849228907E-2</v>
      </c>
      <c r="P94" s="10">
        <f t="shared" si="21"/>
        <v>36658.9447</v>
      </c>
      <c r="Q94" s="10"/>
      <c r="R94" s="1">
        <f t="shared" si="22"/>
        <v>3.979608793623569E-4</v>
      </c>
    </row>
    <row r="95" spans="1:35" ht="13.5" thickBot="1" x14ac:dyDescent="0.25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18"/>
        <v>4474.9466219280121</v>
      </c>
      <c r="F95" s="125">
        <f t="shared" si="19"/>
        <v>4475</v>
      </c>
      <c r="G95" s="125">
        <f t="shared" si="24"/>
        <v>-2.2282500001892913E-2</v>
      </c>
      <c r="M95" s="37">
        <v>-2.9257150003104471E-2</v>
      </c>
      <c r="N95" s="1">
        <f t="shared" ca="1" si="23"/>
        <v>-1.9134328241896273E-2</v>
      </c>
      <c r="O95" s="4">
        <f t="shared" si="20"/>
        <v>-2.3957898331296575E-2</v>
      </c>
      <c r="P95" s="10">
        <f t="shared" si="21"/>
        <v>36739.909899999999</v>
      </c>
      <c r="Q95" s="10"/>
      <c r="R95" s="1">
        <f t="shared" si="22"/>
        <v>2.806959562168582E-6</v>
      </c>
    </row>
    <row r="96" spans="1:35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18"/>
        <v>4616.4408534071417</v>
      </c>
      <c r="F96" s="4">
        <f t="shared" si="19"/>
        <v>4616.5</v>
      </c>
      <c r="G96" s="4">
        <f t="shared" si="24"/>
        <v>-2.4690550002560485E-2</v>
      </c>
      <c r="I96" s="1">
        <f>G96</f>
        <v>-2.4690550002560485E-2</v>
      </c>
      <c r="N96" s="1">
        <f t="shared" ca="1" si="23"/>
        <v>-2.0262474662615132E-2</v>
      </c>
      <c r="O96" s="4">
        <f t="shared" si="20"/>
        <v>-2.4831311596363481E-2</v>
      </c>
      <c r="P96" s="10">
        <f t="shared" si="21"/>
        <v>36798.976199999997</v>
      </c>
      <c r="Q96" s="10"/>
      <c r="R96" s="1">
        <f t="shared" si="22"/>
        <v>1.9813826289959649E-8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18"/>
        <v>4776.4248705283717</v>
      </c>
      <c r="F97" s="1">
        <f t="shared" si="19"/>
        <v>4776.5</v>
      </c>
      <c r="G97" s="1">
        <f t="shared" si="24"/>
        <v>-3.1362550005724188E-2</v>
      </c>
      <c r="M97" s="1">
        <f>G97</f>
        <v>-3.1362550005724188E-2</v>
      </c>
      <c r="N97" s="1">
        <f t="shared" ca="1" si="23"/>
        <v>-2.1538117258480975E-2</v>
      </c>
      <c r="O97" s="4">
        <f t="shared" si="20"/>
        <v>-2.5827239732814866E-2</v>
      </c>
      <c r="P97" s="10">
        <f t="shared" si="21"/>
        <v>36865.760999999999</v>
      </c>
      <c r="Q97" s="10"/>
      <c r="R97" s="1">
        <f t="shared" si="22"/>
        <v>3.063965981737547E-5</v>
      </c>
    </row>
    <row r="98" spans="1:18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18"/>
        <v>4789.4397057157257</v>
      </c>
      <c r="F98" s="1">
        <f t="shared" si="19"/>
        <v>4789.5</v>
      </c>
      <c r="G98" s="1">
        <f t="shared" si="24"/>
        <v>-2.5169649998133536E-2</v>
      </c>
      <c r="K98" s="1">
        <f>G98</f>
        <v>-2.5169649998133536E-2</v>
      </c>
      <c r="N98" s="1">
        <f t="shared" ca="1" si="23"/>
        <v>-2.1641763219395073E-2</v>
      </c>
      <c r="O98" s="4">
        <f t="shared" si="20"/>
        <v>-2.5908546922444008E-2</v>
      </c>
      <c r="P98" s="10">
        <f t="shared" si="21"/>
        <v>36871.194000000003</v>
      </c>
      <c r="Q98" s="10"/>
      <c r="R98" s="1">
        <f t="shared" si="22"/>
        <v>5.4596866475547428E-7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18"/>
        <v>5526.4281643620525</v>
      </c>
      <c r="F99" s="1">
        <f t="shared" si="19"/>
        <v>5526.5</v>
      </c>
      <c r="G99" s="1">
        <f t="shared" si="24"/>
        <v>-2.9987550005898811E-2</v>
      </c>
      <c r="M99" s="1">
        <f>G99</f>
        <v>-2.9987550005898811E-2</v>
      </c>
      <c r="N99" s="1">
        <f t="shared" ca="1" si="23"/>
        <v>-2.7517691926602125E-2</v>
      </c>
      <c r="O99" s="4">
        <f t="shared" si="20"/>
        <v>-3.0613407198901481E-2</v>
      </c>
      <c r="P99" s="10">
        <f t="shared" si="21"/>
        <v>37178.847399999999</v>
      </c>
      <c r="Q99" s="10"/>
      <c r="R99" s="1">
        <f t="shared" si="22"/>
        <v>3.9169722603318118E-7</v>
      </c>
    </row>
    <row r="100" spans="1:18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18"/>
        <v>5574.4263878478387</v>
      </c>
      <c r="F100" s="1">
        <f t="shared" si="19"/>
        <v>5574.5</v>
      </c>
      <c r="G100" s="1">
        <f t="shared" si="24"/>
        <v>-3.0729149999388028E-2</v>
      </c>
      <c r="I100" s="1">
        <f>G100</f>
        <v>-3.0729149999388028E-2</v>
      </c>
      <c r="N100" s="1">
        <f t="shared" ca="1" si="23"/>
        <v>-2.7900384705361873E-2</v>
      </c>
      <c r="O100" s="4">
        <f t="shared" si="20"/>
        <v>-3.092633065185357E-2</v>
      </c>
      <c r="P100" s="10">
        <f t="shared" si="21"/>
        <v>37198.884100000003</v>
      </c>
      <c r="Q100" s="10"/>
      <c r="R100" s="1">
        <f t="shared" si="22"/>
        <v>3.8880209706736695E-8</v>
      </c>
    </row>
    <row r="101" spans="1:18" x14ac:dyDescent="0.2">
      <c r="A101" s="41" t="s">
        <v>93</v>
      </c>
      <c r="B101" s="42"/>
      <c r="C101" s="44">
        <v>52622.0933</v>
      </c>
      <c r="D101" s="1" t="s">
        <v>95</v>
      </c>
      <c r="E101" s="41">
        <f t="shared" si="18"/>
        <v>6543.9135103954541</v>
      </c>
      <c r="F101" s="1">
        <f t="shared" si="19"/>
        <v>6544</v>
      </c>
      <c r="G101" s="1">
        <f t="shared" si="24"/>
        <v>-3.6104800004977733E-2</v>
      </c>
      <c r="M101" s="1">
        <f>G101</f>
        <v>-3.6104800004977733E-2</v>
      </c>
      <c r="N101" s="1">
        <f t="shared" ca="1" si="23"/>
        <v>-3.5629981559686483E-2</v>
      </c>
      <c r="O101" s="4">
        <f t="shared" si="20"/>
        <v>-3.7416931259830338E-2</v>
      </c>
      <c r="P101" s="10">
        <f t="shared" si="21"/>
        <v>37603.5933</v>
      </c>
      <c r="Q101" s="10"/>
      <c r="R101" s="1">
        <f t="shared" si="22"/>
        <v>1.7216884299610728E-6</v>
      </c>
    </row>
    <row r="102" spans="1:18" x14ac:dyDescent="0.2">
      <c r="A102" s="69" t="s">
        <v>90</v>
      </c>
      <c r="B102" s="70" t="s">
        <v>65</v>
      </c>
      <c r="C102" s="69">
        <v>52693.269</v>
      </c>
      <c r="D102" s="69">
        <v>5.0000000000000001E-3</v>
      </c>
      <c r="E102" s="41">
        <f t="shared" si="18"/>
        <v>6714.4159961020123</v>
      </c>
      <c r="F102" s="1">
        <f t="shared" si="19"/>
        <v>6714.5</v>
      </c>
      <c r="G102" s="1">
        <f t="shared" si="24"/>
        <v>-3.5067150005488656E-2</v>
      </c>
      <c r="I102" s="1">
        <f>G102</f>
        <v>-3.5067150005488656E-2</v>
      </c>
      <c r="N102" s="1">
        <f t="shared" ca="1" si="23"/>
        <v>-3.6989338200906025E-2</v>
      </c>
      <c r="O102" s="4">
        <f t="shared" si="20"/>
        <v>-3.8591928651298381E-2</v>
      </c>
      <c r="P102" s="10">
        <f t="shared" si="21"/>
        <v>37674.769</v>
      </c>
      <c r="Q102" s="10"/>
      <c r="R102" s="1">
        <f t="shared" si="22"/>
        <v>1.2424064501956234E-5</v>
      </c>
    </row>
    <row r="103" spans="1:18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18"/>
        <v>7053.3988890078472</v>
      </c>
      <c r="F103" s="1">
        <f t="shared" si="19"/>
        <v>7053.5</v>
      </c>
      <c r="G103" s="1">
        <f t="shared" si="24"/>
        <v>-4.2208450009638909E-2</v>
      </c>
      <c r="K103" s="1">
        <f>G103</f>
        <v>-4.2208450009638909E-2</v>
      </c>
      <c r="N103" s="1">
        <f t="shared" ca="1" si="23"/>
        <v>-3.9692105950896783E-2</v>
      </c>
      <c r="O103" s="4">
        <f t="shared" si="20"/>
        <v>-4.0957940599850792E-2</v>
      </c>
      <c r="P103" s="10">
        <f t="shared" si="21"/>
        <v>37816.276289999994</v>
      </c>
      <c r="Q103" s="10"/>
      <c r="R103" s="1">
        <f t="shared" si="22"/>
        <v>1.5637737839686246E-6</v>
      </c>
    </row>
    <row r="104" spans="1:18" x14ac:dyDescent="0.2">
      <c r="A104" s="74" t="s">
        <v>93</v>
      </c>
      <c r="C104" s="71">
        <v>52941.015899999999</v>
      </c>
      <c r="D104" s="1" t="s">
        <v>95</v>
      </c>
      <c r="E104" s="41">
        <f t="shared" si="18"/>
        <v>7307.8975112271728</v>
      </c>
      <c r="F104" s="1">
        <f t="shared" si="19"/>
        <v>7308</v>
      </c>
      <c r="G104" s="1">
        <f t="shared" si="24"/>
        <v>-4.278360000171233E-2</v>
      </c>
      <c r="M104" s="1">
        <f>G104</f>
        <v>-4.278360000171233E-2</v>
      </c>
      <c r="N104" s="1">
        <f t="shared" ca="1" si="23"/>
        <v>-4.1721174954945893E-2</v>
      </c>
      <c r="O104" s="4">
        <f t="shared" si="20"/>
        <v>-4.2760254906820214E-2</v>
      </c>
      <c r="P104" s="10">
        <f t="shared" si="21"/>
        <v>37922.515899999999</v>
      </c>
      <c r="Q104" s="10"/>
      <c r="R104" s="1">
        <f t="shared" si="22"/>
        <v>5.449934555219007E-10</v>
      </c>
    </row>
    <row r="105" spans="1:18" x14ac:dyDescent="0.2">
      <c r="A105" s="74" t="s">
        <v>93</v>
      </c>
      <c r="C105" s="71">
        <v>52941.224699999999</v>
      </c>
      <c r="D105" s="1" t="s">
        <v>95</v>
      </c>
      <c r="E105" s="41">
        <f t="shared" si="18"/>
        <v>7308.3976948434292</v>
      </c>
      <c r="F105" s="1">
        <f t="shared" si="19"/>
        <v>7308.5</v>
      </c>
      <c r="G105" s="1">
        <f t="shared" si="24"/>
        <v>-4.270695000741398E-2</v>
      </c>
      <c r="M105" s="1">
        <f>G105</f>
        <v>-4.270695000741398E-2</v>
      </c>
      <c r="N105" s="1">
        <f t="shared" ca="1" si="23"/>
        <v>-4.1725161338057974E-2</v>
      </c>
      <c r="O105" s="4">
        <f t="shared" si="20"/>
        <v>-4.2763817797429271E-2</v>
      </c>
      <c r="P105" s="10">
        <f t="shared" si="21"/>
        <v>37922.724699999999</v>
      </c>
      <c r="Q105" s="10"/>
      <c r="R105" s="1">
        <f t="shared" si="22"/>
        <v>3.2339455412232773E-9</v>
      </c>
    </row>
    <row r="106" spans="1:18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18"/>
        <v>7349.3899939800576</v>
      </c>
      <c r="F106" s="1">
        <f t="shared" si="19"/>
        <v>7349.5</v>
      </c>
      <c r="G106" s="1">
        <f t="shared" si="24"/>
        <v>-4.5921650002128445E-2</v>
      </c>
      <c r="I106" s="1">
        <f t="shared" ref="I106:I115" si="25">G106</f>
        <v>-4.5921650002128445E-2</v>
      </c>
      <c r="N106" s="1">
        <f t="shared" ca="1" si="23"/>
        <v>-4.2052044753248592E-2</v>
      </c>
      <c r="O106" s="4">
        <f t="shared" si="20"/>
        <v>-4.3056268393652973E-2</v>
      </c>
      <c r="P106" s="10">
        <f t="shared" si="21"/>
        <v>37939.836799999997</v>
      </c>
      <c r="Q106" s="10"/>
      <c r="R106" s="1">
        <f t="shared" si="22"/>
        <v>8.2104117621894807E-6</v>
      </c>
    </row>
    <row r="107" spans="1:18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18"/>
        <v>7364.3935860554084</v>
      </c>
      <c r="F107" s="1">
        <f t="shared" si="19"/>
        <v>7364.5</v>
      </c>
      <c r="G107" s="1">
        <f t="shared" si="24"/>
        <v>-4.4422150000173133E-2</v>
      </c>
      <c r="I107" s="1">
        <f t="shared" si="25"/>
        <v>-4.4422150000173133E-2</v>
      </c>
      <c r="N107" s="1">
        <f t="shared" ca="1" si="23"/>
        <v>-4.2171636246611015E-2</v>
      </c>
      <c r="O107" s="4">
        <f t="shared" si="20"/>
        <v>-4.3163407442624431E-2</v>
      </c>
      <c r="P107" s="10">
        <f t="shared" si="21"/>
        <v>37946.1</v>
      </c>
      <c r="Q107" s="10"/>
      <c r="R107" s="1">
        <f t="shared" si="22"/>
        <v>1.5844328261842469E-6</v>
      </c>
    </row>
    <row r="108" spans="1:18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18"/>
        <v>7366.3955182781401</v>
      </c>
      <c r="F108" s="1">
        <f t="shared" si="19"/>
        <v>7366.5</v>
      </c>
      <c r="G108" s="1">
        <f t="shared" si="24"/>
        <v>-4.3615549999231007E-2</v>
      </c>
      <c r="I108" s="1">
        <f t="shared" si="25"/>
        <v>-4.3615549999231007E-2</v>
      </c>
      <c r="N108" s="1">
        <f t="shared" ca="1" si="23"/>
        <v>-4.218758177905934E-2</v>
      </c>
      <c r="O108" s="4">
        <f t="shared" si="20"/>
        <v>-4.317769851530355E-2</v>
      </c>
      <c r="P108" s="10">
        <f t="shared" si="21"/>
        <v>37946.935700000002</v>
      </c>
      <c r="Q108" s="10"/>
      <c r="R108" s="1">
        <f t="shared" si="22"/>
        <v>1.9171392197747583E-7</v>
      </c>
    </row>
    <row r="109" spans="1:18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si="18"/>
        <v>7392.8963865326859</v>
      </c>
      <c r="F109" s="1">
        <f t="shared" si="19"/>
        <v>7393</v>
      </c>
      <c r="G109" s="1">
        <f t="shared" si="24"/>
        <v>-4.3253100004221778E-2</v>
      </c>
      <c r="I109" s="1">
        <f t="shared" si="25"/>
        <v>-4.3253100004221778E-2</v>
      </c>
      <c r="N109" s="1">
        <f t="shared" ca="1" si="23"/>
        <v>-4.2398860083999623E-2</v>
      </c>
      <c r="O109" s="4">
        <f t="shared" si="20"/>
        <v>-4.3367185534463226E-2</v>
      </c>
      <c r="P109" s="10">
        <f t="shared" si="21"/>
        <v>37957.998399999997</v>
      </c>
      <c r="Q109" s="10"/>
      <c r="R109" s="1">
        <f t="shared" si="22"/>
        <v>1.3015508210472313E-8</v>
      </c>
    </row>
    <row r="110" spans="1:18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18"/>
        <v>7404.396297778846</v>
      </c>
      <c r="F110" s="1">
        <f t="shared" si="19"/>
        <v>7404.5</v>
      </c>
      <c r="G110" s="1">
        <f t="shared" si="24"/>
        <v>-4.3290150002576411E-2</v>
      </c>
      <c r="I110" s="1">
        <f t="shared" si="25"/>
        <v>-4.3290150002576411E-2</v>
      </c>
      <c r="N110" s="1">
        <f t="shared" ca="1" si="23"/>
        <v>-4.2490546895577477E-2</v>
      </c>
      <c r="O110" s="4">
        <f t="shared" si="20"/>
        <v>-4.3449491147600675E-2</v>
      </c>
      <c r="P110" s="10">
        <f t="shared" si="21"/>
        <v>37962.798999999999</v>
      </c>
      <c r="Q110" s="10"/>
      <c r="R110" s="1">
        <f t="shared" si="22"/>
        <v>2.5389600497643459E-8</v>
      </c>
    </row>
    <row r="111" spans="1:18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18"/>
        <v>7428.3979248129017</v>
      </c>
      <c r="F111" s="1">
        <f t="shared" si="19"/>
        <v>7428.5</v>
      </c>
      <c r="G111" s="1">
        <f t="shared" si="24"/>
        <v>-4.2610950004018378E-2</v>
      </c>
      <c r="I111" s="1">
        <f t="shared" si="25"/>
        <v>-4.2610950004018378E-2</v>
      </c>
      <c r="N111" s="1">
        <f t="shared" ca="1" si="23"/>
        <v>-4.2681893284957355E-2</v>
      </c>
      <c r="O111" s="4">
        <f t="shared" si="20"/>
        <v>-4.3621406382521155E-2</v>
      </c>
      <c r="P111" s="10">
        <f t="shared" si="21"/>
        <v>37972.818399999996</v>
      </c>
      <c r="Q111" s="10"/>
      <c r="R111" s="1">
        <f t="shared" si="22"/>
        <v>1.0210220928569485E-6</v>
      </c>
    </row>
    <row r="112" spans="1:18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si="18"/>
        <v>8362.862851712569</v>
      </c>
      <c r="F112" s="1">
        <f t="shared" si="19"/>
        <v>8363</v>
      </c>
      <c r="G112" s="1">
        <f t="shared" si="24"/>
        <v>-5.725209999945946E-2</v>
      </c>
      <c r="I112" s="1">
        <f t="shared" si="25"/>
        <v>-5.725209999945946E-2</v>
      </c>
      <c r="N112" s="1">
        <f t="shared" ca="1" si="23"/>
        <v>-5.0132443321436307E-2</v>
      </c>
      <c r="O112" s="4">
        <f t="shared" si="20"/>
        <v>-5.0469897526100274E-2</v>
      </c>
      <c r="P112" s="10">
        <f t="shared" si="21"/>
        <v>38362.907700000003</v>
      </c>
      <c r="Q112" s="10"/>
      <c r="R112" s="1">
        <f t="shared" si="22"/>
        <v>4.5998270389639466E-5</v>
      </c>
    </row>
    <row r="113" spans="1:18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18"/>
        <v>8363.3800434881778</v>
      </c>
      <c r="F113" s="1">
        <f t="shared" si="19"/>
        <v>8363.5</v>
      </c>
      <c r="G113" s="1">
        <f t="shared" si="24"/>
        <v>-5.0075450002623256E-2</v>
      </c>
      <c r="I113" s="1">
        <f t="shared" si="25"/>
        <v>-5.0075450002623256E-2</v>
      </c>
      <c r="N113" s="1">
        <f t="shared" ca="1" si="23"/>
        <v>-5.0136429704548388E-2</v>
      </c>
      <c r="O113" s="4">
        <f t="shared" si="20"/>
        <v>-5.0473642439880659E-2</v>
      </c>
      <c r="P113" s="10">
        <f t="shared" si="21"/>
        <v>38363.123599999999</v>
      </c>
      <c r="Q113" s="10"/>
      <c r="R113" s="1">
        <f t="shared" si="22"/>
        <v>1.5855721708899042E-7</v>
      </c>
    </row>
    <row r="114" spans="1:18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18"/>
        <v>9023.8686759291631</v>
      </c>
      <c r="F114" s="1">
        <f t="shared" si="19"/>
        <v>9024</v>
      </c>
      <c r="G114" s="1">
        <f t="shared" si="24"/>
        <v>-5.4820800003653858E-2</v>
      </c>
      <c r="I114" s="1">
        <f t="shared" si="25"/>
        <v>-5.4820800003653858E-2</v>
      </c>
      <c r="N114" s="1">
        <f t="shared" ca="1" si="23"/>
        <v>-5.5402441795607077E-2</v>
      </c>
      <c r="O114" s="4">
        <f t="shared" si="20"/>
        <v>-5.5496000166875163E-2</v>
      </c>
      <c r="P114" s="10">
        <f t="shared" si="21"/>
        <v>38638.842400000001</v>
      </c>
      <c r="Q114" s="10"/>
      <c r="R114" s="1">
        <f t="shared" si="22"/>
        <v>4.5589526041407736E-7</v>
      </c>
    </row>
    <row r="115" spans="1:18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18"/>
        <v>9059.8687209648433</v>
      </c>
      <c r="F115" s="1">
        <f t="shared" si="19"/>
        <v>9060</v>
      </c>
      <c r="G115" s="1">
        <f t="shared" si="24"/>
        <v>-5.4802000006020535E-2</v>
      </c>
      <c r="I115" s="1">
        <f t="shared" si="25"/>
        <v>-5.4802000006020535E-2</v>
      </c>
      <c r="N115" s="1">
        <f t="shared" ca="1" si="23"/>
        <v>-5.5689461379676897E-2</v>
      </c>
      <c r="O115" s="1">
        <f t="shared" si="20"/>
        <v>-5.5774065686439528E-2</v>
      </c>
      <c r="P115" s="10">
        <f t="shared" si="21"/>
        <v>38653.870499999997</v>
      </c>
      <c r="Q115" s="10"/>
      <c r="R115" s="1">
        <f t="shared" si="22"/>
        <v>9.4491168704844E-7</v>
      </c>
    </row>
    <row r="116" spans="1:18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18"/>
        <v>9120.3677020323721</v>
      </c>
      <c r="F116" s="1">
        <f t="shared" si="19"/>
        <v>9120.5</v>
      </c>
      <c r="G116" s="1">
        <f t="shared" si="24"/>
        <v>-5.5227349999768194E-2</v>
      </c>
      <c r="K116" s="1">
        <f>G116</f>
        <v>-5.5227349999768194E-2</v>
      </c>
      <c r="N116" s="1">
        <f t="shared" ca="1" si="23"/>
        <v>-5.6171813736238668E-2</v>
      </c>
      <c r="O116" s="1">
        <f t="shared" si="20"/>
        <v>-5.6242377535677887E-2</v>
      </c>
      <c r="P116" s="10">
        <f t="shared" si="21"/>
        <v>38679.125599999999</v>
      </c>
      <c r="Q116" s="10"/>
      <c r="R116" s="1">
        <f t="shared" si="22"/>
        <v>1.0302808986549037E-6</v>
      </c>
    </row>
    <row r="117" spans="1:18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si="18"/>
        <v>9344.8624698674012</v>
      </c>
      <c r="F117" s="1">
        <f t="shared" si="19"/>
        <v>9345</v>
      </c>
      <c r="G117" s="1">
        <f t="shared" si="24"/>
        <v>-5.741150000540074E-2</v>
      </c>
      <c r="I117" s="1">
        <f t="shared" ref="I117:I127" si="26">G117</f>
        <v>-5.741150000540074E-2</v>
      </c>
      <c r="N117" s="1">
        <f t="shared" ca="1" si="23"/>
        <v>-5.7961699753562926E-2</v>
      </c>
      <c r="O117" s="1">
        <f t="shared" si="20"/>
        <v>-5.7991201972085488E-2</v>
      </c>
      <c r="P117" s="10">
        <f t="shared" si="21"/>
        <v>38772.840199999999</v>
      </c>
      <c r="Q117" s="10"/>
      <c r="R117" s="1">
        <f t="shared" si="22"/>
        <v>3.3605437017816472E-7</v>
      </c>
    </row>
    <row r="118" spans="1:18" x14ac:dyDescent="0.2">
      <c r="A118" s="61" t="s">
        <v>75</v>
      </c>
      <c r="B118" s="62" t="s">
        <v>64</v>
      </c>
      <c r="C118" s="63">
        <v>53795.305</v>
      </c>
      <c r="D118" s="63">
        <v>2.9999999999999997E-4</v>
      </c>
      <c r="E118" s="41">
        <f t="shared" si="18"/>
        <v>9354.3602093392947</v>
      </c>
      <c r="F118" s="1">
        <f t="shared" si="19"/>
        <v>9354.5</v>
      </c>
      <c r="G118" s="1">
        <f t="shared" si="24"/>
        <v>-5.8355150002171285E-2</v>
      </c>
      <c r="I118" s="1">
        <f t="shared" si="26"/>
        <v>-5.8355150002171285E-2</v>
      </c>
      <c r="N118" s="1">
        <f t="shared" ca="1" si="23"/>
        <v>-5.8037441032692469E-2</v>
      </c>
      <c r="O118" s="1">
        <f t="shared" si="20"/>
        <v>-5.8065589221411973E-2</v>
      </c>
      <c r="P118" s="10">
        <f t="shared" si="21"/>
        <v>38776.805</v>
      </c>
      <c r="Q118" s="10"/>
      <c r="R118" s="1">
        <f t="shared" si="22"/>
        <v>8.3845445753942683E-8</v>
      </c>
    </row>
    <row r="119" spans="1:18" x14ac:dyDescent="0.2">
      <c r="A119" s="61" t="s">
        <v>75</v>
      </c>
      <c r="B119" s="62" t="s">
        <v>65</v>
      </c>
      <c r="C119" s="63">
        <v>53922.415699999998</v>
      </c>
      <c r="D119" s="63">
        <v>1E-4</v>
      </c>
      <c r="E119" s="41">
        <f t="shared" ref="E119:E127" si="27">(C119-C$7)/C$8</f>
        <v>9658.8558491419262</v>
      </c>
      <c r="F119" s="1">
        <f t="shared" ref="F119:F125" si="28">ROUND(2*E119,0)/2</f>
        <v>9659</v>
      </c>
      <c r="G119" s="1">
        <f t="shared" si="24"/>
        <v>-6.0175300008268096E-2</v>
      </c>
      <c r="I119" s="1">
        <f t="shared" si="26"/>
        <v>-6.0175300008268096E-2</v>
      </c>
      <c r="N119" s="1">
        <f t="shared" ca="1" si="23"/>
        <v>-6.0465148347949652E-2</v>
      </c>
      <c r="O119" s="1">
        <f t="shared" ref="O119:O127" si="29">+D$11+D$12*F119+D$13*F119^2</f>
        <v>-6.0466392793581285E-2</v>
      </c>
      <c r="P119" s="10">
        <f t="shared" ref="P119:P127" si="30">C119-15018.5</f>
        <v>38903.915699999998</v>
      </c>
      <c r="Q119" s="10"/>
      <c r="R119" s="1">
        <f t="shared" ref="R119:R127" si="31">+(O119-G119)^2</f>
        <v>8.4735009661390474E-8</v>
      </c>
    </row>
    <row r="120" spans="1:18" x14ac:dyDescent="0.2">
      <c r="A120" s="61" t="s">
        <v>75</v>
      </c>
      <c r="B120" s="62" t="s">
        <v>65</v>
      </c>
      <c r="C120" s="63">
        <v>53965.412700000001</v>
      </c>
      <c r="D120" s="63">
        <v>1E-4</v>
      </c>
      <c r="E120" s="41">
        <f t="shared" si="27"/>
        <v>9761.855824947228</v>
      </c>
      <c r="F120" s="1">
        <f t="shared" si="28"/>
        <v>9762</v>
      </c>
      <c r="G120" s="1">
        <f t="shared" si="24"/>
        <v>-6.0185399997862987E-2</v>
      </c>
      <c r="I120" s="1">
        <f t="shared" si="26"/>
        <v>-6.0185399997862987E-2</v>
      </c>
      <c r="N120" s="1">
        <f t="shared" ca="1" si="23"/>
        <v>-6.1286343269038285E-2</v>
      </c>
      <c r="O120" s="1">
        <f t="shared" si="29"/>
        <v>-6.1285728944963855E-2</v>
      </c>
      <c r="P120" s="10">
        <f t="shared" si="30"/>
        <v>38946.912700000001</v>
      </c>
      <c r="Q120" s="10"/>
      <c r="R120" s="1">
        <f t="shared" si="31"/>
        <v>1.2107237918281038E-6</v>
      </c>
    </row>
    <row r="121" spans="1:18" x14ac:dyDescent="0.2">
      <c r="A121" s="57" t="s">
        <v>76</v>
      </c>
      <c r="B121" s="55" t="s">
        <v>65</v>
      </c>
      <c r="C121" s="56">
        <v>54086.262199999997</v>
      </c>
      <c r="D121" s="56">
        <v>2.9999999999999997E-4</v>
      </c>
      <c r="E121" s="41">
        <f t="shared" si="27"/>
        <v>10051.352663705318</v>
      </c>
      <c r="F121" s="1">
        <f t="shared" si="28"/>
        <v>10051.5</v>
      </c>
      <c r="G121" s="1">
        <f t="shared" si="24"/>
        <v>-6.1505050005507655E-2</v>
      </c>
      <c r="I121" s="1">
        <f t="shared" si="26"/>
        <v>-6.1505050005507655E-2</v>
      </c>
      <c r="N121" s="1">
        <f t="shared" ca="1" si="23"/>
        <v>-6.3594459090933045E-2</v>
      </c>
      <c r="O121" s="1">
        <f t="shared" si="29"/>
        <v>-6.3608225162096826E-2</v>
      </c>
      <c r="P121" s="10">
        <f t="shared" si="30"/>
        <v>39067.762199999997</v>
      </c>
      <c r="Q121" s="10"/>
      <c r="R121" s="1">
        <f t="shared" si="31"/>
        <v>4.4233457392938837E-6</v>
      </c>
    </row>
    <row r="122" spans="1:18" x14ac:dyDescent="0.2">
      <c r="A122" s="69" t="s">
        <v>76</v>
      </c>
      <c r="B122" s="70" t="s">
        <v>65</v>
      </c>
      <c r="C122" s="69">
        <v>54086.262199999997</v>
      </c>
      <c r="D122" s="69">
        <v>2.9999999999999997E-4</v>
      </c>
      <c r="E122" s="41">
        <f t="shared" si="27"/>
        <v>10051.352663705318</v>
      </c>
      <c r="F122" s="1">
        <f t="shared" si="28"/>
        <v>10051.5</v>
      </c>
      <c r="G122" s="1">
        <f t="shared" si="24"/>
        <v>-6.1505050005507655E-2</v>
      </c>
      <c r="I122" s="1">
        <f t="shared" si="26"/>
        <v>-6.1505050005507655E-2</v>
      </c>
      <c r="N122" s="1">
        <f t="shared" ca="1" si="23"/>
        <v>-6.3594459090933045E-2</v>
      </c>
      <c r="O122" s="1">
        <f t="shared" si="29"/>
        <v>-6.3608225162096826E-2</v>
      </c>
      <c r="P122" s="10">
        <f t="shared" si="30"/>
        <v>39067.762199999997</v>
      </c>
      <c r="Q122" s="10"/>
      <c r="R122" s="1">
        <f t="shared" si="31"/>
        <v>4.4233457392938837E-6</v>
      </c>
    </row>
    <row r="123" spans="1:18" x14ac:dyDescent="0.2">
      <c r="A123" s="69" t="s">
        <v>91</v>
      </c>
      <c r="B123" s="70" t="s">
        <v>65</v>
      </c>
      <c r="C123" s="69">
        <v>54433.359799999998</v>
      </c>
      <c r="D123" s="69">
        <v>8.0000000000000004E-4</v>
      </c>
      <c r="E123" s="41">
        <f t="shared" si="27"/>
        <v>10882.830311031315</v>
      </c>
      <c r="F123" s="1">
        <f t="shared" si="28"/>
        <v>10883</v>
      </c>
      <c r="G123" s="1">
        <f t="shared" si="24"/>
        <v>-7.0836100006999914E-2</v>
      </c>
      <c r="I123" s="1">
        <f t="shared" si="26"/>
        <v>-7.0836100006999914E-2</v>
      </c>
      <c r="N123" s="1">
        <f t="shared" ca="1" si="23"/>
        <v>-7.0223814206323371E-2</v>
      </c>
      <c r="O123" s="1">
        <f t="shared" si="29"/>
        <v>-7.0439704304315773E-2</v>
      </c>
      <c r="P123" s="10">
        <f t="shared" si="30"/>
        <v>39414.859799999998</v>
      </c>
      <c r="Q123" s="10"/>
      <c r="R123" s="1">
        <f t="shared" si="31"/>
        <v>1.5712955310645378E-7</v>
      </c>
    </row>
    <row r="124" spans="1:18" x14ac:dyDescent="0.2">
      <c r="A124" s="69" t="s">
        <v>91</v>
      </c>
      <c r="B124" s="70" t="s">
        <v>65</v>
      </c>
      <c r="C124" s="69">
        <v>55029.464999999997</v>
      </c>
      <c r="D124" s="69">
        <v>2.0000000000000001E-4</v>
      </c>
      <c r="E124" s="41">
        <f t="shared" si="27"/>
        <v>12310.809499751691</v>
      </c>
      <c r="F124" s="1">
        <f t="shared" si="28"/>
        <v>12311</v>
      </c>
      <c r="G124" s="1">
        <f t="shared" si="24"/>
        <v>-7.9523700005665887E-2</v>
      </c>
      <c r="I124" s="1">
        <f t="shared" si="26"/>
        <v>-7.9523700005665887E-2</v>
      </c>
      <c r="N124" s="1">
        <f t="shared" ca="1" si="23"/>
        <v>-8.1608924374426031E-2</v>
      </c>
      <c r="O124" s="1">
        <f t="shared" si="29"/>
        <v>-8.2728629606893547E-2</v>
      </c>
      <c r="P124" s="10">
        <f t="shared" si="30"/>
        <v>40010.964999999997</v>
      </c>
      <c r="Q124" s="10"/>
      <c r="R124" s="1">
        <f t="shared" si="31"/>
        <v>1.0271573748825289E-5</v>
      </c>
    </row>
    <row r="125" spans="1:18" x14ac:dyDescent="0.2">
      <c r="A125" s="61" t="s">
        <v>81</v>
      </c>
      <c r="B125" s="64" t="s">
        <v>64</v>
      </c>
      <c r="C125" s="61">
        <v>55144.675799999997</v>
      </c>
      <c r="D125" s="61">
        <v>1E-4</v>
      </c>
      <c r="E125" s="41">
        <f t="shared" si="27"/>
        <v>12586.798745803942</v>
      </c>
      <c r="F125" s="1">
        <f t="shared" si="28"/>
        <v>12587</v>
      </c>
      <c r="G125" s="1">
        <f t="shared" si="24"/>
        <v>-8.4012900006200653E-2</v>
      </c>
      <c r="I125" s="1">
        <f t="shared" si="26"/>
        <v>-8.4012900006200653E-2</v>
      </c>
      <c r="N125" s="1">
        <f t="shared" ca="1" si="23"/>
        <v>-8.3809407852294612E-2</v>
      </c>
      <c r="O125" s="1">
        <f t="shared" si="29"/>
        <v>-8.518494338529399E-2</v>
      </c>
      <c r="P125" s="10">
        <f t="shared" si="30"/>
        <v>40126.175799999997</v>
      </c>
      <c r="Q125" s="10"/>
      <c r="R125" s="1">
        <f t="shared" si="31"/>
        <v>1.3736856824765293E-6</v>
      </c>
    </row>
    <row r="126" spans="1:18" x14ac:dyDescent="0.2">
      <c r="A126" s="65" t="s">
        <v>89</v>
      </c>
      <c r="B126" s="66" t="s">
        <v>64</v>
      </c>
      <c r="C126" s="67">
        <v>55503.67</v>
      </c>
      <c r="D126" s="67">
        <v>2.0000000000000001E-4</v>
      </c>
      <c r="E126" s="41">
        <f t="shared" si="27"/>
        <v>13446.774881679496</v>
      </c>
      <c r="F126" s="1">
        <f>ROUND(2*E126,0)/2</f>
        <v>13447</v>
      </c>
      <c r="G126" s="1">
        <f t="shared" ref="G126:G145" si="32">C126-(C$7+C$8*F126)</f>
        <v>-9.397490000264952E-2</v>
      </c>
      <c r="I126" s="1">
        <f t="shared" si="26"/>
        <v>-9.397490000264952E-2</v>
      </c>
      <c r="N126" s="1">
        <f t="shared" ca="1" si="23"/>
        <v>-9.0665986805073526E-2</v>
      </c>
      <c r="O126" s="1">
        <f t="shared" si="29"/>
        <v>-9.3007233356445784E-2</v>
      </c>
      <c r="P126" s="10">
        <f t="shared" si="30"/>
        <v>40485.17</v>
      </c>
      <c r="Q126" s="10"/>
      <c r="R126" s="1">
        <f t="shared" si="31"/>
        <v>9.3637873817518505E-7</v>
      </c>
    </row>
    <row r="127" spans="1:18" x14ac:dyDescent="0.2">
      <c r="A127" s="69" t="s">
        <v>92</v>
      </c>
      <c r="B127" s="70" t="s">
        <v>65</v>
      </c>
      <c r="C127" s="69">
        <v>55881.6584</v>
      </c>
      <c r="D127" s="69">
        <v>4.0000000000000002E-4</v>
      </c>
      <c r="E127" s="41">
        <f t="shared" si="27"/>
        <v>14352.251916232653</v>
      </c>
      <c r="F127" s="1">
        <f>ROUND(2*E127,0)/2</f>
        <v>14352.5</v>
      </c>
      <c r="G127" s="1">
        <f t="shared" si="32"/>
        <v>-0.10356175000197254</v>
      </c>
      <c r="I127" s="1">
        <f t="shared" si="26"/>
        <v>-0.10356175000197254</v>
      </c>
      <c r="N127" s="1">
        <f t="shared" ca="1" si="23"/>
        <v>-9.7885326621051802E-2</v>
      </c>
      <c r="O127" s="1">
        <f t="shared" si="29"/>
        <v>-0.1015191999876994</v>
      </c>
      <c r="P127" s="10">
        <f t="shared" si="30"/>
        <v>40863.1584</v>
      </c>
      <c r="Q127" s="10"/>
      <c r="R127" s="1">
        <f t="shared" si="31"/>
        <v>4.1720105608072142E-6</v>
      </c>
    </row>
    <row r="128" spans="1:18" x14ac:dyDescent="0.2">
      <c r="A128" s="123" t="s">
        <v>198</v>
      </c>
      <c r="C128" s="33">
        <v>56121.894200000002</v>
      </c>
      <c r="D128" s="33">
        <v>2.9999999999999997E-4</v>
      </c>
      <c r="E128" s="41">
        <f t="shared" ref="E128:E145" si="33">(C128-C$7)/C$8</f>
        <v>14927.740475610419</v>
      </c>
      <c r="F128" s="124">
        <f>ROUND(2*E128,0)/2+0.5</f>
        <v>14928</v>
      </c>
      <c r="G128" s="1">
        <f t="shared" si="32"/>
        <v>-0.10833760000241455</v>
      </c>
      <c r="K128" s="1">
        <f>G128</f>
        <v>-0.10833760000241455</v>
      </c>
      <c r="N128" s="1">
        <f ca="1">+C$11+C$12*F128</f>
        <v>-0.10247365358305675</v>
      </c>
      <c r="O128" s="1">
        <f t="shared" ref="O128:O145" si="34">+D$11+D$12*F128+D$13*F128^2</f>
        <v>-0.10707612268995051</v>
      </c>
      <c r="P128" s="10">
        <f t="shared" ref="P128:P145" si="35">C128-15018.5</f>
        <v>41103.394200000002</v>
      </c>
      <c r="Q128" s="10"/>
      <c r="R128" s="1">
        <f t="shared" ref="R128:R145" si="36">+(O128-G128)^2</f>
        <v>1.5913250098614915E-6</v>
      </c>
    </row>
    <row r="129" spans="1:18" x14ac:dyDescent="0.2">
      <c r="A129" s="65" t="s">
        <v>200</v>
      </c>
      <c r="B129" s="66" t="s">
        <v>64</v>
      </c>
      <c r="C129" s="67">
        <v>54338.813800000004</v>
      </c>
      <c r="D129" s="67">
        <v>2.0000000000000001E-4</v>
      </c>
      <c r="E129" s="41">
        <f t="shared" si="33"/>
        <v>10656.343911689806</v>
      </c>
      <c r="F129" s="1">
        <f t="shared" ref="F129:F145" si="37">ROUND(2*E129,0)/2</f>
        <v>10656.5</v>
      </c>
      <c r="G129" s="1">
        <f t="shared" si="32"/>
        <v>-6.5158550001797266E-2</v>
      </c>
      <c r="N129" s="1">
        <f t="shared" ref="N129:N145" si="38">G129</f>
        <v>-6.5158550001797266E-2</v>
      </c>
      <c r="O129" s="4">
        <f t="shared" si="34"/>
        <v>-6.8555171575936366E-2</v>
      </c>
      <c r="P129" s="10">
        <f t="shared" si="35"/>
        <v>39320.313800000004</v>
      </c>
      <c r="Q129" s="10"/>
      <c r="R129" s="1">
        <f t="shared" si="36"/>
        <v>1.1537038117907176E-5</v>
      </c>
    </row>
    <row r="130" spans="1:18" x14ac:dyDescent="0.2">
      <c r="A130" s="65" t="s">
        <v>200</v>
      </c>
      <c r="B130" s="66" t="s">
        <v>64</v>
      </c>
      <c r="C130" s="67">
        <v>54366.780899999998</v>
      </c>
      <c r="D130" s="67">
        <v>2.0000000000000001E-4</v>
      </c>
      <c r="E130" s="41">
        <f t="shared" si="33"/>
        <v>10723.339530531672</v>
      </c>
      <c r="F130" s="1">
        <f t="shared" si="37"/>
        <v>10723.5</v>
      </c>
      <c r="G130" s="1">
        <f t="shared" si="32"/>
        <v>-6.6987450001761317E-2</v>
      </c>
      <c r="N130" s="1">
        <f t="shared" si="38"/>
        <v>-6.6987450001761317E-2</v>
      </c>
      <c r="O130" s="4">
        <f t="shared" si="34"/>
        <v>-6.9110783390715122E-2</v>
      </c>
      <c r="P130" s="10">
        <f t="shared" si="35"/>
        <v>39348.280899999998</v>
      </c>
      <c r="Q130" s="10"/>
      <c r="R130" s="1">
        <f t="shared" si="36"/>
        <v>4.5085446806460494E-6</v>
      </c>
    </row>
    <row r="131" spans="1:18" x14ac:dyDescent="0.2">
      <c r="A131" s="65" t="s">
        <v>201</v>
      </c>
      <c r="B131" s="66" t="s">
        <v>64</v>
      </c>
      <c r="C131" s="67">
        <v>54986.677100000001</v>
      </c>
      <c r="D131" s="67">
        <v>2.9999999999999997E-4</v>
      </c>
      <c r="E131" s="41">
        <f t="shared" si="33"/>
        <v>12208.310426217284</v>
      </c>
      <c r="F131" s="1">
        <f t="shared" si="37"/>
        <v>12208.5</v>
      </c>
      <c r="G131" s="1">
        <f t="shared" si="32"/>
        <v>-7.9136950000247452E-2</v>
      </c>
      <c r="N131" s="1">
        <f t="shared" si="38"/>
        <v>-7.9136950000247452E-2</v>
      </c>
      <c r="O131" s="4">
        <f t="shared" si="34"/>
        <v>-8.1823105292487625E-2</v>
      </c>
      <c r="P131" s="10">
        <f t="shared" si="35"/>
        <v>39968.177100000001</v>
      </c>
      <c r="Q131" s="10"/>
      <c r="R131" s="1">
        <f t="shared" si="36"/>
        <v>7.2154302540298844E-6</v>
      </c>
    </row>
    <row r="132" spans="1:18" x14ac:dyDescent="0.2">
      <c r="A132" s="65" t="s">
        <v>202</v>
      </c>
      <c r="B132" s="66" t="s">
        <v>65</v>
      </c>
      <c r="C132" s="67">
        <v>55346.716800000002</v>
      </c>
      <c r="D132" s="67">
        <v>2.0000000000000001E-4</v>
      </c>
      <c r="E132" s="41">
        <f t="shared" si="33"/>
        <v>13070.791073447219</v>
      </c>
      <c r="F132" s="1">
        <f t="shared" si="37"/>
        <v>13071</v>
      </c>
      <c r="G132" s="1">
        <f t="shared" si="32"/>
        <v>-8.7215699997614138E-2</v>
      </c>
      <c r="N132" s="1">
        <f t="shared" si="38"/>
        <v>-8.7215699997614138E-2</v>
      </c>
      <c r="O132" s="4">
        <f t="shared" si="34"/>
        <v>-8.9555857022385568E-2</v>
      </c>
      <c r="P132" s="10">
        <f t="shared" si="35"/>
        <v>40328.216800000002</v>
      </c>
      <c r="Q132" s="10"/>
      <c r="R132" s="1">
        <f t="shared" si="36"/>
        <v>5.476334900587073E-6</v>
      </c>
    </row>
    <row r="133" spans="1:18" x14ac:dyDescent="0.2">
      <c r="A133" s="65" t="s">
        <v>203</v>
      </c>
      <c r="B133" s="66" t="s">
        <v>64</v>
      </c>
      <c r="C133" s="67">
        <v>55747.664299999997</v>
      </c>
      <c r="D133" s="67">
        <v>1E-4</v>
      </c>
      <c r="E133" s="41">
        <f t="shared" si="33"/>
        <v>14031.266985701395</v>
      </c>
      <c r="F133" s="1">
        <f t="shared" si="37"/>
        <v>14031.5</v>
      </c>
      <c r="G133" s="1">
        <f t="shared" si="32"/>
        <v>-9.727105000638403E-2</v>
      </c>
      <c r="N133" s="1">
        <f t="shared" si="38"/>
        <v>-9.727105000638403E-2</v>
      </c>
      <c r="O133" s="4">
        <f t="shared" si="34"/>
        <v>-9.846933389669707E-2</v>
      </c>
      <c r="P133" s="10">
        <f t="shared" si="35"/>
        <v>40729.164299999997</v>
      </c>
      <c r="Q133" s="10"/>
      <c r="R133" s="1">
        <f t="shared" si="36"/>
        <v>1.4358842817837536E-6</v>
      </c>
    </row>
    <row r="134" spans="1:18" x14ac:dyDescent="0.2">
      <c r="A134" s="65" t="s">
        <v>204</v>
      </c>
      <c r="B134" s="66" t="s">
        <v>64</v>
      </c>
      <c r="C134" s="67">
        <v>54583.849800000004</v>
      </c>
      <c r="D134" s="67">
        <v>2.9999999999999997E-4</v>
      </c>
      <c r="E134" s="41">
        <f t="shared" si="33"/>
        <v>11243.331424107559</v>
      </c>
      <c r="F134" s="1">
        <f t="shared" si="37"/>
        <v>11243.5</v>
      </c>
      <c r="G134" s="1">
        <f t="shared" si="32"/>
        <v>-7.0371449997765012E-2</v>
      </c>
      <c r="N134" s="1">
        <f t="shared" si="38"/>
        <v>-7.0371449997765012E-2</v>
      </c>
      <c r="O134" s="4">
        <f t="shared" si="34"/>
        <v>-7.3475658711167402E-2</v>
      </c>
      <c r="P134" s="10">
        <f t="shared" si="35"/>
        <v>39565.349800000004</v>
      </c>
      <c r="Q134" s="10"/>
      <c r="R134" s="1">
        <f t="shared" si="36"/>
        <v>9.6361117363633214E-6</v>
      </c>
    </row>
    <row r="135" spans="1:18" x14ac:dyDescent="0.2">
      <c r="A135" s="65" t="s">
        <v>204</v>
      </c>
      <c r="B135" s="66" t="s">
        <v>65</v>
      </c>
      <c r="C135" s="67">
        <v>54628.7261</v>
      </c>
      <c r="D135" s="67">
        <v>6.9999999999999999E-4</v>
      </c>
      <c r="E135" s="41">
        <f t="shared" si="33"/>
        <v>11350.833292010686</v>
      </c>
      <c r="F135" s="1">
        <f t="shared" si="37"/>
        <v>11351</v>
      </c>
      <c r="G135" s="1">
        <f t="shared" si="32"/>
        <v>-6.9591700004821178E-2</v>
      </c>
      <c r="N135" s="1">
        <f t="shared" si="38"/>
        <v>-6.9591700004821178E-2</v>
      </c>
      <c r="O135" s="4">
        <f t="shared" si="34"/>
        <v>-7.4389651227694947E-2</v>
      </c>
      <c r="P135" s="10">
        <f t="shared" si="35"/>
        <v>39610.2261</v>
      </c>
      <c r="Q135" s="10"/>
      <c r="R135" s="1">
        <f t="shared" si="36"/>
        <v>2.3020335937075903E-5</v>
      </c>
    </row>
    <row r="136" spans="1:18" x14ac:dyDescent="0.2">
      <c r="A136" s="65" t="s">
        <v>204</v>
      </c>
      <c r="B136" s="66" t="s">
        <v>65</v>
      </c>
      <c r="C136" s="67">
        <v>54635.820800000001</v>
      </c>
      <c r="D136" s="67">
        <v>2.9999999999999997E-4</v>
      </c>
      <c r="E136" s="41">
        <f t="shared" si="33"/>
        <v>11367.828755144068</v>
      </c>
      <c r="F136" s="1">
        <f t="shared" si="37"/>
        <v>11368</v>
      </c>
      <c r="G136" s="1">
        <f t="shared" si="32"/>
        <v>-7.1485599997686222E-2</v>
      </c>
      <c r="N136" s="1">
        <f t="shared" si="38"/>
        <v>-7.1485599997686222E-2</v>
      </c>
      <c r="O136" s="4">
        <f t="shared" si="34"/>
        <v>-7.453455474695822E-2</v>
      </c>
      <c r="P136" s="10">
        <f t="shared" si="35"/>
        <v>39617.320800000001</v>
      </c>
      <c r="Q136" s="10"/>
      <c r="R136" s="1">
        <f t="shared" si="36"/>
        <v>9.2961250631082735E-6</v>
      </c>
    </row>
    <row r="137" spans="1:18" x14ac:dyDescent="0.2">
      <c r="A137" s="65" t="s">
        <v>204</v>
      </c>
      <c r="B137" s="66" t="s">
        <v>65</v>
      </c>
      <c r="C137" s="67">
        <v>54651.685299999997</v>
      </c>
      <c r="D137" s="67">
        <v>2.9999999999999997E-4</v>
      </c>
      <c r="E137" s="41">
        <f t="shared" si="33"/>
        <v>11405.832409263254</v>
      </c>
      <c r="F137" s="1">
        <f t="shared" si="37"/>
        <v>11406</v>
      </c>
      <c r="G137" s="1">
        <f t="shared" si="32"/>
        <v>-6.9960200002242345E-2</v>
      </c>
      <c r="N137" s="1">
        <f t="shared" si="38"/>
        <v>-6.9960200002242345E-2</v>
      </c>
      <c r="O137" s="4">
        <f t="shared" si="34"/>
        <v>-7.4858817326860227E-2</v>
      </c>
      <c r="P137" s="10">
        <f t="shared" si="35"/>
        <v>39633.185299999997</v>
      </c>
      <c r="Q137" s="10"/>
      <c r="R137" s="1">
        <f t="shared" si="36"/>
        <v>2.3996451693046456E-5</v>
      </c>
    </row>
    <row r="138" spans="1:18" x14ac:dyDescent="0.2">
      <c r="A138" s="65" t="s">
        <v>204</v>
      </c>
      <c r="B138" s="66" t="s">
        <v>64</v>
      </c>
      <c r="C138" s="67">
        <v>54702.817900000002</v>
      </c>
      <c r="D138" s="67">
        <v>2.0000000000000001E-4</v>
      </c>
      <c r="E138" s="41">
        <f t="shared" si="33"/>
        <v>11528.321340185465</v>
      </c>
      <c r="F138" s="1">
        <f t="shared" si="37"/>
        <v>11528.5</v>
      </c>
      <c r="G138" s="1">
        <f t="shared" si="32"/>
        <v>-7.4580950000381563E-2</v>
      </c>
      <c r="N138" s="1">
        <f t="shared" si="38"/>
        <v>-7.4580950000381563E-2</v>
      </c>
      <c r="O138" s="4">
        <f t="shared" si="34"/>
        <v>-7.5907529716159661E-2</v>
      </c>
      <c r="P138" s="10">
        <f t="shared" si="35"/>
        <v>39684.317900000002</v>
      </c>
      <c r="Q138" s="10"/>
      <c r="R138" s="1">
        <f t="shared" si="36"/>
        <v>1.7598137423138989E-6</v>
      </c>
    </row>
    <row r="139" spans="1:18" x14ac:dyDescent="0.2">
      <c r="A139" s="65" t="s">
        <v>205</v>
      </c>
      <c r="B139" s="66" t="s">
        <v>65</v>
      </c>
      <c r="C139" s="67">
        <v>54768.564599999998</v>
      </c>
      <c r="D139" s="67">
        <v>2.0000000000000001E-4</v>
      </c>
      <c r="E139" s="41">
        <f t="shared" si="33"/>
        <v>11685.818572766284</v>
      </c>
      <c r="F139" s="1">
        <f t="shared" si="37"/>
        <v>11686</v>
      </c>
      <c r="G139" s="1">
        <f t="shared" si="32"/>
        <v>-7.5736200007668231E-2</v>
      </c>
      <c r="N139" s="1">
        <f t="shared" si="38"/>
        <v>-7.5736200007668231E-2</v>
      </c>
      <c r="O139" s="4">
        <f t="shared" si="34"/>
        <v>-7.7263482957782556E-2</v>
      </c>
      <c r="P139" s="10">
        <f t="shared" si="35"/>
        <v>39750.064599999998</v>
      </c>
      <c r="Q139" s="10"/>
      <c r="R139" s="1">
        <f t="shared" si="36"/>
        <v>2.3325932097099167E-6</v>
      </c>
    </row>
    <row r="140" spans="1:18" x14ac:dyDescent="0.2">
      <c r="A140" s="65" t="s">
        <v>205</v>
      </c>
      <c r="B140" s="66" t="s">
        <v>64</v>
      </c>
      <c r="C140" s="67">
        <v>54797.576999999997</v>
      </c>
      <c r="D140" s="67">
        <v>2.0000000000000001E-4</v>
      </c>
      <c r="E140" s="41">
        <f t="shared" si="33"/>
        <v>11755.318223859465</v>
      </c>
      <c r="F140" s="1">
        <f t="shared" si="37"/>
        <v>11755.5</v>
      </c>
      <c r="G140" s="1">
        <f t="shared" si="32"/>
        <v>-7.5881850003497675E-2</v>
      </c>
      <c r="N140" s="1">
        <f t="shared" si="38"/>
        <v>-7.5881850003497675E-2</v>
      </c>
      <c r="O140" s="4">
        <f t="shared" si="34"/>
        <v>-7.7864546209162763E-2</v>
      </c>
      <c r="P140" s="10">
        <f t="shared" si="35"/>
        <v>39779.076999999997</v>
      </c>
      <c r="Q140" s="10"/>
      <c r="R140" s="1">
        <f t="shared" si="36"/>
        <v>3.931084243958738E-6</v>
      </c>
    </row>
    <row r="141" spans="1:18" x14ac:dyDescent="0.2">
      <c r="A141" s="65" t="s">
        <v>205</v>
      </c>
      <c r="B141" s="66" t="s">
        <v>64</v>
      </c>
      <c r="C141" s="67">
        <v>54832.640599999999</v>
      </c>
      <c r="D141" s="67">
        <v>2.9999999999999997E-4</v>
      </c>
      <c r="E141" s="41">
        <f t="shared" si="33"/>
        <v>11839.313617762451</v>
      </c>
      <c r="F141" s="1">
        <f t="shared" si="37"/>
        <v>11839.5</v>
      </c>
      <c r="G141" s="1">
        <f t="shared" si="32"/>
        <v>-7.7804650005418807E-2</v>
      </c>
      <c r="N141" s="1">
        <f t="shared" si="38"/>
        <v>-7.7804650005418807E-2</v>
      </c>
      <c r="O141" s="4">
        <f t="shared" si="34"/>
        <v>-7.8593235797050506E-2</v>
      </c>
      <c r="P141" s="10">
        <f t="shared" si="35"/>
        <v>39814.140599999999</v>
      </c>
      <c r="Q141" s="10"/>
      <c r="R141" s="1">
        <f t="shared" si="36"/>
        <v>6.2186755076339348E-7</v>
      </c>
    </row>
    <row r="142" spans="1:18" x14ac:dyDescent="0.2">
      <c r="A142" s="65" t="s">
        <v>206</v>
      </c>
      <c r="B142" s="66" t="e">
        <v>#VALUE!</v>
      </c>
      <c r="C142" s="67">
        <v>55114.620799999997</v>
      </c>
      <c r="D142" s="67">
        <v>2.9999999999999997E-4</v>
      </c>
      <c r="E142" s="41">
        <f t="shared" si="33"/>
        <v>12514.801530351047</v>
      </c>
      <c r="F142" s="1">
        <f t="shared" si="37"/>
        <v>12515</v>
      </c>
      <c r="G142" s="1">
        <f t="shared" si="32"/>
        <v>-8.2850500002678018E-2</v>
      </c>
      <c r="N142" s="1">
        <f t="shared" si="38"/>
        <v>-8.2850500002678018E-2</v>
      </c>
      <c r="O142" s="4">
        <f t="shared" si="34"/>
        <v>-8.4541631701259251E-2</v>
      </c>
      <c r="P142" s="10">
        <f t="shared" si="35"/>
        <v>40096.120799999997</v>
      </c>
      <c r="Q142" s="10"/>
      <c r="R142" s="1">
        <f t="shared" si="36"/>
        <v>2.8599264219462463E-6</v>
      </c>
    </row>
    <row r="143" spans="1:18" x14ac:dyDescent="0.2">
      <c r="A143" s="65" t="s">
        <v>206</v>
      </c>
      <c r="B143" s="66" t="e">
        <v>#VALUE!</v>
      </c>
      <c r="C143" s="67">
        <v>55163.669300000001</v>
      </c>
      <c r="D143" s="67">
        <v>1E-4</v>
      </c>
      <c r="E143" s="41">
        <f t="shared" si="33"/>
        <v>12632.297967620774</v>
      </c>
      <c r="F143" s="1">
        <f t="shared" si="37"/>
        <v>12632.5</v>
      </c>
      <c r="G143" s="1">
        <f t="shared" si="32"/>
        <v>-8.4337749998667277E-2</v>
      </c>
      <c r="N143" s="1">
        <f t="shared" si="38"/>
        <v>-8.4337749998667277E-2</v>
      </c>
      <c r="O143" s="4">
        <f t="shared" si="34"/>
        <v>-8.5592403038956641E-2</v>
      </c>
      <c r="P143" s="10">
        <f t="shared" si="35"/>
        <v>40145.169300000001</v>
      </c>
      <c r="Q143" s="10"/>
      <c r="R143" s="1">
        <f t="shared" si="36"/>
        <v>1.5741542515073434E-6</v>
      </c>
    </row>
    <row r="144" spans="1:18" x14ac:dyDescent="0.2">
      <c r="A144" s="65" t="s">
        <v>206</v>
      </c>
      <c r="B144" s="66" t="e">
        <v>#VALUE!</v>
      </c>
      <c r="C144" s="67">
        <v>55238.5985</v>
      </c>
      <c r="D144" s="67">
        <v>2.0000000000000001E-4</v>
      </c>
      <c r="E144" s="41">
        <f t="shared" si="33"/>
        <v>12811.792020394454</v>
      </c>
      <c r="F144" s="1">
        <f t="shared" si="37"/>
        <v>12812</v>
      </c>
      <c r="G144" s="1">
        <f t="shared" si="32"/>
        <v>-8.6820399999851361E-2</v>
      </c>
      <c r="N144" s="1">
        <f t="shared" si="38"/>
        <v>-8.6820399999851361E-2</v>
      </c>
      <c r="O144" s="4">
        <f t="shared" si="34"/>
        <v>-8.7206821969868009E-2</v>
      </c>
      <c r="P144" s="10">
        <f t="shared" si="35"/>
        <v>40220.0985</v>
      </c>
      <c r="Q144" s="10"/>
      <c r="R144" s="1">
        <f t="shared" si="36"/>
        <v>1.493219389115474E-7</v>
      </c>
    </row>
    <row r="145" spans="1:18" x14ac:dyDescent="0.2">
      <c r="A145" s="67" t="s">
        <v>207</v>
      </c>
      <c r="B145" s="66" t="s">
        <v>65</v>
      </c>
      <c r="C145" s="67">
        <v>55531.642699999997</v>
      </c>
      <c r="D145" s="67">
        <v>2.9999999999999997E-4</v>
      </c>
      <c r="E145" s="41">
        <f t="shared" si="33"/>
        <v>13513.78391540763</v>
      </c>
      <c r="F145" s="1">
        <f t="shared" si="37"/>
        <v>13514</v>
      </c>
      <c r="G145" s="1">
        <f t="shared" si="32"/>
        <v>-9.0203800005838275E-2</v>
      </c>
      <c r="N145" s="1">
        <f t="shared" si="38"/>
        <v>-9.0203800005838275E-2</v>
      </c>
      <c r="O145" s="4">
        <f t="shared" si="34"/>
        <v>-9.3627360221824149E-2</v>
      </c>
      <c r="P145" s="10">
        <f t="shared" si="35"/>
        <v>40513.142699999997</v>
      </c>
      <c r="Q145" s="10"/>
      <c r="R145" s="1">
        <f t="shared" si="36"/>
        <v>1.1720764552481246E-5</v>
      </c>
    </row>
    <row r="146" spans="1:18" x14ac:dyDescent="0.2">
      <c r="C146" s="33"/>
      <c r="D146" s="33"/>
    </row>
    <row r="147" spans="1:18" x14ac:dyDescent="0.2">
      <c r="C147" s="33"/>
      <c r="D147" s="33"/>
    </row>
    <row r="148" spans="1:18" x14ac:dyDescent="0.2">
      <c r="C148" s="33"/>
      <c r="D148" s="33"/>
    </row>
    <row r="149" spans="1:18" x14ac:dyDescent="0.2">
      <c r="C149" s="33"/>
      <c r="D149" s="33"/>
    </row>
    <row r="150" spans="1:18" x14ac:dyDescent="0.2">
      <c r="C150" s="33"/>
      <c r="D150" s="33"/>
    </row>
    <row r="151" spans="1:18" x14ac:dyDescent="0.2">
      <c r="C151" s="33"/>
      <c r="D151" s="33"/>
    </row>
    <row r="152" spans="1:18" x14ac:dyDescent="0.2">
      <c r="C152" s="33"/>
      <c r="D152" s="33"/>
    </row>
    <row r="153" spans="1:18" x14ac:dyDescent="0.2">
      <c r="C153" s="33"/>
      <c r="D153" s="33"/>
    </row>
    <row r="154" spans="1:18" x14ac:dyDescent="0.2">
      <c r="C154" s="33"/>
      <c r="D154" s="33"/>
    </row>
    <row r="155" spans="1:18" x14ac:dyDescent="0.2">
      <c r="C155" s="33"/>
      <c r="D155" s="33"/>
    </row>
    <row r="156" spans="1:18" x14ac:dyDescent="0.2">
      <c r="C156" s="33"/>
      <c r="D156" s="33"/>
    </row>
    <row r="157" spans="1:18" x14ac:dyDescent="0.2">
      <c r="C157" s="33"/>
      <c r="D157" s="33"/>
    </row>
    <row r="158" spans="1:18" x14ac:dyDescent="0.2">
      <c r="C158" s="33"/>
      <c r="D158" s="33"/>
    </row>
    <row r="159" spans="1:18" x14ac:dyDescent="0.2">
      <c r="C159" s="33"/>
      <c r="D159" s="33"/>
    </row>
    <row r="160" spans="1:18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9"/>
  <sheetViews>
    <sheetView topLeftCell="A143" workbookViewId="0">
      <selection activeCell="A123" sqref="A123:D191"/>
    </sheetView>
  </sheetViews>
  <sheetFormatPr defaultRowHeight="12.75" x14ac:dyDescent="0.2"/>
  <cols>
    <col min="1" max="1" width="19.7109375" style="136" customWidth="1"/>
    <col min="2" max="2" width="4.42578125" style="11" customWidth="1"/>
    <col min="3" max="3" width="12.7109375" style="136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36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135" t="s">
        <v>218</v>
      </c>
      <c r="I1" s="137" t="s">
        <v>123</v>
      </c>
      <c r="J1" s="138" t="s">
        <v>96</v>
      </c>
    </row>
    <row r="2" spans="1:16" x14ac:dyDescent="0.2">
      <c r="I2" s="139" t="s">
        <v>134</v>
      </c>
      <c r="J2" s="140" t="s">
        <v>95</v>
      </c>
    </row>
    <row r="3" spans="1:16" x14ac:dyDescent="0.2">
      <c r="A3" s="141" t="s">
        <v>219</v>
      </c>
      <c r="I3" s="139" t="s">
        <v>138</v>
      </c>
      <c r="J3" s="140" t="s">
        <v>220</v>
      </c>
    </row>
    <row r="4" spans="1:16" x14ac:dyDescent="0.2">
      <c r="I4" s="139" t="s">
        <v>151</v>
      </c>
      <c r="J4" s="140" t="s">
        <v>220</v>
      </c>
    </row>
    <row r="5" spans="1:16" ht="13.5" thickBot="1" x14ac:dyDescent="0.25">
      <c r="I5" s="142" t="s">
        <v>108</v>
      </c>
      <c r="J5" s="143" t="s">
        <v>79</v>
      </c>
    </row>
    <row r="10" spans="1:16" ht="13.5" thickBot="1" x14ac:dyDescent="0.25"/>
    <row r="11" spans="1:16" ht="12.75" customHeight="1" thickBot="1" x14ac:dyDescent="0.25">
      <c r="A11" s="136" t="str">
        <f t="shared" ref="A11:A42" si="0">P11</f>
        <v> MBS 10.3 </v>
      </c>
      <c r="B11" s="15" t="str">
        <f t="shared" ref="B11:B42" si="1">IF(H11=INT(H11),"I","II")</f>
        <v>I</v>
      </c>
      <c r="C11" s="136">
        <f t="shared" ref="C11:C42" si="2">1*G11</f>
        <v>28040.556</v>
      </c>
      <c r="D11" s="11" t="str">
        <f t="shared" ref="D11:D42" si="3">VLOOKUP(F11,I$1:J$5,2,FALSE)</f>
        <v>vis</v>
      </c>
      <c r="E11" s="144">
        <f>VLOOKUP(C11,Active!C$21:E$964,3,FALSE)</f>
        <v>-52341.537734038866</v>
      </c>
      <c r="F11" s="15" t="s">
        <v>108</v>
      </c>
      <c r="G11" s="11" t="str">
        <f t="shared" ref="G11:G42" si="4">MID(I11,3,LEN(I11)-3)</f>
        <v>28040.556</v>
      </c>
      <c r="H11" s="136">
        <f t="shared" ref="H11:H42" si="5">1*K11</f>
        <v>0</v>
      </c>
      <c r="I11" s="145" t="s">
        <v>223</v>
      </c>
      <c r="J11" s="146" t="s">
        <v>224</v>
      </c>
      <c r="K11" s="145">
        <v>0</v>
      </c>
      <c r="L11" s="145" t="s">
        <v>225</v>
      </c>
      <c r="M11" s="146" t="s">
        <v>222</v>
      </c>
      <c r="N11" s="146"/>
      <c r="O11" s="147" t="s">
        <v>226</v>
      </c>
      <c r="P11" s="147" t="s">
        <v>227</v>
      </c>
    </row>
    <row r="12" spans="1:16" ht="12.75" customHeight="1" thickBot="1" x14ac:dyDescent="0.25">
      <c r="A12" s="136" t="str">
        <f t="shared" si="0"/>
        <v> BRNO 6 </v>
      </c>
      <c r="B12" s="15" t="str">
        <f t="shared" si="1"/>
        <v>I</v>
      </c>
      <c r="C12" s="136">
        <f t="shared" si="2"/>
        <v>38589.451999999997</v>
      </c>
      <c r="D12" s="11" t="str">
        <f t="shared" si="3"/>
        <v>vis</v>
      </c>
      <c r="E12" s="144">
        <f>VLOOKUP(C12,Active!C$21:E$964,3,FALSE)</f>
        <v>-27071.494875872788</v>
      </c>
      <c r="F12" s="15" t="s">
        <v>108</v>
      </c>
      <c r="G12" s="11" t="str">
        <f t="shared" si="4"/>
        <v>38589.452</v>
      </c>
      <c r="H12" s="136">
        <f t="shared" si="5"/>
        <v>25270</v>
      </c>
      <c r="I12" s="145" t="s">
        <v>233</v>
      </c>
      <c r="J12" s="146" t="s">
        <v>234</v>
      </c>
      <c r="K12" s="145">
        <v>25270</v>
      </c>
      <c r="L12" s="145" t="s">
        <v>230</v>
      </c>
      <c r="M12" s="146" t="s">
        <v>235</v>
      </c>
      <c r="N12" s="146"/>
      <c r="O12" s="147" t="s">
        <v>236</v>
      </c>
      <c r="P12" s="147" t="s">
        <v>237</v>
      </c>
    </row>
    <row r="13" spans="1:16" ht="12.75" customHeight="1" thickBot="1" x14ac:dyDescent="0.25">
      <c r="A13" s="136" t="str">
        <f t="shared" si="0"/>
        <v> BRNO 6 </v>
      </c>
      <c r="B13" s="15" t="str">
        <f t="shared" si="1"/>
        <v>I</v>
      </c>
      <c r="C13" s="136">
        <f t="shared" si="2"/>
        <v>38607.4</v>
      </c>
      <c r="D13" s="11" t="str">
        <f t="shared" si="3"/>
        <v>vis</v>
      </c>
      <c r="E13" s="144">
        <f>VLOOKUP(C13,Active!C$21:E$964,3,FALSE)</f>
        <v>-27028.50016541034</v>
      </c>
      <c r="F13" s="15" t="s">
        <v>108</v>
      </c>
      <c r="G13" s="11" t="str">
        <f t="shared" si="4"/>
        <v>38607.400</v>
      </c>
      <c r="H13" s="136">
        <f t="shared" si="5"/>
        <v>25313</v>
      </c>
      <c r="I13" s="145" t="s">
        <v>238</v>
      </c>
      <c r="J13" s="146" t="s">
        <v>239</v>
      </c>
      <c r="K13" s="145">
        <v>25313</v>
      </c>
      <c r="L13" s="145" t="s">
        <v>240</v>
      </c>
      <c r="M13" s="146" t="s">
        <v>235</v>
      </c>
      <c r="N13" s="146"/>
      <c r="O13" s="147" t="s">
        <v>236</v>
      </c>
      <c r="P13" s="147" t="s">
        <v>237</v>
      </c>
    </row>
    <row r="14" spans="1:16" ht="12.75" customHeight="1" thickBot="1" x14ac:dyDescent="0.25">
      <c r="A14" s="136" t="str">
        <f t="shared" si="0"/>
        <v> BRNO 14 </v>
      </c>
      <c r="B14" s="15" t="str">
        <f t="shared" si="1"/>
        <v>I</v>
      </c>
      <c r="C14" s="136">
        <f t="shared" si="2"/>
        <v>41089.970999999998</v>
      </c>
      <c r="D14" s="11" t="str">
        <f t="shared" si="3"/>
        <v>vis</v>
      </c>
      <c r="E14" s="144">
        <f>VLOOKUP(C14,Active!C$21:E$964,3,FALSE)</f>
        <v>-21081.463094569928</v>
      </c>
      <c r="F14" s="15" t="s">
        <v>108</v>
      </c>
      <c r="G14" s="11" t="str">
        <f t="shared" si="4"/>
        <v>41089.971</v>
      </c>
      <c r="H14" s="136">
        <f t="shared" si="5"/>
        <v>31260</v>
      </c>
      <c r="I14" s="145" t="s">
        <v>252</v>
      </c>
      <c r="J14" s="146" t="s">
        <v>253</v>
      </c>
      <c r="K14" s="145">
        <v>31260</v>
      </c>
      <c r="L14" s="145" t="s">
        <v>254</v>
      </c>
      <c r="M14" s="146" t="s">
        <v>235</v>
      </c>
      <c r="N14" s="146"/>
      <c r="O14" s="147" t="s">
        <v>250</v>
      </c>
      <c r="P14" s="147" t="s">
        <v>251</v>
      </c>
    </row>
    <row r="15" spans="1:16" ht="12.75" customHeight="1" thickBot="1" x14ac:dyDescent="0.25">
      <c r="A15" s="136" t="str">
        <f t="shared" si="0"/>
        <v> BRNO 14 </v>
      </c>
      <c r="B15" s="15" t="str">
        <f t="shared" si="1"/>
        <v>I</v>
      </c>
      <c r="C15" s="136">
        <f t="shared" si="2"/>
        <v>41092.466999999997</v>
      </c>
      <c r="D15" s="11" t="str">
        <f t="shared" si="3"/>
        <v>vis</v>
      </c>
      <c r="E15" s="144">
        <f>VLOOKUP(C15,Active!C$21:E$964,3,FALSE)</f>
        <v>-21075.483888122737</v>
      </c>
      <c r="F15" s="15" t="s">
        <v>108</v>
      </c>
      <c r="G15" s="11" t="str">
        <f t="shared" si="4"/>
        <v>41092.467</v>
      </c>
      <c r="H15" s="136">
        <f t="shared" si="5"/>
        <v>31266</v>
      </c>
      <c r="I15" s="145" t="s">
        <v>255</v>
      </c>
      <c r="J15" s="146" t="s">
        <v>256</v>
      </c>
      <c r="K15" s="145">
        <v>31266</v>
      </c>
      <c r="L15" s="145" t="s">
        <v>257</v>
      </c>
      <c r="M15" s="146" t="s">
        <v>235</v>
      </c>
      <c r="N15" s="146"/>
      <c r="O15" s="147" t="s">
        <v>250</v>
      </c>
      <c r="P15" s="147" t="s">
        <v>251</v>
      </c>
    </row>
    <row r="16" spans="1:16" ht="12.75" customHeight="1" thickBot="1" x14ac:dyDescent="0.25">
      <c r="A16" s="136" t="str">
        <f t="shared" si="0"/>
        <v> BBS 21 </v>
      </c>
      <c r="B16" s="15" t="str">
        <f t="shared" si="1"/>
        <v>I</v>
      </c>
      <c r="C16" s="136">
        <f t="shared" si="2"/>
        <v>42453.332000000002</v>
      </c>
      <c r="D16" s="11" t="str">
        <f t="shared" si="3"/>
        <v>vis</v>
      </c>
      <c r="E16" s="144">
        <f>VLOOKUP(C16,Active!C$21:E$964,3,FALSE)</f>
        <v>-17815.510818506889</v>
      </c>
      <c r="F16" s="15" t="s">
        <v>108</v>
      </c>
      <c r="G16" s="11" t="str">
        <f t="shared" si="4"/>
        <v>42453.332</v>
      </c>
      <c r="H16" s="136">
        <f t="shared" si="5"/>
        <v>34526</v>
      </c>
      <c r="I16" s="145" t="s">
        <v>258</v>
      </c>
      <c r="J16" s="146" t="s">
        <v>259</v>
      </c>
      <c r="K16" s="145">
        <v>34526</v>
      </c>
      <c r="L16" s="145" t="s">
        <v>221</v>
      </c>
      <c r="M16" s="146" t="s">
        <v>235</v>
      </c>
      <c r="N16" s="146"/>
      <c r="O16" s="147" t="s">
        <v>260</v>
      </c>
      <c r="P16" s="147" t="s">
        <v>261</v>
      </c>
    </row>
    <row r="17" spans="1:16" ht="12.75" customHeight="1" thickBot="1" x14ac:dyDescent="0.25">
      <c r="A17" s="136" t="str">
        <f t="shared" si="0"/>
        <v> BBS 21 </v>
      </c>
      <c r="B17" s="15" t="str">
        <f t="shared" si="1"/>
        <v>I</v>
      </c>
      <c r="C17" s="136">
        <f t="shared" si="2"/>
        <v>42460.432000000001</v>
      </c>
      <c r="D17" s="11" t="str">
        <f t="shared" si="3"/>
        <v>vis</v>
      </c>
      <c r="E17" s="144">
        <f>VLOOKUP(C17,Active!C$21:E$964,3,FALSE)</f>
        <v>-17798.502659141879</v>
      </c>
      <c r="F17" s="15" t="s">
        <v>108</v>
      </c>
      <c r="G17" s="11" t="str">
        <f t="shared" si="4"/>
        <v>42460.432</v>
      </c>
      <c r="H17" s="136">
        <f t="shared" si="5"/>
        <v>34543</v>
      </c>
      <c r="I17" s="145" t="s">
        <v>262</v>
      </c>
      <c r="J17" s="146" t="s">
        <v>263</v>
      </c>
      <c r="K17" s="145">
        <v>34543</v>
      </c>
      <c r="L17" s="145" t="s">
        <v>264</v>
      </c>
      <c r="M17" s="146" t="s">
        <v>235</v>
      </c>
      <c r="N17" s="146"/>
      <c r="O17" s="147" t="s">
        <v>260</v>
      </c>
      <c r="P17" s="147" t="s">
        <v>261</v>
      </c>
    </row>
    <row r="18" spans="1:16" ht="12.75" customHeight="1" thickBot="1" x14ac:dyDescent="0.25">
      <c r="A18" s="136" t="str">
        <f t="shared" si="0"/>
        <v> BRNO 21 </v>
      </c>
      <c r="B18" s="15" t="str">
        <f t="shared" si="1"/>
        <v>I</v>
      </c>
      <c r="C18" s="136">
        <f t="shared" si="2"/>
        <v>42958.457000000002</v>
      </c>
      <c r="D18" s="11" t="str">
        <f t="shared" si="3"/>
        <v>vis</v>
      </c>
      <c r="E18" s="144">
        <f>VLOOKUP(C18,Active!C$21:E$964,3,FALSE)</f>
        <v>-16605.476100302149</v>
      </c>
      <c r="F18" s="15" t="s">
        <v>108</v>
      </c>
      <c r="G18" s="11" t="str">
        <f t="shared" si="4"/>
        <v>42958.457</v>
      </c>
      <c r="H18" s="136">
        <f t="shared" si="5"/>
        <v>35736</v>
      </c>
      <c r="I18" s="145" t="s">
        <v>265</v>
      </c>
      <c r="J18" s="146" t="s">
        <v>266</v>
      </c>
      <c r="K18" s="145">
        <v>35736</v>
      </c>
      <c r="L18" s="145" t="s">
        <v>267</v>
      </c>
      <c r="M18" s="146" t="s">
        <v>235</v>
      </c>
      <c r="N18" s="146"/>
      <c r="O18" s="147" t="s">
        <v>268</v>
      </c>
      <c r="P18" s="147" t="s">
        <v>269</v>
      </c>
    </row>
    <row r="19" spans="1:16" ht="12.75" customHeight="1" thickBot="1" x14ac:dyDescent="0.25">
      <c r="A19" s="136" t="str">
        <f t="shared" si="0"/>
        <v> BRNO 21 </v>
      </c>
      <c r="B19" s="15" t="str">
        <f t="shared" si="1"/>
        <v>I</v>
      </c>
      <c r="C19" s="136">
        <f t="shared" si="2"/>
        <v>42963.457000000002</v>
      </c>
      <c r="D19" s="11" t="str">
        <f t="shared" si="3"/>
        <v>vis</v>
      </c>
      <c r="E19" s="144">
        <f>VLOOKUP(C19,Active!C$21:E$964,3,FALSE)</f>
        <v>-16593.498523284528</v>
      </c>
      <c r="F19" s="15" t="s">
        <v>108</v>
      </c>
      <c r="G19" s="11" t="str">
        <f t="shared" si="4"/>
        <v>42963.457</v>
      </c>
      <c r="H19" s="136">
        <f t="shared" si="5"/>
        <v>35748</v>
      </c>
      <c r="I19" s="145" t="s">
        <v>270</v>
      </c>
      <c r="J19" s="146" t="s">
        <v>271</v>
      </c>
      <c r="K19" s="145">
        <v>35748</v>
      </c>
      <c r="L19" s="145" t="s">
        <v>272</v>
      </c>
      <c r="M19" s="146" t="s">
        <v>235</v>
      </c>
      <c r="N19" s="146"/>
      <c r="O19" s="147" t="s">
        <v>268</v>
      </c>
      <c r="P19" s="147" t="s">
        <v>269</v>
      </c>
    </row>
    <row r="20" spans="1:16" ht="12.75" customHeight="1" thickBot="1" x14ac:dyDescent="0.25">
      <c r="A20" s="136" t="str">
        <f t="shared" si="0"/>
        <v> AOEB 3 </v>
      </c>
      <c r="B20" s="15" t="str">
        <f t="shared" si="1"/>
        <v>I</v>
      </c>
      <c r="C20" s="136">
        <f t="shared" si="2"/>
        <v>43275.709000000003</v>
      </c>
      <c r="D20" s="11" t="str">
        <f t="shared" si="3"/>
        <v>vis</v>
      </c>
      <c r="E20" s="144">
        <f>VLOOKUP(C20,Active!C$21:E$964,3,FALSE)</f>
        <v>-15845.494047503549</v>
      </c>
      <c r="F20" s="15" t="s">
        <v>108</v>
      </c>
      <c r="G20" s="11" t="str">
        <f t="shared" si="4"/>
        <v>43275.709</v>
      </c>
      <c r="H20" s="136">
        <f t="shared" si="5"/>
        <v>36496</v>
      </c>
      <c r="I20" s="145" t="s">
        <v>278</v>
      </c>
      <c r="J20" s="146" t="s">
        <v>279</v>
      </c>
      <c r="K20" s="145">
        <v>36496</v>
      </c>
      <c r="L20" s="145" t="s">
        <v>280</v>
      </c>
      <c r="M20" s="146" t="s">
        <v>235</v>
      </c>
      <c r="N20" s="146"/>
      <c r="O20" s="147" t="s">
        <v>281</v>
      </c>
      <c r="P20" s="147" t="s">
        <v>282</v>
      </c>
    </row>
    <row r="21" spans="1:16" ht="12.75" customHeight="1" thickBot="1" x14ac:dyDescent="0.25">
      <c r="A21" s="136" t="str">
        <f t="shared" si="0"/>
        <v> AOEB 3 </v>
      </c>
      <c r="B21" s="15" t="str">
        <f t="shared" si="1"/>
        <v>I</v>
      </c>
      <c r="C21" s="136">
        <f t="shared" si="2"/>
        <v>43687.731</v>
      </c>
      <c r="D21" s="11" t="str">
        <f t="shared" si="3"/>
        <v>vis</v>
      </c>
      <c r="E21" s="144">
        <f>VLOOKUP(C21,Active!C$21:E$964,3,FALSE)</f>
        <v>-14858.488999913048</v>
      </c>
      <c r="F21" s="15" t="s">
        <v>108</v>
      </c>
      <c r="G21" s="11" t="str">
        <f t="shared" si="4"/>
        <v>43687.731</v>
      </c>
      <c r="H21" s="136">
        <f t="shared" si="5"/>
        <v>37483</v>
      </c>
      <c r="I21" s="145" t="s">
        <v>283</v>
      </c>
      <c r="J21" s="146" t="s">
        <v>284</v>
      </c>
      <c r="K21" s="145">
        <v>37483</v>
      </c>
      <c r="L21" s="145" t="s">
        <v>243</v>
      </c>
      <c r="M21" s="146" t="s">
        <v>235</v>
      </c>
      <c r="N21" s="146"/>
      <c r="O21" s="147" t="s">
        <v>281</v>
      </c>
      <c r="P21" s="147" t="s">
        <v>282</v>
      </c>
    </row>
    <row r="22" spans="1:16" ht="12.75" customHeight="1" thickBot="1" x14ac:dyDescent="0.25">
      <c r="A22" s="136" t="str">
        <f t="shared" si="0"/>
        <v> AOEB 3 </v>
      </c>
      <c r="B22" s="15" t="str">
        <f t="shared" si="1"/>
        <v>I</v>
      </c>
      <c r="C22" s="136">
        <f t="shared" si="2"/>
        <v>43822.569000000003</v>
      </c>
      <c r="D22" s="11" t="str">
        <f t="shared" si="3"/>
        <v>vis</v>
      </c>
      <c r="E22" s="144">
        <f>VLOOKUP(C22,Active!C$21:E$964,3,FALSE)</f>
        <v>-14535.482493932757</v>
      </c>
      <c r="F22" s="15" t="s">
        <v>108</v>
      </c>
      <c r="G22" s="11" t="str">
        <f t="shared" si="4"/>
        <v>43822.569</v>
      </c>
      <c r="H22" s="136">
        <f t="shared" si="5"/>
        <v>37806</v>
      </c>
      <c r="I22" s="145" t="s">
        <v>290</v>
      </c>
      <c r="J22" s="146" t="s">
        <v>291</v>
      </c>
      <c r="K22" s="145">
        <v>37806</v>
      </c>
      <c r="L22" s="145" t="s">
        <v>230</v>
      </c>
      <c r="M22" s="146" t="s">
        <v>235</v>
      </c>
      <c r="N22" s="146"/>
      <c r="O22" s="147" t="s">
        <v>281</v>
      </c>
      <c r="P22" s="147" t="s">
        <v>282</v>
      </c>
    </row>
    <row r="23" spans="1:16" ht="12.75" customHeight="1" thickBot="1" x14ac:dyDescent="0.25">
      <c r="A23" s="136" t="str">
        <f t="shared" si="0"/>
        <v> AOEB 3 </v>
      </c>
      <c r="B23" s="15" t="str">
        <f t="shared" si="1"/>
        <v>I</v>
      </c>
      <c r="C23" s="136">
        <f t="shared" si="2"/>
        <v>44046.726000000002</v>
      </c>
      <c r="D23" s="11" t="str">
        <f t="shared" si="3"/>
        <v>vis</v>
      </c>
      <c r="E23" s="144">
        <f>VLOOKUP(C23,Active!C$21:E$964,3,FALSE)</f>
        <v>-13998.510947625169</v>
      </c>
      <c r="F23" s="15" t="s">
        <v>108</v>
      </c>
      <c r="G23" s="11" t="str">
        <f t="shared" si="4"/>
        <v>44046.726</v>
      </c>
      <c r="H23" s="136">
        <f t="shared" si="5"/>
        <v>38343</v>
      </c>
      <c r="I23" s="145" t="s">
        <v>296</v>
      </c>
      <c r="J23" s="146" t="s">
        <v>297</v>
      </c>
      <c r="K23" s="145">
        <v>38343</v>
      </c>
      <c r="L23" s="145" t="s">
        <v>298</v>
      </c>
      <c r="M23" s="146" t="s">
        <v>235</v>
      </c>
      <c r="N23" s="146"/>
      <c r="O23" s="147" t="s">
        <v>281</v>
      </c>
      <c r="P23" s="147" t="s">
        <v>282</v>
      </c>
    </row>
    <row r="24" spans="1:16" ht="12.75" customHeight="1" thickBot="1" x14ac:dyDescent="0.25">
      <c r="A24" s="136" t="str">
        <f t="shared" si="0"/>
        <v> AOEB 3 </v>
      </c>
      <c r="B24" s="15" t="str">
        <f t="shared" si="1"/>
        <v>I</v>
      </c>
      <c r="C24" s="136">
        <f t="shared" si="2"/>
        <v>44410.75</v>
      </c>
      <c r="D24" s="11" t="str">
        <f t="shared" si="3"/>
        <v>vis</v>
      </c>
      <c r="E24" s="144">
        <f>VLOOKUP(C24,Active!C$21:E$964,3,FALSE)</f>
        <v>-13126.485848372984</v>
      </c>
      <c r="F24" s="15" t="s">
        <v>108</v>
      </c>
      <c r="G24" s="11" t="str">
        <f t="shared" si="4"/>
        <v>44410.750</v>
      </c>
      <c r="H24" s="136">
        <f t="shared" si="5"/>
        <v>39215</v>
      </c>
      <c r="I24" s="145" t="s">
        <v>302</v>
      </c>
      <c r="J24" s="146" t="s">
        <v>303</v>
      </c>
      <c r="K24" s="145">
        <v>39215</v>
      </c>
      <c r="L24" s="145" t="s">
        <v>240</v>
      </c>
      <c r="M24" s="146" t="s">
        <v>235</v>
      </c>
      <c r="N24" s="146"/>
      <c r="O24" s="147" t="s">
        <v>281</v>
      </c>
      <c r="P24" s="147" t="s">
        <v>282</v>
      </c>
    </row>
    <row r="25" spans="1:16" ht="12.75" customHeight="1" thickBot="1" x14ac:dyDescent="0.25">
      <c r="A25" s="136" t="str">
        <f t="shared" si="0"/>
        <v> AOEB 3 </v>
      </c>
      <c r="B25" s="15" t="str">
        <f t="shared" si="1"/>
        <v>I</v>
      </c>
      <c r="C25" s="136">
        <f t="shared" si="2"/>
        <v>44522.625</v>
      </c>
      <c r="D25" s="11" t="str">
        <f t="shared" si="3"/>
        <v>vis</v>
      </c>
      <c r="E25" s="144">
        <f>VLOOKUP(C25,Active!C$21:E$964,3,FALSE)</f>
        <v>-12858.487562603807</v>
      </c>
      <c r="F25" s="15" t="s">
        <v>108</v>
      </c>
      <c r="G25" s="11" t="str">
        <f t="shared" si="4"/>
        <v>44522.625</v>
      </c>
      <c r="H25" s="136">
        <f t="shared" si="5"/>
        <v>39483</v>
      </c>
      <c r="I25" s="145" t="s">
        <v>304</v>
      </c>
      <c r="J25" s="146" t="s">
        <v>305</v>
      </c>
      <c r="K25" s="145">
        <v>39483</v>
      </c>
      <c r="L25" s="145" t="s">
        <v>243</v>
      </c>
      <c r="M25" s="146" t="s">
        <v>235</v>
      </c>
      <c r="N25" s="146"/>
      <c r="O25" s="147" t="s">
        <v>281</v>
      </c>
      <c r="P25" s="147" t="s">
        <v>282</v>
      </c>
    </row>
    <row r="26" spans="1:16" ht="12.75" customHeight="1" thickBot="1" x14ac:dyDescent="0.25">
      <c r="A26" s="136" t="str">
        <f t="shared" si="0"/>
        <v> AOEB 3 </v>
      </c>
      <c r="B26" s="15" t="str">
        <f t="shared" si="1"/>
        <v>I</v>
      </c>
      <c r="C26" s="136">
        <f t="shared" si="2"/>
        <v>44700.877</v>
      </c>
      <c r="D26" s="11" t="str">
        <f t="shared" si="3"/>
        <v>vis</v>
      </c>
      <c r="E26" s="144">
        <f>VLOOKUP(C26,Active!C$21:E$964,3,FALSE)</f>
        <v>-12431.482150894957</v>
      </c>
      <c r="F26" s="15" t="s">
        <v>108</v>
      </c>
      <c r="G26" s="11" t="str">
        <f t="shared" si="4"/>
        <v>44700.877</v>
      </c>
      <c r="H26" s="136">
        <f t="shared" si="5"/>
        <v>39910</v>
      </c>
      <c r="I26" s="145" t="s">
        <v>309</v>
      </c>
      <c r="J26" s="146" t="s">
        <v>310</v>
      </c>
      <c r="K26" s="145">
        <v>39910</v>
      </c>
      <c r="L26" s="145" t="s">
        <v>287</v>
      </c>
      <c r="M26" s="146" t="s">
        <v>235</v>
      </c>
      <c r="N26" s="146"/>
      <c r="O26" s="147" t="s">
        <v>281</v>
      </c>
      <c r="P26" s="147" t="s">
        <v>282</v>
      </c>
    </row>
    <row r="27" spans="1:16" ht="12.75" customHeight="1" thickBot="1" x14ac:dyDescent="0.25">
      <c r="A27" s="136" t="str">
        <f t="shared" si="0"/>
        <v> AOEB 3 </v>
      </c>
      <c r="B27" s="15" t="str">
        <f t="shared" si="1"/>
        <v>I</v>
      </c>
      <c r="C27" s="136">
        <f t="shared" si="2"/>
        <v>44731.747000000003</v>
      </c>
      <c r="D27" s="11" t="str">
        <f t="shared" si="3"/>
        <v>vis</v>
      </c>
      <c r="E27" s="144">
        <f>VLOOKUP(C27,Active!C$21:E$964,3,FALSE)</f>
        <v>-12357.532590388184</v>
      </c>
      <c r="F27" s="15" t="s">
        <v>108</v>
      </c>
      <c r="G27" s="11" t="str">
        <f t="shared" si="4"/>
        <v>44731.747</v>
      </c>
      <c r="H27" s="136">
        <f t="shared" si="5"/>
        <v>39984</v>
      </c>
      <c r="I27" s="145" t="s">
        <v>311</v>
      </c>
      <c r="J27" s="146" t="s">
        <v>312</v>
      </c>
      <c r="K27" s="145">
        <v>39984</v>
      </c>
      <c r="L27" s="145" t="s">
        <v>313</v>
      </c>
      <c r="M27" s="146" t="s">
        <v>235</v>
      </c>
      <c r="N27" s="146"/>
      <c r="O27" s="147" t="s">
        <v>281</v>
      </c>
      <c r="P27" s="147" t="s">
        <v>282</v>
      </c>
    </row>
    <row r="28" spans="1:16" ht="12.75" customHeight="1" thickBot="1" x14ac:dyDescent="0.25">
      <c r="A28" s="136" t="str">
        <f t="shared" si="0"/>
        <v> AOEB 3 </v>
      </c>
      <c r="B28" s="15" t="str">
        <f t="shared" si="1"/>
        <v>I</v>
      </c>
      <c r="C28" s="136">
        <f t="shared" si="2"/>
        <v>44731.760999999999</v>
      </c>
      <c r="D28" s="11" t="str">
        <f t="shared" si="3"/>
        <v>vis</v>
      </c>
      <c r="E28" s="144">
        <f>VLOOKUP(C28,Active!C$21:E$964,3,FALSE)</f>
        <v>-12357.499053172545</v>
      </c>
      <c r="F28" s="15" t="s">
        <v>108</v>
      </c>
      <c r="G28" s="11" t="str">
        <f t="shared" si="4"/>
        <v>44731.761</v>
      </c>
      <c r="H28" s="136">
        <f t="shared" si="5"/>
        <v>39984</v>
      </c>
      <c r="I28" s="145" t="s">
        <v>314</v>
      </c>
      <c r="J28" s="146" t="s">
        <v>315</v>
      </c>
      <c r="K28" s="145">
        <v>39984</v>
      </c>
      <c r="L28" s="145" t="s">
        <v>225</v>
      </c>
      <c r="M28" s="146" t="s">
        <v>235</v>
      </c>
      <c r="N28" s="146"/>
      <c r="O28" s="147" t="s">
        <v>316</v>
      </c>
      <c r="P28" s="147" t="s">
        <v>282</v>
      </c>
    </row>
    <row r="29" spans="1:16" ht="12.75" customHeight="1" thickBot="1" x14ac:dyDescent="0.25">
      <c r="A29" s="136" t="str">
        <f t="shared" si="0"/>
        <v>IBVS 2344 </v>
      </c>
      <c r="B29" s="15" t="str">
        <f t="shared" si="1"/>
        <v>I</v>
      </c>
      <c r="C29" s="136">
        <f t="shared" si="2"/>
        <v>44989.326000000001</v>
      </c>
      <c r="D29" s="11" t="str">
        <f t="shared" si="3"/>
        <v>vis</v>
      </c>
      <c r="E29" s="144">
        <f>VLOOKUP(C29,Active!C$21:E$964,3,FALSE)</f>
        <v>-11740.498128264044</v>
      </c>
      <c r="F29" s="15" t="s">
        <v>108</v>
      </c>
      <c r="G29" s="11" t="str">
        <f t="shared" si="4"/>
        <v>44989.326</v>
      </c>
      <c r="H29" s="136">
        <f t="shared" si="5"/>
        <v>40601</v>
      </c>
      <c r="I29" s="145" t="s">
        <v>317</v>
      </c>
      <c r="J29" s="146" t="s">
        <v>318</v>
      </c>
      <c r="K29" s="145">
        <v>40601</v>
      </c>
      <c r="L29" s="145" t="s">
        <v>225</v>
      </c>
      <c r="M29" s="146" t="s">
        <v>319</v>
      </c>
      <c r="N29" s="146" t="s">
        <v>320</v>
      </c>
      <c r="O29" s="147" t="s">
        <v>321</v>
      </c>
      <c r="P29" s="148" t="s">
        <v>322</v>
      </c>
    </row>
    <row r="30" spans="1:16" ht="12.75" customHeight="1" thickBot="1" x14ac:dyDescent="0.25">
      <c r="A30" s="136" t="str">
        <f t="shared" si="0"/>
        <v>IBVS 2344 </v>
      </c>
      <c r="B30" s="15" t="str">
        <f t="shared" si="1"/>
        <v>II</v>
      </c>
      <c r="C30" s="136">
        <f t="shared" si="2"/>
        <v>44989.534</v>
      </c>
      <c r="D30" s="11" t="str">
        <f t="shared" si="3"/>
        <v>vis</v>
      </c>
      <c r="E30" s="144">
        <f>VLOOKUP(C30,Active!C$21:E$964,3,FALSE)</f>
        <v>-11739.999861060112</v>
      </c>
      <c r="F30" s="15" t="s">
        <v>108</v>
      </c>
      <c r="G30" s="11" t="str">
        <f t="shared" si="4"/>
        <v>44989.534</v>
      </c>
      <c r="H30" s="136">
        <f t="shared" si="5"/>
        <v>40601.5</v>
      </c>
      <c r="I30" s="145" t="s">
        <v>323</v>
      </c>
      <c r="J30" s="146" t="s">
        <v>324</v>
      </c>
      <c r="K30" s="145">
        <v>40601.5</v>
      </c>
      <c r="L30" s="145" t="s">
        <v>325</v>
      </c>
      <c r="M30" s="146" t="s">
        <v>319</v>
      </c>
      <c r="N30" s="146" t="s">
        <v>320</v>
      </c>
      <c r="O30" s="147" t="s">
        <v>321</v>
      </c>
      <c r="P30" s="148" t="s">
        <v>322</v>
      </c>
    </row>
    <row r="31" spans="1:16" ht="12.75" customHeight="1" thickBot="1" x14ac:dyDescent="0.25">
      <c r="A31" s="136" t="str">
        <f t="shared" si="0"/>
        <v> BRNO 26 </v>
      </c>
      <c r="B31" s="15" t="str">
        <f t="shared" si="1"/>
        <v>I</v>
      </c>
      <c r="C31" s="136">
        <f t="shared" si="2"/>
        <v>45196.366999999998</v>
      </c>
      <c r="D31" s="11" t="str">
        <f t="shared" si="3"/>
        <v>vis</v>
      </c>
      <c r="E31" s="144">
        <f>VLOOKUP(C31,Active!C$21:E$964,3,FALSE)</f>
        <v>-11244.528223603167</v>
      </c>
      <c r="F31" s="15" t="s">
        <v>108</v>
      </c>
      <c r="G31" s="11" t="str">
        <f t="shared" si="4"/>
        <v>45196.367</v>
      </c>
      <c r="H31" s="136">
        <f t="shared" si="5"/>
        <v>41097</v>
      </c>
      <c r="I31" s="145" t="s">
        <v>326</v>
      </c>
      <c r="J31" s="146" t="s">
        <v>327</v>
      </c>
      <c r="K31" s="145">
        <v>41097</v>
      </c>
      <c r="L31" s="145" t="s">
        <v>294</v>
      </c>
      <c r="M31" s="146" t="s">
        <v>235</v>
      </c>
      <c r="N31" s="146"/>
      <c r="O31" s="147" t="s">
        <v>328</v>
      </c>
      <c r="P31" s="147" t="s">
        <v>329</v>
      </c>
    </row>
    <row r="32" spans="1:16" ht="12.75" customHeight="1" thickBot="1" x14ac:dyDescent="0.25">
      <c r="A32" s="136" t="str">
        <f t="shared" si="0"/>
        <v> BRNO 26 </v>
      </c>
      <c r="B32" s="15" t="str">
        <f t="shared" si="1"/>
        <v>I</v>
      </c>
      <c r="C32" s="136">
        <f t="shared" si="2"/>
        <v>45196.374000000003</v>
      </c>
      <c r="D32" s="11" t="str">
        <f t="shared" si="3"/>
        <v>vis</v>
      </c>
      <c r="E32" s="144">
        <f>VLOOKUP(C32,Active!C$21:E$964,3,FALSE)</f>
        <v>-11244.51145499533</v>
      </c>
      <c r="F32" s="15" t="s">
        <v>108</v>
      </c>
      <c r="G32" s="11" t="str">
        <f t="shared" si="4"/>
        <v>45196.374</v>
      </c>
      <c r="H32" s="136">
        <f t="shared" si="5"/>
        <v>41097</v>
      </c>
      <c r="I32" s="145" t="s">
        <v>330</v>
      </c>
      <c r="J32" s="146" t="s">
        <v>331</v>
      </c>
      <c r="K32" s="145">
        <v>41097</v>
      </c>
      <c r="L32" s="145" t="s">
        <v>332</v>
      </c>
      <c r="M32" s="146" t="s">
        <v>235</v>
      </c>
      <c r="N32" s="146"/>
      <c r="O32" s="147" t="s">
        <v>333</v>
      </c>
      <c r="P32" s="147" t="s">
        <v>329</v>
      </c>
    </row>
    <row r="33" spans="1:16" ht="12.75" customHeight="1" thickBot="1" x14ac:dyDescent="0.25">
      <c r="A33" s="136" t="str">
        <f t="shared" si="0"/>
        <v> AOEB 3 </v>
      </c>
      <c r="B33" s="15" t="str">
        <f t="shared" si="1"/>
        <v>I</v>
      </c>
      <c r="C33" s="136">
        <f t="shared" si="2"/>
        <v>45235.623</v>
      </c>
      <c r="D33" s="11" t="str">
        <f t="shared" si="3"/>
        <v>vis</v>
      </c>
      <c r="E33" s="144">
        <f>VLOOKUP(C33,Active!C$21:E$964,3,FALSE)</f>
        <v>-11150.489870922451</v>
      </c>
      <c r="F33" s="15" t="s">
        <v>108</v>
      </c>
      <c r="G33" s="11" t="str">
        <f t="shared" si="4"/>
        <v>45235.623</v>
      </c>
      <c r="H33" s="136">
        <f t="shared" si="5"/>
        <v>41191</v>
      </c>
      <c r="I33" s="145" t="s">
        <v>334</v>
      </c>
      <c r="J33" s="146" t="s">
        <v>335</v>
      </c>
      <c r="K33" s="145">
        <v>41191</v>
      </c>
      <c r="L33" s="145" t="s">
        <v>280</v>
      </c>
      <c r="M33" s="146" t="s">
        <v>235</v>
      </c>
      <c r="N33" s="146"/>
      <c r="O33" s="147" t="s">
        <v>281</v>
      </c>
      <c r="P33" s="147" t="s">
        <v>282</v>
      </c>
    </row>
    <row r="34" spans="1:16" ht="12.75" customHeight="1" thickBot="1" x14ac:dyDescent="0.25">
      <c r="A34" s="136" t="str">
        <f t="shared" si="0"/>
        <v> AOEB 3 </v>
      </c>
      <c r="B34" s="15" t="str">
        <f t="shared" si="1"/>
        <v>I</v>
      </c>
      <c r="C34" s="136">
        <f t="shared" si="2"/>
        <v>45492.767</v>
      </c>
      <c r="D34" s="11" t="str">
        <f t="shared" si="3"/>
        <v>vis</v>
      </c>
      <c r="E34" s="144">
        <f>VLOOKUP(C34,Active!C$21:E$964,3,FALSE)</f>
        <v>-10534.497457998836</v>
      </c>
      <c r="F34" s="15" t="s">
        <v>108</v>
      </c>
      <c r="G34" s="11" t="str">
        <f t="shared" si="4"/>
        <v>45492.767</v>
      </c>
      <c r="H34" s="136">
        <f t="shared" si="5"/>
        <v>41807</v>
      </c>
      <c r="I34" s="145" t="s">
        <v>336</v>
      </c>
      <c r="J34" s="146" t="s">
        <v>337</v>
      </c>
      <c r="K34" s="145">
        <v>41807</v>
      </c>
      <c r="L34" s="145" t="s">
        <v>225</v>
      </c>
      <c r="M34" s="146" t="s">
        <v>235</v>
      </c>
      <c r="N34" s="146"/>
      <c r="O34" s="147" t="s">
        <v>281</v>
      </c>
      <c r="P34" s="147" t="s">
        <v>282</v>
      </c>
    </row>
    <row r="35" spans="1:16" ht="12.75" customHeight="1" thickBot="1" x14ac:dyDescent="0.25">
      <c r="A35" s="136" t="str">
        <f t="shared" si="0"/>
        <v> BRNO 26 </v>
      </c>
      <c r="B35" s="15" t="str">
        <f t="shared" si="1"/>
        <v>I</v>
      </c>
      <c r="C35" s="136">
        <f t="shared" si="2"/>
        <v>45562.485000000001</v>
      </c>
      <c r="D35" s="11" t="str">
        <f t="shared" si="3"/>
        <v>vis</v>
      </c>
      <c r="E35" s="144">
        <f>VLOOKUP(C35,Active!C$21:E$964,3,FALSE)</f>
        <v>-10367.486915095991</v>
      </c>
      <c r="F35" s="15" t="s">
        <v>108</v>
      </c>
      <c r="G35" s="11" t="str">
        <f t="shared" si="4"/>
        <v>45562.485</v>
      </c>
      <c r="H35" s="136">
        <f t="shared" si="5"/>
        <v>41974</v>
      </c>
      <c r="I35" s="145" t="s">
        <v>338</v>
      </c>
      <c r="J35" s="146" t="s">
        <v>339</v>
      </c>
      <c r="K35" s="145">
        <v>41974</v>
      </c>
      <c r="L35" s="145" t="s">
        <v>280</v>
      </c>
      <c r="M35" s="146" t="s">
        <v>235</v>
      </c>
      <c r="N35" s="146"/>
      <c r="O35" s="147" t="s">
        <v>340</v>
      </c>
      <c r="P35" s="147" t="s">
        <v>329</v>
      </c>
    </row>
    <row r="36" spans="1:16" ht="12.75" customHeight="1" thickBot="1" x14ac:dyDescent="0.25">
      <c r="A36" s="136" t="str">
        <f t="shared" si="0"/>
        <v> BRNO 26 </v>
      </c>
      <c r="B36" s="15" t="str">
        <f t="shared" si="1"/>
        <v>I</v>
      </c>
      <c r="C36" s="136">
        <f t="shared" si="2"/>
        <v>45562.497000000003</v>
      </c>
      <c r="D36" s="11" t="str">
        <f t="shared" si="3"/>
        <v>vis</v>
      </c>
      <c r="E36" s="144">
        <f>VLOOKUP(C36,Active!C$21:E$964,3,FALSE)</f>
        <v>-10367.458168911144</v>
      </c>
      <c r="F36" s="15" t="s">
        <v>108</v>
      </c>
      <c r="G36" s="11" t="str">
        <f t="shared" si="4"/>
        <v>45562.497</v>
      </c>
      <c r="H36" s="136">
        <f t="shared" si="5"/>
        <v>41974</v>
      </c>
      <c r="I36" s="145" t="s">
        <v>341</v>
      </c>
      <c r="J36" s="146" t="s">
        <v>342</v>
      </c>
      <c r="K36" s="145">
        <v>41974</v>
      </c>
      <c r="L36" s="145" t="s">
        <v>308</v>
      </c>
      <c r="M36" s="146" t="s">
        <v>235</v>
      </c>
      <c r="N36" s="146"/>
      <c r="O36" s="147" t="s">
        <v>343</v>
      </c>
      <c r="P36" s="147" t="s">
        <v>329</v>
      </c>
    </row>
    <row r="37" spans="1:16" ht="12.75" customHeight="1" thickBot="1" x14ac:dyDescent="0.25">
      <c r="A37" s="136" t="str">
        <f t="shared" si="0"/>
        <v> AOEB 3 </v>
      </c>
      <c r="B37" s="15" t="str">
        <f t="shared" si="1"/>
        <v>I</v>
      </c>
      <c r="C37" s="136">
        <f t="shared" si="2"/>
        <v>45591.709000000003</v>
      </c>
      <c r="D37" s="11" t="str">
        <f t="shared" si="3"/>
        <v>vis</v>
      </c>
      <c r="E37" s="144">
        <f>VLOOKUP(C37,Active!C$21:E$964,3,FALSE)</f>
        <v>-10297.480372943419</v>
      </c>
      <c r="F37" s="15" t="s">
        <v>108</v>
      </c>
      <c r="G37" s="11" t="str">
        <f t="shared" si="4"/>
        <v>45591.709</v>
      </c>
      <c r="H37" s="136">
        <f t="shared" si="5"/>
        <v>42044</v>
      </c>
      <c r="I37" s="145" t="s">
        <v>344</v>
      </c>
      <c r="J37" s="146" t="s">
        <v>345</v>
      </c>
      <c r="K37" s="145">
        <v>42044</v>
      </c>
      <c r="L37" s="145" t="s">
        <v>287</v>
      </c>
      <c r="M37" s="146" t="s">
        <v>235</v>
      </c>
      <c r="N37" s="146"/>
      <c r="O37" s="147" t="s">
        <v>281</v>
      </c>
      <c r="P37" s="147" t="s">
        <v>282</v>
      </c>
    </row>
    <row r="38" spans="1:16" ht="12.75" customHeight="1" thickBot="1" x14ac:dyDescent="0.25">
      <c r="A38" s="136" t="str">
        <f t="shared" si="0"/>
        <v> BBS 74 </v>
      </c>
      <c r="B38" s="15" t="str">
        <f t="shared" si="1"/>
        <v>II</v>
      </c>
      <c r="C38" s="136">
        <f t="shared" si="2"/>
        <v>46034.404999999999</v>
      </c>
      <c r="D38" s="11" t="str">
        <f t="shared" si="3"/>
        <v>vis</v>
      </c>
      <c r="E38" s="144">
        <f>VLOOKUP(C38,Active!C$21:E$964,3,FALSE)</f>
        <v>-9236.995285865245</v>
      </c>
      <c r="F38" s="15" t="s">
        <v>108</v>
      </c>
      <c r="G38" s="11" t="str">
        <f t="shared" si="4"/>
        <v>46034.405</v>
      </c>
      <c r="H38" s="136">
        <f t="shared" si="5"/>
        <v>43104.5</v>
      </c>
      <c r="I38" s="145" t="s">
        <v>350</v>
      </c>
      <c r="J38" s="146" t="s">
        <v>351</v>
      </c>
      <c r="K38" s="145">
        <v>43104.5</v>
      </c>
      <c r="L38" s="145" t="s">
        <v>225</v>
      </c>
      <c r="M38" s="146" t="s">
        <v>235</v>
      </c>
      <c r="N38" s="146"/>
      <c r="O38" s="147" t="s">
        <v>236</v>
      </c>
      <c r="P38" s="147" t="s">
        <v>352</v>
      </c>
    </row>
    <row r="39" spans="1:16" ht="12.75" customHeight="1" thickBot="1" x14ac:dyDescent="0.25">
      <c r="A39" s="136" t="str">
        <f t="shared" si="0"/>
        <v> BBS 75 </v>
      </c>
      <c r="B39" s="15" t="str">
        <f t="shared" si="1"/>
        <v>II</v>
      </c>
      <c r="C39" s="136">
        <f t="shared" si="2"/>
        <v>46054.438000000002</v>
      </c>
      <c r="D39" s="11" t="str">
        <f t="shared" si="3"/>
        <v>vis</v>
      </c>
      <c r="E39" s="144">
        <f>VLOOKUP(C39,Active!C$21:E$964,3,FALSE)</f>
        <v>-9189.0059257864541</v>
      </c>
      <c r="F39" s="15" t="s">
        <v>108</v>
      </c>
      <c r="G39" s="11" t="str">
        <f t="shared" si="4"/>
        <v>46054.438</v>
      </c>
      <c r="H39" s="136">
        <f t="shared" si="5"/>
        <v>43152.5</v>
      </c>
      <c r="I39" s="145" t="s">
        <v>353</v>
      </c>
      <c r="J39" s="146" t="s">
        <v>354</v>
      </c>
      <c r="K39" s="145">
        <v>43152.5</v>
      </c>
      <c r="L39" s="145" t="s">
        <v>298</v>
      </c>
      <c r="M39" s="146" t="s">
        <v>235</v>
      </c>
      <c r="N39" s="146"/>
      <c r="O39" s="147" t="s">
        <v>236</v>
      </c>
      <c r="P39" s="147" t="s">
        <v>355</v>
      </c>
    </row>
    <row r="40" spans="1:16" ht="12.75" customHeight="1" thickBot="1" x14ac:dyDescent="0.25">
      <c r="A40" s="136" t="str">
        <f t="shared" si="0"/>
        <v> BBS 75 </v>
      </c>
      <c r="B40" s="15" t="str">
        <f t="shared" si="1"/>
        <v>II</v>
      </c>
      <c r="C40" s="136">
        <f t="shared" si="2"/>
        <v>46057.35</v>
      </c>
      <c r="D40" s="11" t="str">
        <f t="shared" si="3"/>
        <v>vis</v>
      </c>
      <c r="E40" s="144">
        <f>VLOOKUP(C40,Active!C$21:E$964,3,FALSE)</f>
        <v>-9182.0301849314019</v>
      </c>
      <c r="F40" s="15" t="s">
        <v>108</v>
      </c>
      <c r="G40" s="11" t="str">
        <f t="shared" si="4"/>
        <v>46057.350</v>
      </c>
      <c r="H40" s="136">
        <f t="shared" si="5"/>
        <v>43159.5</v>
      </c>
      <c r="I40" s="145" t="s">
        <v>356</v>
      </c>
      <c r="J40" s="146" t="s">
        <v>357</v>
      </c>
      <c r="K40" s="145">
        <v>43159.5</v>
      </c>
      <c r="L40" s="145" t="s">
        <v>313</v>
      </c>
      <c r="M40" s="146" t="s">
        <v>235</v>
      </c>
      <c r="N40" s="146"/>
      <c r="O40" s="147" t="s">
        <v>236</v>
      </c>
      <c r="P40" s="147" t="s">
        <v>355</v>
      </c>
    </row>
    <row r="41" spans="1:16" ht="12.75" customHeight="1" thickBot="1" x14ac:dyDescent="0.25">
      <c r="A41" s="136" t="str">
        <f t="shared" si="0"/>
        <v> BBS 77 </v>
      </c>
      <c r="B41" s="15" t="str">
        <f t="shared" si="1"/>
        <v>II</v>
      </c>
      <c r="C41" s="136">
        <f t="shared" si="2"/>
        <v>46210.561999999998</v>
      </c>
      <c r="D41" s="11" t="str">
        <f t="shared" si="3"/>
        <v>vis</v>
      </c>
      <c r="E41" s="144">
        <f>VLOOKUP(C41,Active!C$21:E$964,3,FALSE)</f>
        <v>-8815.0084789267803</v>
      </c>
      <c r="F41" s="15" t="s">
        <v>108</v>
      </c>
      <c r="G41" s="11" t="str">
        <f t="shared" si="4"/>
        <v>46210.562</v>
      </c>
      <c r="H41" s="136">
        <f t="shared" si="5"/>
        <v>43526.5</v>
      </c>
      <c r="I41" s="145" t="s">
        <v>369</v>
      </c>
      <c r="J41" s="146" t="s">
        <v>370</v>
      </c>
      <c r="K41" s="145">
        <v>43526.5</v>
      </c>
      <c r="L41" s="145" t="s">
        <v>332</v>
      </c>
      <c r="M41" s="146" t="s">
        <v>235</v>
      </c>
      <c r="N41" s="146"/>
      <c r="O41" s="147" t="s">
        <v>236</v>
      </c>
      <c r="P41" s="147" t="s">
        <v>371</v>
      </c>
    </row>
    <row r="42" spans="1:16" ht="12.75" customHeight="1" thickBot="1" x14ac:dyDescent="0.25">
      <c r="A42" s="136" t="str">
        <f t="shared" si="0"/>
        <v> BBS 77 </v>
      </c>
      <c r="B42" s="15" t="str">
        <f t="shared" si="1"/>
        <v>I</v>
      </c>
      <c r="C42" s="136">
        <f t="shared" si="2"/>
        <v>46250.432999999997</v>
      </c>
      <c r="D42" s="11" t="str">
        <f t="shared" si="3"/>
        <v>vis</v>
      </c>
      <c r="E42" s="144">
        <f>VLOOKUP(C42,Active!C$21:E$964,3,FALSE)</f>
        <v>-8719.4968842729031</v>
      </c>
      <c r="F42" s="15" t="s">
        <v>108</v>
      </c>
      <c r="G42" s="11" t="str">
        <f t="shared" si="4"/>
        <v>46250.433</v>
      </c>
      <c r="H42" s="136">
        <f t="shared" si="5"/>
        <v>43622</v>
      </c>
      <c r="I42" s="145" t="s">
        <v>372</v>
      </c>
      <c r="J42" s="146" t="s">
        <v>373</v>
      </c>
      <c r="K42" s="145">
        <v>43622</v>
      </c>
      <c r="L42" s="145" t="s">
        <v>325</v>
      </c>
      <c r="M42" s="146" t="s">
        <v>235</v>
      </c>
      <c r="N42" s="146"/>
      <c r="O42" s="147" t="s">
        <v>236</v>
      </c>
      <c r="P42" s="147" t="s">
        <v>371</v>
      </c>
    </row>
    <row r="43" spans="1:16" ht="12.75" customHeight="1" thickBot="1" x14ac:dyDescent="0.25">
      <c r="A43" s="136" t="str">
        <f t="shared" ref="A43:A74" si="6">P43</f>
        <v> BBS 78 </v>
      </c>
      <c r="B43" s="15" t="str">
        <f t="shared" ref="B43:B74" si="7">IF(H43=INT(H43),"I","II")</f>
        <v>I</v>
      </c>
      <c r="C43" s="136">
        <f t="shared" ref="C43:C74" si="8">1*G43</f>
        <v>46306.374000000003</v>
      </c>
      <c r="D43" s="11" t="str">
        <f t="shared" ref="D43:D74" si="9">VLOOKUP(F43,I$1:J$5,2,FALSE)</f>
        <v>vis</v>
      </c>
      <c r="E43" s="144">
        <f>VLOOKUP(C43,Active!C$21:E$964,3,FALSE)</f>
        <v>-8585.4893570843869</v>
      </c>
      <c r="F43" s="15" t="s">
        <v>108</v>
      </c>
      <c r="G43" s="11" t="str">
        <f t="shared" ref="G43:G74" si="10">MID(I43,3,LEN(I43)-3)</f>
        <v>46306.374</v>
      </c>
      <c r="H43" s="136">
        <f t="shared" ref="H43:H74" si="11">1*K43</f>
        <v>43756</v>
      </c>
      <c r="I43" s="145" t="s">
        <v>382</v>
      </c>
      <c r="J43" s="146" t="s">
        <v>383</v>
      </c>
      <c r="K43" s="145">
        <v>43756</v>
      </c>
      <c r="L43" s="145" t="s">
        <v>381</v>
      </c>
      <c r="M43" s="146" t="s">
        <v>235</v>
      </c>
      <c r="N43" s="146"/>
      <c r="O43" s="147" t="s">
        <v>236</v>
      </c>
      <c r="P43" s="147" t="s">
        <v>384</v>
      </c>
    </row>
    <row r="44" spans="1:16" ht="12.75" customHeight="1" thickBot="1" x14ac:dyDescent="0.25">
      <c r="A44" s="136" t="str">
        <f t="shared" si="6"/>
        <v> BBS 78 </v>
      </c>
      <c r="B44" s="15" t="str">
        <f t="shared" si="7"/>
        <v>I</v>
      </c>
      <c r="C44" s="136">
        <f t="shared" si="8"/>
        <v>46329.328999999998</v>
      </c>
      <c r="D44" s="11" t="str">
        <f t="shared" si="9"/>
        <v>vis</v>
      </c>
      <c r="E44" s="144">
        <f>VLOOKUP(C44,Active!C$21:E$964,3,FALSE)</f>
        <v>-8530.5003009965203</v>
      </c>
      <c r="F44" s="15" t="s">
        <v>108</v>
      </c>
      <c r="G44" s="11" t="str">
        <f t="shared" si="10"/>
        <v>46329.329</v>
      </c>
      <c r="H44" s="136">
        <f t="shared" si="11"/>
        <v>43811</v>
      </c>
      <c r="I44" s="145" t="s">
        <v>385</v>
      </c>
      <c r="J44" s="146" t="s">
        <v>386</v>
      </c>
      <c r="K44" s="145">
        <v>43811</v>
      </c>
      <c r="L44" s="145" t="s">
        <v>366</v>
      </c>
      <c r="M44" s="146" t="s">
        <v>235</v>
      </c>
      <c r="N44" s="146"/>
      <c r="O44" s="147" t="s">
        <v>236</v>
      </c>
      <c r="P44" s="147" t="s">
        <v>384</v>
      </c>
    </row>
    <row r="45" spans="1:16" ht="12.75" customHeight="1" thickBot="1" x14ac:dyDescent="0.25">
      <c r="A45" s="136" t="str">
        <f t="shared" si="6"/>
        <v> BBS 78 </v>
      </c>
      <c r="B45" s="15" t="str">
        <f t="shared" si="7"/>
        <v>I</v>
      </c>
      <c r="C45" s="136">
        <f t="shared" si="8"/>
        <v>46331.42</v>
      </c>
      <c r="D45" s="11" t="str">
        <f t="shared" si="9"/>
        <v>vis</v>
      </c>
      <c r="E45" s="144">
        <f>VLOOKUP(C45,Active!C$21:E$964,3,FALSE)</f>
        <v>-8525.4912782877527</v>
      </c>
      <c r="F45" s="15" t="s">
        <v>108</v>
      </c>
      <c r="G45" s="11" t="str">
        <f t="shared" si="10"/>
        <v>46331.420</v>
      </c>
      <c r="H45" s="136">
        <f t="shared" si="11"/>
        <v>43816</v>
      </c>
      <c r="I45" s="145" t="s">
        <v>387</v>
      </c>
      <c r="J45" s="146" t="s">
        <v>388</v>
      </c>
      <c r="K45" s="145">
        <v>43816</v>
      </c>
      <c r="L45" s="145" t="s">
        <v>272</v>
      </c>
      <c r="M45" s="146" t="s">
        <v>235</v>
      </c>
      <c r="N45" s="146"/>
      <c r="O45" s="147" t="s">
        <v>236</v>
      </c>
      <c r="P45" s="147" t="s">
        <v>384</v>
      </c>
    </row>
    <row r="46" spans="1:16" ht="12.75" customHeight="1" thickBot="1" x14ac:dyDescent="0.25">
      <c r="A46" s="136" t="str">
        <f t="shared" si="6"/>
        <v> BBS 81 </v>
      </c>
      <c r="B46" s="15" t="str">
        <f t="shared" si="7"/>
        <v>I</v>
      </c>
      <c r="C46" s="136">
        <f t="shared" si="8"/>
        <v>46657.442999999999</v>
      </c>
      <c r="D46" s="11" t="str">
        <f t="shared" si="9"/>
        <v>vis</v>
      </c>
      <c r="E46" s="144">
        <f>VLOOKUP(C46,Active!C$21:E$964,3,FALSE)</f>
        <v>-7744.4981598848499</v>
      </c>
      <c r="F46" s="15" t="s">
        <v>108</v>
      </c>
      <c r="G46" s="11" t="str">
        <f t="shared" si="10"/>
        <v>46657.443</v>
      </c>
      <c r="H46" s="136">
        <f t="shared" si="11"/>
        <v>44597</v>
      </c>
      <c r="I46" s="145" t="s">
        <v>393</v>
      </c>
      <c r="J46" s="146" t="s">
        <v>394</v>
      </c>
      <c r="K46" s="145">
        <v>44597</v>
      </c>
      <c r="L46" s="145" t="s">
        <v>395</v>
      </c>
      <c r="M46" s="146" t="s">
        <v>235</v>
      </c>
      <c r="N46" s="146"/>
      <c r="O46" s="147" t="s">
        <v>236</v>
      </c>
      <c r="P46" s="147" t="s">
        <v>396</v>
      </c>
    </row>
    <row r="47" spans="1:16" ht="12.75" customHeight="1" thickBot="1" x14ac:dyDescent="0.25">
      <c r="A47" s="136" t="str">
        <f t="shared" si="6"/>
        <v> AOEB 3 </v>
      </c>
      <c r="B47" s="15" t="str">
        <f t="shared" si="7"/>
        <v>I</v>
      </c>
      <c r="C47" s="136">
        <f t="shared" si="8"/>
        <v>46714.620999999999</v>
      </c>
      <c r="D47" s="11" t="str">
        <f t="shared" si="9"/>
        <v>vis</v>
      </c>
      <c r="E47" s="144">
        <f>VLOOKUP(C47,Active!C$21:E$964,3,FALSE)</f>
        <v>-7607.5273801421909</v>
      </c>
      <c r="F47" s="15" t="s">
        <v>108</v>
      </c>
      <c r="G47" s="11" t="str">
        <f t="shared" si="10"/>
        <v>46714.621</v>
      </c>
      <c r="H47" s="136">
        <f t="shared" si="11"/>
        <v>44734</v>
      </c>
      <c r="I47" s="145" t="s">
        <v>397</v>
      </c>
      <c r="J47" s="146" t="s">
        <v>398</v>
      </c>
      <c r="K47" s="145">
        <v>44734</v>
      </c>
      <c r="L47" s="145" t="s">
        <v>313</v>
      </c>
      <c r="M47" s="146" t="s">
        <v>235</v>
      </c>
      <c r="N47" s="146"/>
      <c r="O47" s="147" t="s">
        <v>281</v>
      </c>
      <c r="P47" s="147" t="s">
        <v>282</v>
      </c>
    </row>
    <row r="48" spans="1:16" ht="12.75" customHeight="1" thickBot="1" x14ac:dyDescent="0.25">
      <c r="A48" s="136" t="str">
        <f t="shared" si="6"/>
        <v> BRNO 30 </v>
      </c>
      <c r="B48" s="15" t="str">
        <f t="shared" si="7"/>
        <v>I</v>
      </c>
      <c r="C48" s="136">
        <f t="shared" si="8"/>
        <v>47069.453000000001</v>
      </c>
      <c r="D48" s="11" t="str">
        <f t="shared" si="9"/>
        <v>vis</v>
      </c>
      <c r="E48" s="144">
        <f>VLOOKUP(C48,Active!C$21:E$964,3,FALSE)</f>
        <v>-6757.521858479181</v>
      </c>
      <c r="F48" s="15" t="s">
        <v>108</v>
      </c>
      <c r="G48" s="11" t="str">
        <f t="shared" si="10"/>
        <v>47069.453</v>
      </c>
      <c r="H48" s="136">
        <f t="shared" si="11"/>
        <v>45584</v>
      </c>
      <c r="I48" s="145" t="s">
        <v>399</v>
      </c>
      <c r="J48" s="146" t="s">
        <v>400</v>
      </c>
      <c r="K48" s="145">
        <v>45584</v>
      </c>
      <c r="L48" s="145" t="s">
        <v>294</v>
      </c>
      <c r="M48" s="146" t="s">
        <v>235</v>
      </c>
      <c r="N48" s="146"/>
      <c r="O48" s="147" t="s">
        <v>401</v>
      </c>
      <c r="P48" s="147" t="s">
        <v>402</v>
      </c>
    </row>
    <row r="49" spans="1:16" ht="12.75" customHeight="1" thickBot="1" x14ac:dyDescent="0.25">
      <c r="A49" s="136" t="str">
        <f t="shared" si="6"/>
        <v> BRNO 30 </v>
      </c>
      <c r="B49" s="15" t="str">
        <f t="shared" si="7"/>
        <v>I</v>
      </c>
      <c r="C49" s="136">
        <f t="shared" si="8"/>
        <v>47099.525999999998</v>
      </c>
      <c r="D49" s="11" t="str">
        <f t="shared" si="9"/>
        <v>vis</v>
      </c>
      <c r="E49" s="144">
        <f>VLOOKUP(C49,Active!C$21:E$964,3,FALSE)</f>
        <v>-6685.4815237490302</v>
      </c>
      <c r="F49" s="15" t="s">
        <v>108</v>
      </c>
      <c r="G49" s="11" t="str">
        <f t="shared" si="10"/>
        <v>47099.526</v>
      </c>
      <c r="H49" s="136">
        <f t="shared" si="11"/>
        <v>45656</v>
      </c>
      <c r="I49" s="145" t="s">
        <v>403</v>
      </c>
      <c r="J49" s="146" t="s">
        <v>404</v>
      </c>
      <c r="K49" s="145">
        <v>45656</v>
      </c>
      <c r="L49" s="145" t="s">
        <v>243</v>
      </c>
      <c r="M49" s="146" t="s">
        <v>235</v>
      </c>
      <c r="N49" s="146"/>
      <c r="O49" s="147" t="s">
        <v>405</v>
      </c>
      <c r="P49" s="147" t="s">
        <v>402</v>
      </c>
    </row>
    <row r="50" spans="1:16" ht="12.75" customHeight="1" thickBot="1" x14ac:dyDescent="0.25">
      <c r="A50" s="136" t="str">
        <f t="shared" si="6"/>
        <v> BRNO 30 </v>
      </c>
      <c r="B50" s="15" t="str">
        <f t="shared" si="7"/>
        <v>I</v>
      </c>
      <c r="C50" s="136">
        <f t="shared" si="8"/>
        <v>47115.370999999999</v>
      </c>
      <c r="D50" s="11" t="str">
        <f t="shared" si="9"/>
        <v>vis</v>
      </c>
      <c r="E50" s="144">
        <f>VLOOKUP(C50,Active!C$21:E$964,3,FALSE)</f>
        <v>-6647.5245821802</v>
      </c>
      <c r="F50" s="15" t="s">
        <v>108</v>
      </c>
      <c r="G50" s="11" t="str">
        <f t="shared" si="10"/>
        <v>47115.371</v>
      </c>
      <c r="H50" s="136">
        <f t="shared" si="11"/>
        <v>45694</v>
      </c>
      <c r="I50" s="145" t="s">
        <v>406</v>
      </c>
      <c r="J50" s="146" t="s">
        <v>407</v>
      </c>
      <c r="K50" s="145">
        <v>45694</v>
      </c>
      <c r="L50" s="145" t="s">
        <v>408</v>
      </c>
      <c r="M50" s="146" t="s">
        <v>235</v>
      </c>
      <c r="N50" s="146"/>
      <c r="O50" s="147" t="s">
        <v>401</v>
      </c>
      <c r="P50" s="147" t="s">
        <v>402</v>
      </c>
    </row>
    <row r="51" spans="1:16" ht="12.75" customHeight="1" thickBot="1" x14ac:dyDescent="0.25">
      <c r="A51" s="136" t="str">
        <f t="shared" si="6"/>
        <v> BRNO 30 </v>
      </c>
      <c r="B51" s="15" t="str">
        <f t="shared" si="7"/>
        <v>I</v>
      </c>
      <c r="C51" s="136">
        <f t="shared" si="8"/>
        <v>47613.39</v>
      </c>
      <c r="D51" s="11" t="str">
        <f t="shared" si="9"/>
        <v>vis</v>
      </c>
      <c r="E51" s="144">
        <f>VLOOKUP(C51,Active!C$21:E$964,3,FALSE)</f>
        <v>-5454.5123964328932</v>
      </c>
      <c r="F51" s="15" t="s">
        <v>108</v>
      </c>
      <c r="G51" s="11" t="str">
        <f t="shared" si="10"/>
        <v>47613.390</v>
      </c>
      <c r="H51" s="136">
        <f t="shared" si="11"/>
        <v>46887</v>
      </c>
      <c r="I51" s="145" t="s">
        <v>409</v>
      </c>
      <c r="J51" s="146" t="s">
        <v>410</v>
      </c>
      <c r="K51" s="145">
        <v>46887</v>
      </c>
      <c r="L51" s="145" t="s">
        <v>301</v>
      </c>
      <c r="M51" s="146" t="s">
        <v>235</v>
      </c>
      <c r="N51" s="146"/>
      <c r="O51" s="147" t="s">
        <v>411</v>
      </c>
      <c r="P51" s="147" t="s">
        <v>402</v>
      </c>
    </row>
    <row r="52" spans="1:16" ht="12.75" customHeight="1" thickBot="1" x14ac:dyDescent="0.25">
      <c r="A52" s="136" t="str">
        <f t="shared" si="6"/>
        <v> BRNO 30 </v>
      </c>
      <c r="B52" s="15" t="str">
        <f t="shared" si="7"/>
        <v>I</v>
      </c>
      <c r="C52" s="136">
        <f t="shared" si="8"/>
        <v>47686.445</v>
      </c>
      <c r="D52" s="11" t="str">
        <f t="shared" si="9"/>
        <v>vis</v>
      </c>
      <c r="E52" s="144">
        <f>VLOOKUP(C52,Active!C$21:E$964,3,FALSE)</f>
        <v>-5279.5080186284922</v>
      </c>
      <c r="F52" s="15" t="s">
        <v>108</v>
      </c>
      <c r="G52" s="11" t="str">
        <f t="shared" si="10"/>
        <v>47686.445</v>
      </c>
      <c r="H52" s="136">
        <f t="shared" si="11"/>
        <v>47062</v>
      </c>
      <c r="I52" s="145" t="s">
        <v>412</v>
      </c>
      <c r="J52" s="146" t="s">
        <v>413</v>
      </c>
      <c r="K52" s="145">
        <v>47062</v>
      </c>
      <c r="L52" s="145" t="s">
        <v>414</v>
      </c>
      <c r="M52" s="146" t="s">
        <v>235</v>
      </c>
      <c r="N52" s="146"/>
      <c r="O52" s="147" t="s">
        <v>401</v>
      </c>
      <c r="P52" s="147" t="s">
        <v>402</v>
      </c>
    </row>
    <row r="53" spans="1:16" ht="12.75" customHeight="1" thickBot="1" x14ac:dyDescent="0.25">
      <c r="A53" s="136" t="str">
        <f t="shared" si="6"/>
        <v> BRNO 30 </v>
      </c>
      <c r="B53" s="15" t="str">
        <f t="shared" si="7"/>
        <v>I</v>
      </c>
      <c r="C53" s="136">
        <f t="shared" si="8"/>
        <v>47686.457999999999</v>
      </c>
      <c r="D53" s="11" t="str">
        <f t="shared" si="9"/>
        <v>vis</v>
      </c>
      <c r="E53" s="144">
        <f>VLOOKUP(C53,Active!C$21:E$964,3,FALSE)</f>
        <v>-5279.4768769282491</v>
      </c>
      <c r="F53" s="15" t="s">
        <v>108</v>
      </c>
      <c r="G53" s="11" t="str">
        <f t="shared" si="10"/>
        <v>47686.458</v>
      </c>
      <c r="H53" s="136">
        <f t="shared" si="11"/>
        <v>47062</v>
      </c>
      <c r="I53" s="145" t="s">
        <v>415</v>
      </c>
      <c r="J53" s="146" t="s">
        <v>416</v>
      </c>
      <c r="K53" s="145">
        <v>47062</v>
      </c>
      <c r="L53" s="145" t="s">
        <v>287</v>
      </c>
      <c r="M53" s="146" t="s">
        <v>235</v>
      </c>
      <c r="N53" s="146"/>
      <c r="O53" s="147" t="s">
        <v>417</v>
      </c>
      <c r="P53" s="147" t="s">
        <v>402</v>
      </c>
    </row>
    <row r="54" spans="1:16" ht="12.75" customHeight="1" thickBot="1" x14ac:dyDescent="0.25">
      <c r="A54" s="136" t="str">
        <f t="shared" si="6"/>
        <v> AOEB 3 </v>
      </c>
      <c r="B54" s="15" t="str">
        <f t="shared" si="7"/>
        <v>I</v>
      </c>
      <c r="C54" s="136">
        <f t="shared" si="8"/>
        <v>47772.841</v>
      </c>
      <c r="D54" s="11" t="str">
        <f t="shared" si="9"/>
        <v>vis</v>
      </c>
      <c r="E54" s="144">
        <f>VLOOKUP(C54,Active!C$21:E$964,3,FALSE)</f>
        <v>-5072.5450698256855</v>
      </c>
      <c r="F54" s="15" t="s">
        <v>108</v>
      </c>
      <c r="G54" s="11" t="str">
        <f t="shared" si="10"/>
        <v>47772.841</v>
      </c>
      <c r="H54" s="136">
        <f t="shared" si="11"/>
        <v>47269</v>
      </c>
      <c r="I54" s="145" t="s">
        <v>418</v>
      </c>
      <c r="J54" s="146" t="s">
        <v>419</v>
      </c>
      <c r="K54" s="145">
        <v>47269</v>
      </c>
      <c r="L54" s="145" t="s">
        <v>420</v>
      </c>
      <c r="M54" s="146" t="s">
        <v>235</v>
      </c>
      <c r="N54" s="146"/>
      <c r="O54" s="147" t="s">
        <v>281</v>
      </c>
      <c r="P54" s="147" t="s">
        <v>282</v>
      </c>
    </row>
    <row r="55" spans="1:16" ht="12.75" customHeight="1" thickBot="1" x14ac:dyDescent="0.25">
      <c r="A55" s="136" t="str">
        <f t="shared" si="6"/>
        <v> AOEB 3 </v>
      </c>
      <c r="B55" s="15" t="str">
        <f t="shared" si="7"/>
        <v>I</v>
      </c>
      <c r="C55" s="136">
        <f t="shared" si="8"/>
        <v>47807.900999999998</v>
      </c>
      <c r="D55" s="11" t="str">
        <f t="shared" si="9"/>
        <v>vis</v>
      </c>
      <c r="E55" s="144">
        <f>VLOOKUP(C55,Active!C$21:E$964,3,FALSE)</f>
        <v>-4988.5582997781621</v>
      </c>
      <c r="F55" s="15" t="s">
        <v>108</v>
      </c>
      <c r="G55" s="11" t="str">
        <f t="shared" si="10"/>
        <v>47807.901</v>
      </c>
      <c r="H55" s="136">
        <f t="shared" si="11"/>
        <v>47353</v>
      </c>
      <c r="I55" s="145" t="s">
        <v>421</v>
      </c>
      <c r="J55" s="146" t="s">
        <v>422</v>
      </c>
      <c r="K55" s="145">
        <v>47353</v>
      </c>
      <c r="L55" s="145" t="s">
        <v>423</v>
      </c>
      <c r="M55" s="146" t="s">
        <v>235</v>
      </c>
      <c r="N55" s="146"/>
      <c r="O55" s="147" t="s">
        <v>281</v>
      </c>
      <c r="P55" s="147" t="s">
        <v>282</v>
      </c>
    </row>
    <row r="56" spans="1:16" ht="12.75" customHeight="1" thickBot="1" x14ac:dyDescent="0.25">
      <c r="A56" s="136" t="str">
        <f t="shared" si="6"/>
        <v> BRNO 31 </v>
      </c>
      <c r="B56" s="15" t="str">
        <f t="shared" si="7"/>
        <v>I</v>
      </c>
      <c r="C56" s="136">
        <f t="shared" si="8"/>
        <v>48123.510999999999</v>
      </c>
      <c r="D56" s="11" t="str">
        <f t="shared" si="9"/>
        <v>vis</v>
      </c>
      <c r="E56" s="144">
        <f>VLOOKUP(C56,Active!C$21:E$964,3,FALSE)</f>
        <v>-4232.5096832721492</v>
      </c>
      <c r="F56" s="15" t="s">
        <v>108</v>
      </c>
      <c r="G56" s="11" t="str">
        <f t="shared" si="10"/>
        <v>48123.511</v>
      </c>
      <c r="H56" s="136">
        <f t="shared" si="11"/>
        <v>48109</v>
      </c>
      <c r="I56" s="145" t="s">
        <v>424</v>
      </c>
      <c r="J56" s="146" t="s">
        <v>425</v>
      </c>
      <c r="K56" s="145">
        <v>48109</v>
      </c>
      <c r="L56" s="145" t="s">
        <v>301</v>
      </c>
      <c r="M56" s="146" t="s">
        <v>235</v>
      </c>
      <c r="N56" s="146"/>
      <c r="O56" s="147" t="s">
        <v>426</v>
      </c>
      <c r="P56" s="147" t="s">
        <v>427</v>
      </c>
    </row>
    <row r="57" spans="1:16" ht="12.75" customHeight="1" thickBot="1" x14ac:dyDescent="0.25">
      <c r="A57" s="136" t="str">
        <f t="shared" si="6"/>
        <v> BRNO 31 </v>
      </c>
      <c r="B57" s="15" t="str">
        <f t="shared" si="7"/>
        <v>I</v>
      </c>
      <c r="C57" s="136">
        <f t="shared" si="8"/>
        <v>48500.476999999999</v>
      </c>
      <c r="D57" s="11" t="str">
        <f t="shared" si="9"/>
        <v>vis</v>
      </c>
      <c r="E57" s="144">
        <f>VLOOKUP(C57,Active!C$21:E$964,3,FALSE)</f>
        <v>-3329.4818236675565</v>
      </c>
      <c r="F57" s="15" t="s">
        <v>108</v>
      </c>
      <c r="G57" s="11" t="str">
        <f t="shared" si="10"/>
        <v>48500.477</v>
      </c>
      <c r="H57" s="136">
        <f t="shared" si="11"/>
        <v>49012</v>
      </c>
      <c r="I57" s="145" t="s">
        <v>428</v>
      </c>
      <c r="J57" s="146" t="s">
        <v>429</v>
      </c>
      <c r="K57" s="145">
        <v>49012</v>
      </c>
      <c r="L57" s="145" t="s">
        <v>280</v>
      </c>
      <c r="M57" s="146" t="s">
        <v>235</v>
      </c>
      <c r="N57" s="146"/>
      <c r="O57" s="147" t="s">
        <v>430</v>
      </c>
      <c r="P57" s="147" t="s">
        <v>427</v>
      </c>
    </row>
    <row r="58" spans="1:16" ht="12.75" customHeight="1" thickBot="1" x14ac:dyDescent="0.25">
      <c r="A58" s="136" t="str">
        <f t="shared" si="6"/>
        <v> AOEB 3 </v>
      </c>
      <c r="B58" s="15" t="str">
        <f t="shared" si="7"/>
        <v>I</v>
      </c>
      <c r="C58" s="136">
        <f t="shared" si="8"/>
        <v>48506.714</v>
      </c>
      <c r="D58" s="11" t="str">
        <f t="shared" si="9"/>
        <v>vis</v>
      </c>
      <c r="E58" s="144">
        <f>VLOOKUP(C58,Active!C$21:E$964,3,FALSE)</f>
        <v>-3314.5409940957788</v>
      </c>
      <c r="F58" s="15" t="s">
        <v>108</v>
      </c>
      <c r="G58" s="11" t="str">
        <f t="shared" si="10"/>
        <v>48506.714</v>
      </c>
      <c r="H58" s="136">
        <f t="shared" si="11"/>
        <v>49027</v>
      </c>
      <c r="I58" s="145" t="s">
        <v>431</v>
      </c>
      <c r="J58" s="146" t="s">
        <v>432</v>
      </c>
      <c r="K58" s="145">
        <v>49027</v>
      </c>
      <c r="L58" s="145" t="s">
        <v>433</v>
      </c>
      <c r="M58" s="146" t="s">
        <v>235</v>
      </c>
      <c r="N58" s="146"/>
      <c r="O58" s="147" t="s">
        <v>281</v>
      </c>
      <c r="P58" s="147" t="s">
        <v>282</v>
      </c>
    </row>
    <row r="59" spans="1:16" ht="12.75" customHeight="1" thickBot="1" x14ac:dyDescent="0.25">
      <c r="A59" s="136" t="str">
        <f t="shared" si="6"/>
        <v> BRNO 31 </v>
      </c>
      <c r="B59" s="15" t="str">
        <f t="shared" si="7"/>
        <v>I</v>
      </c>
      <c r="C59" s="136">
        <f t="shared" si="8"/>
        <v>48508.398999999998</v>
      </c>
      <c r="D59" s="11" t="str">
        <f t="shared" si="9"/>
        <v>vis</v>
      </c>
      <c r="E59" s="144">
        <f>VLOOKUP(C59,Active!C$21:E$964,3,FALSE)</f>
        <v>-3310.5045506408478</v>
      </c>
      <c r="F59" s="15" t="s">
        <v>108</v>
      </c>
      <c r="G59" s="11" t="str">
        <f t="shared" si="10"/>
        <v>48508.399</v>
      </c>
      <c r="H59" s="136">
        <f t="shared" si="11"/>
        <v>49031</v>
      </c>
      <c r="I59" s="145" t="s">
        <v>434</v>
      </c>
      <c r="J59" s="146" t="s">
        <v>435</v>
      </c>
      <c r="K59" s="145">
        <v>49031</v>
      </c>
      <c r="L59" s="145" t="s">
        <v>414</v>
      </c>
      <c r="M59" s="146" t="s">
        <v>235</v>
      </c>
      <c r="N59" s="146"/>
      <c r="O59" s="147" t="s">
        <v>436</v>
      </c>
      <c r="P59" s="147" t="s">
        <v>427</v>
      </c>
    </row>
    <row r="60" spans="1:16" ht="12.75" customHeight="1" thickBot="1" x14ac:dyDescent="0.25">
      <c r="A60" s="136" t="str">
        <f t="shared" si="6"/>
        <v> AOEB 3 </v>
      </c>
      <c r="B60" s="15" t="str">
        <f t="shared" si="7"/>
        <v>I</v>
      </c>
      <c r="C60" s="136">
        <f t="shared" si="8"/>
        <v>48537.625</v>
      </c>
      <c r="D60" s="11" t="str">
        <f t="shared" si="9"/>
        <v>vis</v>
      </c>
      <c r="E60" s="144">
        <f>VLOOKUP(C60,Active!C$21:E$964,3,FALSE)</f>
        <v>-3240.4932174574678</v>
      </c>
      <c r="F60" s="15" t="str">
        <f>LEFT(M60,1)</f>
        <v>V</v>
      </c>
      <c r="G60" s="11" t="str">
        <f t="shared" si="10"/>
        <v>48537.625</v>
      </c>
      <c r="H60" s="136">
        <f t="shared" si="11"/>
        <v>49101</v>
      </c>
      <c r="I60" s="145" t="s">
        <v>437</v>
      </c>
      <c r="J60" s="146" t="s">
        <v>438</v>
      </c>
      <c r="K60" s="145">
        <v>49101</v>
      </c>
      <c r="L60" s="145" t="s">
        <v>395</v>
      </c>
      <c r="M60" s="146" t="s">
        <v>235</v>
      </c>
      <c r="N60" s="146"/>
      <c r="O60" s="147" t="s">
        <v>281</v>
      </c>
      <c r="P60" s="147" t="s">
        <v>282</v>
      </c>
    </row>
    <row r="61" spans="1:16" ht="12.75" customHeight="1" thickBot="1" x14ac:dyDescent="0.25">
      <c r="A61" s="136" t="str">
        <f t="shared" si="6"/>
        <v> BRNO 31 </v>
      </c>
      <c r="B61" s="15" t="str">
        <f t="shared" si="7"/>
        <v>I</v>
      </c>
      <c r="C61" s="136">
        <f t="shared" si="8"/>
        <v>48801.451999999997</v>
      </c>
      <c r="D61" s="11" t="str">
        <f t="shared" si="9"/>
        <v>vis</v>
      </c>
      <c r="E61" s="144">
        <f>VLOOKUP(C61,Active!C$21:E$964,3,FALSE)</f>
        <v>-2608.4915750921132</v>
      </c>
      <c r="F61" s="15" t="str">
        <f>LEFT(M61,1)</f>
        <v>V</v>
      </c>
      <c r="G61" s="11" t="str">
        <f t="shared" si="10"/>
        <v>48801.452</v>
      </c>
      <c r="H61" s="136">
        <f t="shared" si="11"/>
        <v>49733</v>
      </c>
      <c r="I61" s="145" t="s">
        <v>439</v>
      </c>
      <c r="J61" s="146" t="s">
        <v>440</v>
      </c>
      <c r="K61" s="145">
        <v>49733</v>
      </c>
      <c r="L61" s="145" t="s">
        <v>395</v>
      </c>
      <c r="M61" s="146" t="s">
        <v>235</v>
      </c>
      <c r="N61" s="146"/>
      <c r="O61" s="147" t="s">
        <v>441</v>
      </c>
      <c r="P61" s="147" t="s">
        <v>427</v>
      </c>
    </row>
    <row r="62" spans="1:16" ht="12.75" customHeight="1" thickBot="1" x14ac:dyDescent="0.25">
      <c r="A62" s="136" t="str">
        <f t="shared" si="6"/>
        <v> BRNO 31 </v>
      </c>
      <c r="B62" s="15" t="str">
        <f t="shared" si="7"/>
        <v>I</v>
      </c>
      <c r="C62" s="136">
        <f t="shared" si="8"/>
        <v>49122.478999999999</v>
      </c>
      <c r="D62" s="11" t="str">
        <f t="shared" si="9"/>
        <v>vis</v>
      </c>
      <c r="E62" s="144">
        <f>VLOOKUP(C62,Active!C$21:E$964,3,FALSE)</f>
        <v>-1839.4664516452112</v>
      </c>
      <c r="F62" s="15" t="str">
        <f>LEFT(M62,1)</f>
        <v>V</v>
      </c>
      <c r="G62" s="11" t="str">
        <f t="shared" si="10"/>
        <v>49122.479</v>
      </c>
      <c r="H62" s="136">
        <f t="shared" si="11"/>
        <v>50502</v>
      </c>
      <c r="I62" s="145" t="s">
        <v>442</v>
      </c>
      <c r="J62" s="146" t="s">
        <v>443</v>
      </c>
      <c r="K62" s="145">
        <v>50502</v>
      </c>
      <c r="L62" s="145" t="s">
        <v>257</v>
      </c>
      <c r="M62" s="146" t="s">
        <v>235</v>
      </c>
      <c r="N62" s="146"/>
      <c r="O62" s="147" t="s">
        <v>436</v>
      </c>
      <c r="P62" s="147" t="s">
        <v>427</v>
      </c>
    </row>
    <row r="63" spans="1:16" ht="12.75" customHeight="1" thickBot="1" x14ac:dyDescent="0.25">
      <c r="A63" s="136" t="str">
        <f t="shared" si="6"/>
        <v> BBS 107 </v>
      </c>
      <c r="B63" s="15" t="str">
        <f t="shared" si="7"/>
        <v>II</v>
      </c>
      <c r="C63" s="136">
        <f t="shared" si="8"/>
        <v>49599.404999999999</v>
      </c>
      <c r="D63" s="11" t="str">
        <f t="shared" si="9"/>
        <v>vis</v>
      </c>
      <c r="E63" s="144">
        <f>VLOOKUP(C63,Active!C$21:E$964,3,FALSE)</f>
        <v>-696.98287230442486</v>
      </c>
      <c r="F63" s="15" t="str">
        <f>LEFT(M63,1)</f>
        <v>V</v>
      </c>
      <c r="G63" s="11" t="str">
        <f t="shared" si="10"/>
        <v>49599.405</v>
      </c>
      <c r="H63" s="136">
        <f t="shared" si="11"/>
        <v>51644.5</v>
      </c>
      <c r="I63" s="145" t="s">
        <v>444</v>
      </c>
      <c r="J63" s="146" t="s">
        <v>445</v>
      </c>
      <c r="K63" s="145">
        <v>51644.5</v>
      </c>
      <c r="L63" s="145" t="s">
        <v>272</v>
      </c>
      <c r="M63" s="146" t="s">
        <v>235</v>
      </c>
      <c r="N63" s="146"/>
      <c r="O63" s="147" t="s">
        <v>446</v>
      </c>
      <c r="P63" s="147" t="s">
        <v>447</v>
      </c>
    </row>
    <row r="64" spans="1:16" ht="12.75" customHeight="1" thickBot="1" x14ac:dyDescent="0.25">
      <c r="A64" s="136" t="str">
        <f t="shared" si="6"/>
        <v> BBS 107 </v>
      </c>
      <c r="B64" s="15" t="str">
        <f t="shared" si="7"/>
        <v>I</v>
      </c>
      <c r="C64" s="136">
        <f t="shared" si="8"/>
        <v>49599.599000000002</v>
      </c>
      <c r="D64" s="11" t="str">
        <f t="shared" si="9"/>
        <v>vis</v>
      </c>
      <c r="E64" s="144">
        <f>VLOOKUP(C64,Active!C$21:E$964,3,FALSE)</f>
        <v>-696.51814231613378</v>
      </c>
      <c r="F64" s="15" t="str">
        <f>LEFT(M64,1)</f>
        <v>V</v>
      </c>
      <c r="G64" s="11" t="str">
        <f t="shared" si="10"/>
        <v>49599.599</v>
      </c>
      <c r="H64" s="136">
        <f t="shared" si="11"/>
        <v>51645</v>
      </c>
      <c r="I64" s="145" t="s">
        <v>448</v>
      </c>
      <c r="J64" s="146" t="s">
        <v>449</v>
      </c>
      <c r="K64" s="145">
        <v>51645</v>
      </c>
      <c r="L64" s="145" t="s">
        <v>294</v>
      </c>
      <c r="M64" s="146" t="s">
        <v>235</v>
      </c>
      <c r="N64" s="146"/>
      <c r="O64" s="147" t="s">
        <v>446</v>
      </c>
      <c r="P64" s="147" t="s">
        <v>447</v>
      </c>
    </row>
    <row r="65" spans="1:16" ht="12.75" customHeight="1" thickBot="1" x14ac:dyDescent="0.25">
      <c r="A65" s="136" t="str">
        <f t="shared" si="6"/>
        <v> BBS 108 </v>
      </c>
      <c r="B65" s="15" t="str">
        <f t="shared" si="7"/>
        <v>I</v>
      </c>
      <c r="C65" s="136">
        <f t="shared" si="8"/>
        <v>49599.614000000001</v>
      </c>
      <c r="D65" s="11" t="str">
        <f t="shared" si="9"/>
        <v>vis</v>
      </c>
      <c r="E65" s="144">
        <f>VLOOKUP(C65,Active!C$21:E$964,3,FALSE)</f>
        <v>-696.48220958508239</v>
      </c>
      <c r="F65" s="15" t="s">
        <v>108</v>
      </c>
      <c r="G65" s="11" t="str">
        <f t="shared" si="10"/>
        <v>49599.614</v>
      </c>
      <c r="H65" s="136">
        <f t="shared" si="11"/>
        <v>51645</v>
      </c>
      <c r="I65" s="145" t="s">
        <v>450</v>
      </c>
      <c r="J65" s="146" t="s">
        <v>451</v>
      </c>
      <c r="K65" s="145">
        <v>51645</v>
      </c>
      <c r="L65" s="145" t="s">
        <v>381</v>
      </c>
      <c r="M65" s="146" t="s">
        <v>235</v>
      </c>
      <c r="N65" s="146"/>
      <c r="O65" s="147" t="s">
        <v>452</v>
      </c>
      <c r="P65" s="147" t="s">
        <v>453</v>
      </c>
    </row>
    <row r="66" spans="1:16" ht="12.75" customHeight="1" thickBot="1" x14ac:dyDescent="0.25">
      <c r="A66" s="136" t="str">
        <f t="shared" si="6"/>
        <v> AOEB 3 </v>
      </c>
      <c r="B66" s="15" t="str">
        <f t="shared" si="7"/>
        <v>I</v>
      </c>
      <c r="C66" s="136">
        <f t="shared" si="8"/>
        <v>49858.828000000001</v>
      </c>
      <c r="D66" s="11" t="str">
        <f t="shared" si="9"/>
        <v>vis</v>
      </c>
      <c r="E66" s="144">
        <f>VLOOKUP(C66,Active!C$21:E$964,3,FALSE)</f>
        <v>-75.531079776175162</v>
      </c>
      <c r="F66" s="15" t="s">
        <v>108</v>
      </c>
      <c r="G66" s="11" t="str">
        <f t="shared" si="10"/>
        <v>49858.828</v>
      </c>
      <c r="H66" s="136">
        <f t="shared" si="11"/>
        <v>52266</v>
      </c>
      <c r="I66" s="145" t="s">
        <v>454</v>
      </c>
      <c r="J66" s="146" t="s">
        <v>455</v>
      </c>
      <c r="K66" s="145">
        <v>52266</v>
      </c>
      <c r="L66" s="145" t="s">
        <v>456</v>
      </c>
      <c r="M66" s="146" t="s">
        <v>235</v>
      </c>
      <c r="N66" s="146"/>
      <c r="O66" s="147" t="s">
        <v>281</v>
      </c>
      <c r="P66" s="147" t="s">
        <v>282</v>
      </c>
    </row>
    <row r="67" spans="1:16" ht="12.75" customHeight="1" thickBot="1" x14ac:dyDescent="0.25">
      <c r="A67" s="136" t="str">
        <f t="shared" si="6"/>
        <v> AOEB 3 </v>
      </c>
      <c r="B67" s="15" t="str">
        <f t="shared" si="7"/>
        <v>I</v>
      </c>
      <c r="C67" s="136">
        <f t="shared" si="8"/>
        <v>50233.692999999999</v>
      </c>
      <c r="D67" s="11" t="str">
        <f t="shared" si="9"/>
        <v>vis</v>
      </c>
      <c r="E67" s="144">
        <f>VLOOKUP(C67,Active!C$21:E$964,3,FALSE)</f>
        <v>822.46380196560881</v>
      </c>
      <c r="F67" s="15" t="s">
        <v>108</v>
      </c>
      <c r="G67" s="11" t="str">
        <f t="shared" si="10"/>
        <v>50233.693</v>
      </c>
      <c r="H67" s="136">
        <f t="shared" si="11"/>
        <v>53164</v>
      </c>
      <c r="I67" s="145" t="s">
        <v>466</v>
      </c>
      <c r="J67" s="146" t="s">
        <v>467</v>
      </c>
      <c r="K67" s="145">
        <v>53164</v>
      </c>
      <c r="L67" s="145" t="s">
        <v>433</v>
      </c>
      <c r="M67" s="146" t="s">
        <v>235</v>
      </c>
      <c r="N67" s="146"/>
      <c r="O67" s="147" t="s">
        <v>281</v>
      </c>
      <c r="P67" s="147" t="s">
        <v>282</v>
      </c>
    </row>
    <row r="68" spans="1:16" ht="12.75" customHeight="1" thickBot="1" x14ac:dyDescent="0.25">
      <c r="A68" s="136" t="str">
        <f t="shared" si="6"/>
        <v>OEJV 0074 </v>
      </c>
      <c r="B68" s="15" t="str">
        <f t="shared" si="7"/>
        <v>I</v>
      </c>
      <c r="C68" s="136">
        <f t="shared" si="8"/>
        <v>51676.386299999998</v>
      </c>
      <c r="D68" s="11" t="str">
        <f t="shared" si="9"/>
        <v>vis</v>
      </c>
      <c r="E68" s="144">
        <f>VLOOKUP(C68,Active!C$21:E$964,3,FALSE)</f>
        <v>4278.4578246755718</v>
      </c>
      <c r="F68" s="15" t="s">
        <v>108</v>
      </c>
      <c r="G68" s="11" t="str">
        <f t="shared" si="10"/>
        <v>51676.38630</v>
      </c>
      <c r="H68" s="136">
        <f t="shared" si="11"/>
        <v>56620</v>
      </c>
      <c r="I68" s="145" t="s">
        <v>537</v>
      </c>
      <c r="J68" s="146" t="s">
        <v>538</v>
      </c>
      <c r="K68" s="145">
        <v>56620</v>
      </c>
      <c r="L68" s="145" t="s">
        <v>539</v>
      </c>
      <c r="M68" s="146" t="s">
        <v>500</v>
      </c>
      <c r="N68" s="146" t="s">
        <v>155</v>
      </c>
      <c r="O68" s="147" t="s">
        <v>540</v>
      </c>
      <c r="P68" s="148" t="s">
        <v>541</v>
      </c>
    </row>
    <row r="69" spans="1:16" ht="12.75" customHeight="1" thickBot="1" x14ac:dyDescent="0.25">
      <c r="A69" s="136" t="str">
        <f t="shared" si="6"/>
        <v>BAVM 152 </v>
      </c>
      <c r="B69" s="15" t="str">
        <f t="shared" si="7"/>
        <v>I</v>
      </c>
      <c r="C69" s="136">
        <f t="shared" si="8"/>
        <v>51817.476199999997</v>
      </c>
      <c r="D69" s="11" t="str">
        <f t="shared" si="9"/>
        <v>vis</v>
      </c>
      <c r="E69" s="144">
        <f>VLOOKUP(C69,Active!C$21:E$964,3,FALSE)</f>
        <v>4616.4408534071417</v>
      </c>
      <c r="F69" s="15" t="s">
        <v>108</v>
      </c>
      <c r="G69" s="11" t="str">
        <f t="shared" si="10"/>
        <v>51817.4762</v>
      </c>
      <c r="H69" s="136">
        <f t="shared" si="11"/>
        <v>56958</v>
      </c>
      <c r="I69" s="145" t="s">
        <v>550</v>
      </c>
      <c r="J69" s="146" t="s">
        <v>551</v>
      </c>
      <c r="K69" s="145">
        <v>56958</v>
      </c>
      <c r="L69" s="145" t="s">
        <v>552</v>
      </c>
      <c r="M69" s="146" t="s">
        <v>319</v>
      </c>
      <c r="N69" s="146" t="s">
        <v>553</v>
      </c>
      <c r="O69" s="147" t="s">
        <v>554</v>
      </c>
      <c r="P69" s="148" t="s">
        <v>555</v>
      </c>
    </row>
    <row r="70" spans="1:16" ht="12.75" customHeight="1" thickBot="1" x14ac:dyDescent="0.25">
      <c r="A70" s="136" t="str">
        <f t="shared" si="6"/>
        <v> BBS 124 </v>
      </c>
      <c r="B70" s="15" t="str">
        <f t="shared" si="7"/>
        <v>I</v>
      </c>
      <c r="C70" s="136">
        <f t="shared" si="8"/>
        <v>51884.260999999999</v>
      </c>
      <c r="D70" s="11" t="str">
        <f t="shared" si="9"/>
        <v>vis</v>
      </c>
      <c r="E70" s="144">
        <f>VLOOKUP(C70,Active!C$21:E$964,3,FALSE)</f>
        <v>4776.4248705283717</v>
      </c>
      <c r="F70" s="15" t="s">
        <v>108</v>
      </c>
      <c r="G70" s="11" t="str">
        <f t="shared" si="10"/>
        <v>51884.261</v>
      </c>
      <c r="H70" s="136">
        <f t="shared" si="11"/>
        <v>57118</v>
      </c>
      <c r="I70" s="145" t="s">
        <v>556</v>
      </c>
      <c r="J70" s="146" t="s">
        <v>557</v>
      </c>
      <c r="K70" s="145">
        <v>57118</v>
      </c>
      <c r="L70" s="145" t="s">
        <v>558</v>
      </c>
      <c r="M70" s="146" t="s">
        <v>319</v>
      </c>
      <c r="N70" s="146" t="s">
        <v>320</v>
      </c>
      <c r="O70" s="147" t="s">
        <v>260</v>
      </c>
      <c r="P70" s="147" t="s">
        <v>559</v>
      </c>
    </row>
    <row r="71" spans="1:16" ht="12.75" customHeight="1" thickBot="1" x14ac:dyDescent="0.25">
      <c r="A71" s="136" t="str">
        <f t="shared" si="6"/>
        <v>IBVS 5040 </v>
      </c>
      <c r="B71" s="15" t="str">
        <f t="shared" si="7"/>
        <v>I</v>
      </c>
      <c r="C71" s="136">
        <f t="shared" si="8"/>
        <v>51889.694000000003</v>
      </c>
      <c r="D71" s="11" t="str">
        <f t="shared" si="9"/>
        <v>vis</v>
      </c>
      <c r="E71" s="144">
        <f>VLOOKUP(C71,Active!C$21:E$964,3,FALSE)</f>
        <v>4789.4397057157257</v>
      </c>
      <c r="F71" s="15" t="s">
        <v>108</v>
      </c>
      <c r="G71" s="11" t="str">
        <f t="shared" si="10"/>
        <v>51889.6940</v>
      </c>
      <c r="H71" s="136">
        <f t="shared" si="11"/>
        <v>57131</v>
      </c>
      <c r="I71" s="145" t="s">
        <v>560</v>
      </c>
      <c r="J71" s="146" t="s">
        <v>561</v>
      </c>
      <c r="K71" s="145">
        <v>57131</v>
      </c>
      <c r="L71" s="145" t="s">
        <v>562</v>
      </c>
      <c r="M71" s="146" t="s">
        <v>319</v>
      </c>
      <c r="N71" s="146" t="s">
        <v>320</v>
      </c>
      <c r="O71" s="147" t="s">
        <v>563</v>
      </c>
      <c r="P71" s="148" t="s">
        <v>564</v>
      </c>
    </row>
    <row r="72" spans="1:16" ht="12.75" customHeight="1" thickBot="1" x14ac:dyDescent="0.25">
      <c r="A72" s="136" t="str">
        <f t="shared" si="6"/>
        <v> BBS 126 </v>
      </c>
      <c r="B72" s="15" t="str">
        <f t="shared" si="7"/>
        <v>I</v>
      </c>
      <c r="C72" s="136">
        <f t="shared" si="8"/>
        <v>52197.347399999999</v>
      </c>
      <c r="D72" s="11" t="str">
        <f t="shared" si="9"/>
        <v>vis</v>
      </c>
      <c r="E72" s="144">
        <f>VLOOKUP(C72,Active!C$21:E$964,3,FALSE)</f>
        <v>5526.4281643620525</v>
      </c>
      <c r="F72" s="15" t="s">
        <v>108</v>
      </c>
      <c r="G72" s="11" t="str">
        <f t="shared" si="10"/>
        <v>52197.3474</v>
      </c>
      <c r="H72" s="136">
        <f t="shared" si="11"/>
        <v>57868</v>
      </c>
      <c r="I72" s="145" t="s">
        <v>569</v>
      </c>
      <c r="J72" s="146" t="s">
        <v>570</v>
      </c>
      <c r="K72" s="145">
        <v>57868</v>
      </c>
      <c r="L72" s="145" t="s">
        <v>567</v>
      </c>
      <c r="M72" s="146" t="s">
        <v>319</v>
      </c>
      <c r="N72" s="146" t="s">
        <v>320</v>
      </c>
      <c r="O72" s="147" t="s">
        <v>571</v>
      </c>
      <c r="P72" s="147" t="s">
        <v>572</v>
      </c>
    </row>
    <row r="73" spans="1:16" ht="12.75" customHeight="1" thickBot="1" x14ac:dyDescent="0.25">
      <c r="A73" s="136" t="str">
        <f t="shared" si="6"/>
        <v>IBVS 5341 </v>
      </c>
      <c r="B73" s="15" t="str">
        <f t="shared" si="7"/>
        <v>I</v>
      </c>
      <c r="C73" s="136">
        <f t="shared" si="8"/>
        <v>52217.384100000003</v>
      </c>
      <c r="D73" s="11" t="str">
        <f t="shared" si="9"/>
        <v>vis</v>
      </c>
      <c r="E73" s="144">
        <f>VLOOKUP(C73,Active!C$21:E$964,3,FALSE)</f>
        <v>5574.4263878478387</v>
      </c>
      <c r="F73" s="15" t="s">
        <v>108</v>
      </c>
      <c r="G73" s="11" t="str">
        <f t="shared" si="10"/>
        <v>52217.3841</v>
      </c>
      <c r="H73" s="136">
        <f t="shared" si="11"/>
        <v>57916</v>
      </c>
      <c r="I73" s="145" t="s">
        <v>573</v>
      </c>
      <c r="J73" s="146" t="s">
        <v>574</v>
      </c>
      <c r="K73" s="145">
        <v>57916</v>
      </c>
      <c r="L73" s="145" t="s">
        <v>575</v>
      </c>
      <c r="M73" s="146" t="s">
        <v>319</v>
      </c>
      <c r="N73" s="146" t="s">
        <v>320</v>
      </c>
      <c r="O73" s="147" t="s">
        <v>576</v>
      </c>
      <c r="P73" s="148" t="s">
        <v>577</v>
      </c>
    </row>
    <row r="74" spans="1:16" ht="12.75" customHeight="1" thickBot="1" x14ac:dyDescent="0.25">
      <c r="A74" s="136" t="str">
        <f t="shared" si="6"/>
        <v> BBS 129 </v>
      </c>
      <c r="B74" s="15" t="str">
        <f t="shared" si="7"/>
        <v>I</v>
      </c>
      <c r="C74" s="136">
        <f t="shared" si="8"/>
        <v>52693.269</v>
      </c>
      <c r="D74" s="11" t="str">
        <f t="shared" si="9"/>
        <v>vis</v>
      </c>
      <c r="E74" s="144">
        <f>VLOOKUP(C74,Active!C$21:E$964,3,FALSE)</f>
        <v>6714.4159961020123</v>
      </c>
      <c r="F74" s="15" t="s">
        <v>108</v>
      </c>
      <c r="G74" s="11" t="str">
        <f t="shared" si="10"/>
        <v>52693.269</v>
      </c>
      <c r="H74" s="136">
        <f t="shared" si="11"/>
        <v>59056</v>
      </c>
      <c r="I74" s="145" t="s">
        <v>594</v>
      </c>
      <c r="J74" s="146" t="s">
        <v>595</v>
      </c>
      <c r="K74" s="145">
        <v>59056</v>
      </c>
      <c r="L74" s="145" t="s">
        <v>596</v>
      </c>
      <c r="M74" s="146" t="s">
        <v>319</v>
      </c>
      <c r="N74" s="146" t="s">
        <v>320</v>
      </c>
      <c r="O74" s="147" t="s">
        <v>571</v>
      </c>
      <c r="P74" s="147" t="s">
        <v>597</v>
      </c>
    </row>
    <row r="75" spans="1:16" ht="12.75" customHeight="1" thickBot="1" x14ac:dyDescent="0.25">
      <c r="A75" s="136" t="str">
        <f t="shared" ref="A75:A106" si="12">P75</f>
        <v>IBVS 5668 </v>
      </c>
      <c r="B75" s="15" t="str">
        <f t="shared" ref="B75:B106" si="13">IF(H75=INT(H75),"I","II")</f>
        <v>I</v>
      </c>
      <c r="C75" s="136">
        <f t="shared" ref="C75:C106" si="14">1*G75</f>
        <v>52958.336799999997</v>
      </c>
      <c r="D75" s="11" t="str">
        <f t="shared" ref="D75:D106" si="15">VLOOKUP(F75,I$1:J$5,2,FALSE)</f>
        <v>vis</v>
      </c>
      <c r="E75" s="144">
        <f>VLOOKUP(C75,Active!C$21:E$964,3,FALSE)</f>
        <v>7349.3899939800576</v>
      </c>
      <c r="F75" s="15" t="s">
        <v>108</v>
      </c>
      <c r="G75" s="11" t="str">
        <f t="shared" ref="G75:G106" si="16">MID(I75,3,LEN(I75)-3)</f>
        <v>52958.3368</v>
      </c>
      <c r="H75" s="136">
        <f t="shared" ref="H75:H106" si="17">1*K75</f>
        <v>59691</v>
      </c>
      <c r="I75" s="145" t="s">
        <v>612</v>
      </c>
      <c r="J75" s="146" t="s">
        <v>613</v>
      </c>
      <c r="K75" s="145">
        <v>59691</v>
      </c>
      <c r="L75" s="145" t="s">
        <v>614</v>
      </c>
      <c r="M75" s="146" t="s">
        <v>319</v>
      </c>
      <c r="N75" s="146" t="s">
        <v>320</v>
      </c>
      <c r="O75" s="147" t="s">
        <v>576</v>
      </c>
      <c r="P75" s="148" t="s">
        <v>615</v>
      </c>
    </row>
    <row r="76" spans="1:16" ht="12.75" customHeight="1" thickBot="1" x14ac:dyDescent="0.25">
      <c r="A76" s="136" t="str">
        <f t="shared" si="12"/>
        <v>IBVS 5668 </v>
      </c>
      <c r="B76" s="15" t="str">
        <f t="shared" si="13"/>
        <v>I</v>
      </c>
      <c r="C76" s="136">
        <f t="shared" si="14"/>
        <v>52964.6</v>
      </c>
      <c r="D76" s="11" t="str">
        <f t="shared" si="15"/>
        <v>vis</v>
      </c>
      <c r="E76" s="144">
        <f>VLOOKUP(C76,Active!C$21:E$964,3,FALSE)</f>
        <v>7364.3935860554084</v>
      </c>
      <c r="F76" s="15" t="s">
        <v>108</v>
      </c>
      <c r="G76" s="11" t="str">
        <f t="shared" si="16"/>
        <v>52964.6000</v>
      </c>
      <c r="H76" s="136">
        <f t="shared" si="17"/>
        <v>59706</v>
      </c>
      <c r="I76" s="145" t="s">
        <v>616</v>
      </c>
      <c r="J76" s="146" t="s">
        <v>617</v>
      </c>
      <c r="K76" s="145">
        <v>59706</v>
      </c>
      <c r="L76" s="145" t="s">
        <v>618</v>
      </c>
      <c r="M76" s="146" t="s">
        <v>319</v>
      </c>
      <c r="N76" s="146" t="s">
        <v>320</v>
      </c>
      <c r="O76" s="147" t="s">
        <v>576</v>
      </c>
      <c r="P76" s="148" t="s">
        <v>615</v>
      </c>
    </row>
    <row r="77" spans="1:16" ht="12.75" customHeight="1" thickBot="1" x14ac:dyDescent="0.25">
      <c r="A77" s="136" t="str">
        <f t="shared" si="12"/>
        <v>IBVS 5668 </v>
      </c>
      <c r="B77" s="15" t="str">
        <f t="shared" si="13"/>
        <v>I</v>
      </c>
      <c r="C77" s="136">
        <f t="shared" si="14"/>
        <v>52965.435700000002</v>
      </c>
      <c r="D77" s="11" t="str">
        <f t="shared" si="15"/>
        <v>vis</v>
      </c>
      <c r="E77" s="144">
        <f>VLOOKUP(C77,Active!C$21:E$964,3,FALSE)</f>
        <v>7366.3955182781401</v>
      </c>
      <c r="F77" s="15" t="s">
        <v>108</v>
      </c>
      <c r="G77" s="11" t="str">
        <f t="shared" si="16"/>
        <v>52965.4357</v>
      </c>
      <c r="H77" s="136">
        <f t="shared" si="17"/>
        <v>59708</v>
      </c>
      <c r="I77" s="145" t="s">
        <v>619</v>
      </c>
      <c r="J77" s="146" t="s">
        <v>620</v>
      </c>
      <c r="K77" s="145">
        <v>59708</v>
      </c>
      <c r="L77" s="145" t="s">
        <v>621</v>
      </c>
      <c r="M77" s="146" t="s">
        <v>319</v>
      </c>
      <c r="N77" s="146" t="s">
        <v>320</v>
      </c>
      <c r="O77" s="147" t="s">
        <v>576</v>
      </c>
      <c r="P77" s="148" t="s">
        <v>615</v>
      </c>
    </row>
    <row r="78" spans="1:16" ht="12.75" customHeight="1" thickBot="1" x14ac:dyDescent="0.25">
      <c r="A78" s="136" t="str">
        <f t="shared" si="12"/>
        <v>IBVS 5668 </v>
      </c>
      <c r="B78" s="15" t="str">
        <f t="shared" si="13"/>
        <v>II</v>
      </c>
      <c r="C78" s="136">
        <f t="shared" si="14"/>
        <v>52976.498399999997</v>
      </c>
      <c r="D78" s="11" t="str">
        <f t="shared" si="15"/>
        <v>vis</v>
      </c>
      <c r="E78" s="144">
        <f>VLOOKUP(C78,Active!C$21:E$964,3,FALSE)</f>
        <v>7392.8963865326859</v>
      </c>
      <c r="F78" s="15" t="s">
        <v>108</v>
      </c>
      <c r="G78" s="11" t="str">
        <f t="shared" si="16"/>
        <v>52976.4984</v>
      </c>
      <c r="H78" s="136">
        <f t="shared" si="17"/>
        <v>59734.5</v>
      </c>
      <c r="I78" s="145" t="s">
        <v>622</v>
      </c>
      <c r="J78" s="146" t="s">
        <v>623</v>
      </c>
      <c r="K78" s="145">
        <v>59734.5</v>
      </c>
      <c r="L78" s="145" t="s">
        <v>624</v>
      </c>
      <c r="M78" s="146" t="s">
        <v>319</v>
      </c>
      <c r="N78" s="146" t="s">
        <v>320</v>
      </c>
      <c r="O78" s="147" t="s">
        <v>576</v>
      </c>
      <c r="P78" s="148" t="s">
        <v>615</v>
      </c>
    </row>
    <row r="79" spans="1:16" ht="12.75" customHeight="1" thickBot="1" x14ac:dyDescent="0.25">
      <c r="A79" s="136" t="str">
        <f t="shared" si="12"/>
        <v>BAVM 172 </v>
      </c>
      <c r="B79" s="15" t="str">
        <f t="shared" si="13"/>
        <v>I</v>
      </c>
      <c r="C79" s="136">
        <f t="shared" si="14"/>
        <v>52981.298999999999</v>
      </c>
      <c r="D79" s="11" t="str">
        <f t="shared" si="15"/>
        <v>vis</v>
      </c>
      <c r="E79" s="144">
        <f>VLOOKUP(C79,Active!C$21:E$964,3,FALSE)</f>
        <v>7404.396297778846</v>
      </c>
      <c r="F79" s="15" t="s">
        <v>108</v>
      </c>
      <c r="G79" s="11" t="str">
        <f t="shared" si="16"/>
        <v>52981.2990</v>
      </c>
      <c r="H79" s="136">
        <f t="shared" si="17"/>
        <v>59746</v>
      </c>
      <c r="I79" s="145" t="s">
        <v>625</v>
      </c>
      <c r="J79" s="146" t="s">
        <v>626</v>
      </c>
      <c r="K79" s="145">
        <v>59746</v>
      </c>
      <c r="L79" s="145" t="s">
        <v>624</v>
      </c>
      <c r="M79" s="146" t="s">
        <v>319</v>
      </c>
      <c r="N79" s="146" t="s">
        <v>627</v>
      </c>
      <c r="O79" s="147" t="s">
        <v>628</v>
      </c>
      <c r="P79" s="148" t="s">
        <v>629</v>
      </c>
    </row>
    <row r="80" spans="1:16" ht="12.75" customHeight="1" thickBot="1" x14ac:dyDescent="0.25">
      <c r="A80" s="136" t="str">
        <f t="shared" si="12"/>
        <v> BBS 130 </v>
      </c>
      <c r="B80" s="15" t="str">
        <f t="shared" si="13"/>
        <v>I</v>
      </c>
      <c r="C80" s="136">
        <f t="shared" si="14"/>
        <v>52991.318399999996</v>
      </c>
      <c r="D80" s="11" t="str">
        <f t="shared" si="15"/>
        <v>vis</v>
      </c>
      <c r="E80" s="144">
        <f>VLOOKUP(C80,Active!C$21:E$964,3,FALSE)</f>
        <v>7428.3979248129017</v>
      </c>
      <c r="F80" s="15" t="s">
        <v>108</v>
      </c>
      <c r="G80" s="11" t="str">
        <f t="shared" si="16"/>
        <v>52991.3184</v>
      </c>
      <c r="H80" s="136">
        <f t="shared" si="17"/>
        <v>59770</v>
      </c>
      <c r="I80" s="145" t="s">
        <v>630</v>
      </c>
      <c r="J80" s="146" t="s">
        <v>631</v>
      </c>
      <c r="K80" s="145" t="s">
        <v>632</v>
      </c>
      <c r="L80" s="145" t="s">
        <v>633</v>
      </c>
      <c r="M80" s="146" t="s">
        <v>319</v>
      </c>
      <c r="N80" s="146" t="s">
        <v>320</v>
      </c>
      <c r="O80" s="147" t="s">
        <v>571</v>
      </c>
      <c r="P80" s="147" t="s">
        <v>634</v>
      </c>
    </row>
    <row r="81" spans="1:16" ht="12.75" customHeight="1" thickBot="1" x14ac:dyDescent="0.25">
      <c r="A81" s="136" t="str">
        <f t="shared" si="12"/>
        <v>BAVM 173 </v>
      </c>
      <c r="B81" s="15" t="str">
        <f t="shared" si="13"/>
        <v>II</v>
      </c>
      <c r="C81" s="136">
        <f t="shared" si="14"/>
        <v>53381.407700000003</v>
      </c>
      <c r="D81" s="11" t="str">
        <f t="shared" si="15"/>
        <v>vis</v>
      </c>
      <c r="E81" s="144">
        <f>VLOOKUP(C81,Active!C$21:E$964,3,FALSE)</f>
        <v>8362.862851712569</v>
      </c>
      <c r="F81" s="15" t="s">
        <v>108</v>
      </c>
      <c r="G81" s="11" t="str">
        <f t="shared" si="16"/>
        <v>53381.4077</v>
      </c>
      <c r="H81" s="136">
        <f t="shared" si="17"/>
        <v>60704.5</v>
      </c>
      <c r="I81" s="145" t="s">
        <v>649</v>
      </c>
      <c r="J81" s="146" t="s">
        <v>650</v>
      </c>
      <c r="K81" s="145" t="s">
        <v>651</v>
      </c>
      <c r="L81" s="145" t="s">
        <v>652</v>
      </c>
      <c r="M81" s="146" t="s">
        <v>319</v>
      </c>
      <c r="N81" s="146" t="s">
        <v>553</v>
      </c>
      <c r="O81" s="147" t="s">
        <v>653</v>
      </c>
      <c r="P81" s="148" t="s">
        <v>654</v>
      </c>
    </row>
    <row r="82" spans="1:16" ht="12.75" customHeight="1" thickBot="1" x14ac:dyDescent="0.25">
      <c r="A82" s="136" t="str">
        <f t="shared" si="12"/>
        <v>BAVM 173 </v>
      </c>
      <c r="B82" s="15" t="str">
        <f t="shared" si="13"/>
        <v>I</v>
      </c>
      <c r="C82" s="136">
        <f t="shared" si="14"/>
        <v>53381.623599999999</v>
      </c>
      <c r="D82" s="11" t="str">
        <f t="shared" si="15"/>
        <v>vis</v>
      </c>
      <c r="E82" s="144">
        <f>VLOOKUP(C82,Active!C$21:E$964,3,FALSE)</f>
        <v>8363.3800434881778</v>
      </c>
      <c r="F82" s="15" t="s">
        <v>108</v>
      </c>
      <c r="G82" s="11" t="str">
        <f t="shared" si="16"/>
        <v>53381.6236</v>
      </c>
      <c r="H82" s="136">
        <f t="shared" si="17"/>
        <v>60705</v>
      </c>
      <c r="I82" s="145" t="s">
        <v>655</v>
      </c>
      <c r="J82" s="146" t="s">
        <v>656</v>
      </c>
      <c r="K82" s="145" t="s">
        <v>657</v>
      </c>
      <c r="L82" s="145" t="s">
        <v>658</v>
      </c>
      <c r="M82" s="146" t="s">
        <v>319</v>
      </c>
      <c r="N82" s="146" t="s">
        <v>553</v>
      </c>
      <c r="O82" s="147" t="s">
        <v>653</v>
      </c>
      <c r="P82" s="148" t="s">
        <v>654</v>
      </c>
    </row>
    <row r="83" spans="1:16" ht="12.75" customHeight="1" thickBot="1" x14ac:dyDescent="0.25">
      <c r="A83" s="136" t="str">
        <f t="shared" si="12"/>
        <v>BAVM 178 </v>
      </c>
      <c r="B83" s="15" t="str">
        <f t="shared" si="13"/>
        <v>II</v>
      </c>
      <c r="C83" s="136">
        <f t="shared" si="14"/>
        <v>53657.342400000001</v>
      </c>
      <c r="D83" s="11" t="str">
        <f t="shared" si="15"/>
        <v>vis</v>
      </c>
      <c r="E83" s="144">
        <f>VLOOKUP(C83,Active!C$21:E$964,3,FALSE)</f>
        <v>9023.8686759291631</v>
      </c>
      <c r="F83" s="15" t="s">
        <v>108</v>
      </c>
      <c r="G83" s="11" t="str">
        <f t="shared" si="16"/>
        <v>53657.3424</v>
      </c>
      <c r="H83" s="136">
        <f t="shared" si="17"/>
        <v>61365.5</v>
      </c>
      <c r="I83" s="145" t="s">
        <v>672</v>
      </c>
      <c r="J83" s="146" t="s">
        <v>673</v>
      </c>
      <c r="K83" s="145" t="s">
        <v>674</v>
      </c>
      <c r="L83" s="145" t="s">
        <v>675</v>
      </c>
      <c r="M83" s="146" t="s">
        <v>500</v>
      </c>
      <c r="N83" s="146" t="s">
        <v>627</v>
      </c>
      <c r="O83" s="147" t="s">
        <v>676</v>
      </c>
      <c r="P83" s="148" t="s">
        <v>677</v>
      </c>
    </row>
    <row r="84" spans="1:16" ht="12.75" customHeight="1" thickBot="1" x14ac:dyDescent="0.25">
      <c r="A84" s="136" t="str">
        <f t="shared" si="12"/>
        <v>BAVM 178 </v>
      </c>
      <c r="B84" s="15" t="str">
        <f t="shared" si="13"/>
        <v>II</v>
      </c>
      <c r="C84" s="136">
        <f t="shared" si="14"/>
        <v>53672.370499999997</v>
      </c>
      <c r="D84" s="11" t="str">
        <f t="shared" si="15"/>
        <v>vis</v>
      </c>
      <c r="E84" s="144">
        <f>VLOOKUP(C84,Active!C$21:E$964,3,FALSE)</f>
        <v>9059.8687209648433</v>
      </c>
      <c r="F84" s="15" t="s">
        <v>108</v>
      </c>
      <c r="G84" s="11" t="str">
        <f t="shared" si="16"/>
        <v>53672.3705</v>
      </c>
      <c r="H84" s="136">
        <f t="shared" si="17"/>
        <v>61401.5</v>
      </c>
      <c r="I84" s="145" t="s">
        <v>678</v>
      </c>
      <c r="J84" s="146" t="s">
        <v>679</v>
      </c>
      <c r="K84" s="145" t="s">
        <v>680</v>
      </c>
      <c r="L84" s="145" t="s">
        <v>675</v>
      </c>
      <c r="M84" s="146" t="s">
        <v>500</v>
      </c>
      <c r="N84" s="146" t="s">
        <v>627</v>
      </c>
      <c r="O84" s="147" t="s">
        <v>676</v>
      </c>
      <c r="P84" s="148" t="s">
        <v>677</v>
      </c>
    </row>
    <row r="85" spans="1:16" ht="12.75" customHeight="1" thickBot="1" x14ac:dyDescent="0.25">
      <c r="A85" s="136" t="str">
        <f t="shared" si="12"/>
        <v>IBVS 5672 </v>
      </c>
      <c r="B85" s="15" t="str">
        <f t="shared" si="13"/>
        <v>I</v>
      </c>
      <c r="C85" s="136">
        <f t="shared" si="14"/>
        <v>53697.625599999999</v>
      </c>
      <c r="D85" s="11" t="str">
        <f t="shared" si="15"/>
        <v>vis</v>
      </c>
      <c r="E85" s="144">
        <f>VLOOKUP(C85,Active!C$21:E$964,3,FALSE)</f>
        <v>9120.3677020323721</v>
      </c>
      <c r="F85" s="15" t="s">
        <v>108</v>
      </c>
      <c r="G85" s="11" t="str">
        <f t="shared" si="16"/>
        <v>53697.6256</v>
      </c>
      <c r="H85" s="136">
        <f t="shared" si="17"/>
        <v>61462</v>
      </c>
      <c r="I85" s="145" t="s">
        <v>681</v>
      </c>
      <c r="J85" s="146" t="s">
        <v>682</v>
      </c>
      <c r="K85" s="145" t="s">
        <v>683</v>
      </c>
      <c r="L85" s="145" t="s">
        <v>684</v>
      </c>
      <c r="M85" s="146" t="s">
        <v>319</v>
      </c>
      <c r="N85" s="146" t="s">
        <v>320</v>
      </c>
      <c r="O85" s="147" t="s">
        <v>685</v>
      </c>
      <c r="P85" s="148" t="s">
        <v>686</v>
      </c>
    </row>
    <row r="86" spans="1:16" ht="12.75" customHeight="1" thickBot="1" x14ac:dyDescent="0.25">
      <c r="A86" s="136" t="str">
        <f t="shared" si="12"/>
        <v>IBVS 5777 </v>
      </c>
      <c r="B86" s="15" t="str">
        <f t="shared" si="13"/>
        <v>II</v>
      </c>
      <c r="C86" s="136">
        <f t="shared" si="14"/>
        <v>53791.340199999999</v>
      </c>
      <c r="D86" s="11" t="str">
        <f t="shared" si="15"/>
        <v>vis</v>
      </c>
      <c r="E86" s="144">
        <f>VLOOKUP(C86,Active!C$21:E$964,3,FALSE)</f>
        <v>9344.8624698674012</v>
      </c>
      <c r="F86" s="15" t="s">
        <v>108</v>
      </c>
      <c r="G86" s="11" t="str">
        <f t="shared" si="16"/>
        <v>53791.3402</v>
      </c>
      <c r="H86" s="136">
        <f t="shared" si="17"/>
        <v>61686.5</v>
      </c>
      <c r="I86" s="145" t="s">
        <v>695</v>
      </c>
      <c r="J86" s="146" t="s">
        <v>696</v>
      </c>
      <c r="K86" s="145" t="s">
        <v>697</v>
      </c>
      <c r="L86" s="145" t="s">
        <v>698</v>
      </c>
      <c r="M86" s="146" t="s">
        <v>500</v>
      </c>
      <c r="N86" s="146" t="s">
        <v>699</v>
      </c>
      <c r="O86" s="147" t="s">
        <v>700</v>
      </c>
      <c r="P86" s="148" t="s">
        <v>701</v>
      </c>
    </row>
    <row r="87" spans="1:16" ht="12.75" customHeight="1" thickBot="1" x14ac:dyDescent="0.25">
      <c r="A87" s="136" t="str">
        <f t="shared" si="12"/>
        <v>IBVS 5777 </v>
      </c>
      <c r="B87" s="15" t="str">
        <f t="shared" si="13"/>
        <v>I</v>
      </c>
      <c r="C87" s="136">
        <f t="shared" si="14"/>
        <v>53795.305</v>
      </c>
      <c r="D87" s="11" t="str">
        <f t="shared" si="15"/>
        <v>vis</v>
      </c>
      <c r="E87" s="144">
        <f>VLOOKUP(C87,Active!C$21:E$964,3,FALSE)</f>
        <v>9354.3602093392947</v>
      </c>
      <c r="F87" s="15" t="s">
        <v>108</v>
      </c>
      <c r="G87" s="11" t="str">
        <f t="shared" si="16"/>
        <v>53795.3050</v>
      </c>
      <c r="H87" s="136">
        <f t="shared" si="17"/>
        <v>61696</v>
      </c>
      <c r="I87" s="145" t="s">
        <v>702</v>
      </c>
      <c r="J87" s="146" t="s">
        <v>703</v>
      </c>
      <c r="K87" s="145" t="s">
        <v>704</v>
      </c>
      <c r="L87" s="145" t="s">
        <v>705</v>
      </c>
      <c r="M87" s="146" t="s">
        <v>500</v>
      </c>
      <c r="N87" s="146" t="s">
        <v>699</v>
      </c>
      <c r="O87" s="147" t="s">
        <v>700</v>
      </c>
      <c r="P87" s="148" t="s">
        <v>701</v>
      </c>
    </row>
    <row r="88" spans="1:16" ht="12.75" customHeight="1" thickBot="1" x14ac:dyDescent="0.25">
      <c r="A88" s="136" t="str">
        <f t="shared" si="12"/>
        <v>IBVS 5777 </v>
      </c>
      <c r="B88" s="15" t="str">
        <f t="shared" si="13"/>
        <v>II</v>
      </c>
      <c r="C88" s="136">
        <f t="shared" si="14"/>
        <v>53922.415699999998</v>
      </c>
      <c r="D88" s="11" t="str">
        <f t="shared" si="15"/>
        <v>vis</v>
      </c>
      <c r="E88" s="144">
        <f>VLOOKUP(C88,Active!C$21:E$964,3,FALSE)</f>
        <v>9658.8558491419262</v>
      </c>
      <c r="F88" s="15" t="s">
        <v>108</v>
      </c>
      <c r="G88" s="11" t="str">
        <f t="shared" si="16"/>
        <v>53922.4157</v>
      </c>
      <c r="H88" s="136">
        <f t="shared" si="17"/>
        <v>62000.5</v>
      </c>
      <c r="I88" s="145" t="s">
        <v>706</v>
      </c>
      <c r="J88" s="146" t="s">
        <v>707</v>
      </c>
      <c r="K88" s="145" t="s">
        <v>708</v>
      </c>
      <c r="L88" s="145" t="s">
        <v>709</v>
      </c>
      <c r="M88" s="146" t="s">
        <v>500</v>
      </c>
      <c r="N88" s="146" t="s">
        <v>108</v>
      </c>
      <c r="O88" s="147" t="s">
        <v>700</v>
      </c>
      <c r="P88" s="148" t="s">
        <v>701</v>
      </c>
    </row>
    <row r="89" spans="1:16" ht="12.75" customHeight="1" thickBot="1" x14ac:dyDescent="0.25">
      <c r="A89" s="136" t="str">
        <f t="shared" si="12"/>
        <v>IBVS 5777 </v>
      </c>
      <c r="B89" s="15" t="str">
        <f t="shared" si="13"/>
        <v>II</v>
      </c>
      <c r="C89" s="136">
        <f t="shared" si="14"/>
        <v>53965.412700000001</v>
      </c>
      <c r="D89" s="11" t="str">
        <f t="shared" si="15"/>
        <v>vis</v>
      </c>
      <c r="E89" s="144">
        <f>VLOOKUP(C89,Active!C$21:E$964,3,FALSE)</f>
        <v>9761.855824947228</v>
      </c>
      <c r="F89" s="15" t="s">
        <v>108</v>
      </c>
      <c r="G89" s="11" t="str">
        <f t="shared" si="16"/>
        <v>53965.4127</v>
      </c>
      <c r="H89" s="136">
        <f t="shared" si="17"/>
        <v>62103.5</v>
      </c>
      <c r="I89" s="145" t="s">
        <v>710</v>
      </c>
      <c r="J89" s="146" t="s">
        <v>711</v>
      </c>
      <c r="K89" s="145" t="s">
        <v>712</v>
      </c>
      <c r="L89" s="145" t="s">
        <v>713</v>
      </c>
      <c r="M89" s="146" t="s">
        <v>500</v>
      </c>
      <c r="N89" s="146" t="s">
        <v>553</v>
      </c>
      <c r="O89" s="147" t="s">
        <v>700</v>
      </c>
      <c r="P89" s="148" t="s">
        <v>701</v>
      </c>
    </row>
    <row r="90" spans="1:16" ht="12.75" customHeight="1" thickBot="1" x14ac:dyDescent="0.25">
      <c r="A90" s="136" t="str">
        <f t="shared" si="12"/>
        <v>IBVS 5795 </v>
      </c>
      <c r="B90" s="15" t="str">
        <f t="shared" si="13"/>
        <v>I</v>
      </c>
      <c r="C90" s="136">
        <f t="shared" si="14"/>
        <v>54086.262199999997</v>
      </c>
      <c r="D90" s="11" t="str">
        <f t="shared" si="15"/>
        <v>vis</v>
      </c>
      <c r="E90" s="144">
        <f>VLOOKUP(C90,Active!C$21:E$964,3,FALSE)</f>
        <v>10051.352663705318</v>
      </c>
      <c r="F90" s="15" t="s">
        <v>108</v>
      </c>
      <c r="G90" s="11" t="str">
        <f t="shared" si="16"/>
        <v>54086.2622</v>
      </c>
      <c r="H90" s="136">
        <f t="shared" si="17"/>
        <v>62393</v>
      </c>
      <c r="I90" s="145" t="s">
        <v>718</v>
      </c>
      <c r="J90" s="146" t="s">
        <v>719</v>
      </c>
      <c r="K90" s="145" t="s">
        <v>720</v>
      </c>
      <c r="L90" s="145" t="s">
        <v>721</v>
      </c>
      <c r="M90" s="146" t="s">
        <v>500</v>
      </c>
      <c r="N90" s="146" t="s">
        <v>553</v>
      </c>
      <c r="O90" s="147" t="s">
        <v>722</v>
      </c>
      <c r="P90" s="148" t="s">
        <v>723</v>
      </c>
    </row>
    <row r="91" spans="1:16" ht="12.75" customHeight="1" thickBot="1" x14ac:dyDescent="0.25">
      <c r="A91" s="136" t="str">
        <f t="shared" si="12"/>
        <v>JAAVSO 36(2);171 </v>
      </c>
      <c r="B91" s="15" t="str">
        <f t="shared" si="13"/>
        <v>I</v>
      </c>
      <c r="C91" s="136">
        <f t="shared" si="14"/>
        <v>54338.813800000004</v>
      </c>
      <c r="D91" s="11" t="str">
        <f t="shared" si="15"/>
        <v>vis</v>
      </c>
      <c r="E91" s="144">
        <f>VLOOKUP(C91,Active!C$21:E$964,3,FALSE)</f>
        <v>10656.343911689806</v>
      </c>
      <c r="F91" s="15" t="s">
        <v>108</v>
      </c>
      <c r="G91" s="11" t="str">
        <f t="shared" si="16"/>
        <v>54338.8138</v>
      </c>
      <c r="H91" s="136">
        <f t="shared" si="17"/>
        <v>62998</v>
      </c>
      <c r="I91" s="145" t="s">
        <v>732</v>
      </c>
      <c r="J91" s="146" t="s">
        <v>733</v>
      </c>
      <c r="K91" s="145" t="s">
        <v>734</v>
      </c>
      <c r="L91" s="145" t="s">
        <v>735</v>
      </c>
      <c r="M91" s="146" t="s">
        <v>500</v>
      </c>
      <c r="N91" s="146" t="s">
        <v>501</v>
      </c>
      <c r="O91" s="147" t="s">
        <v>281</v>
      </c>
      <c r="P91" s="148" t="s">
        <v>736</v>
      </c>
    </row>
    <row r="92" spans="1:16" ht="12.75" customHeight="1" thickBot="1" x14ac:dyDescent="0.25">
      <c r="A92" s="136" t="str">
        <f t="shared" si="12"/>
        <v>JAAVSO 36(2);171 </v>
      </c>
      <c r="B92" s="15" t="str">
        <f t="shared" si="13"/>
        <v>I</v>
      </c>
      <c r="C92" s="136">
        <f t="shared" si="14"/>
        <v>54366.780899999998</v>
      </c>
      <c r="D92" s="11" t="str">
        <f t="shared" si="15"/>
        <v>vis</v>
      </c>
      <c r="E92" s="144">
        <f>VLOOKUP(C92,Active!C$21:E$964,3,FALSE)</f>
        <v>10723.339530531672</v>
      </c>
      <c r="F92" s="15" t="s">
        <v>108</v>
      </c>
      <c r="G92" s="11" t="str">
        <f t="shared" si="16"/>
        <v>54366.7809</v>
      </c>
      <c r="H92" s="136">
        <f t="shared" si="17"/>
        <v>63065</v>
      </c>
      <c r="I92" s="145" t="s">
        <v>737</v>
      </c>
      <c r="J92" s="146" t="s">
        <v>738</v>
      </c>
      <c r="K92" s="145" t="s">
        <v>739</v>
      </c>
      <c r="L92" s="145" t="s">
        <v>740</v>
      </c>
      <c r="M92" s="146" t="s">
        <v>500</v>
      </c>
      <c r="N92" s="146" t="s">
        <v>501</v>
      </c>
      <c r="O92" s="147" t="s">
        <v>281</v>
      </c>
      <c r="P92" s="148" t="s">
        <v>736</v>
      </c>
    </row>
    <row r="93" spans="1:16" ht="12.75" customHeight="1" thickBot="1" x14ac:dyDescent="0.25">
      <c r="A93" s="136" t="str">
        <f t="shared" si="12"/>
        <v>IBVS 5898 </v>
      </c>
      <c r="B93" s="15" t="str">
        <f t="shared" si="13"/>
        <v>II</v>
      </c>
      <c r="C93" s="136">
        <f t="shared" si="14"/>
        <v>54433.359799999998</v>
      </c>
      <c r="D93" s="11" t="str">
        <f t="shared" si="15"/>
        <v>vis</v>
      </c>
      <c r="E93" s="144">
        <f>VLOOKUP(C93,Active!C$21:E$964,3,FALSE)</f>
        <v>10882.830311031315</v>
      </c>
      <c r="F93" s="15" t="s">
        <v>108</v>
      </c>
      <c r="G93" s="11" t="str">
        <f t="shared" si="16"/>
        <v>54433.3598</v>
      </c>
      <c r="H93" s="136">
        <f t="shared" si="17"/>
        <v>63224.5</v>
      </c>
      <c r="I93" s="145" t="s">
        <v>741</v>
      </c>
      <c r="J93" s="146" t="s">
        <v>742</v>
      </c>
      <c r="K93" s="145" t="s">
        <v>743</v>
      </c>
      <c r="L93" s="145" t="s">
        <v>744</v>
      </c>
      <c r="M93" s="146" t="s">
        <v>500</v>
      </c>
      <c r="N93" s="146" t="s">
        <v>553</v>
      </c>
      <c r="O93" s="147" t="s">
        <v>745</v>
      </c>
      <c r="P93" s="148" t="s">
        <v>746</v>
      </c>
    </row>
    <row r="94" spans="1:16" ht="12.75" customHeight="1" thickBot="1" x14ac:dyDescent="0.25">
      <c r="A94" s="136" t="str">
        <f t="shared" si="12"/>
        <v>JAAVSO 36(2);186 </v>
      </c>
      <c r="B94" s="15" t="str">
        <f t="shared" si="13"/>
        <v>I</v>
      </c>
      <c r="C94" s="136">
        <f t="shared" si="14"/>
        <v>54583.849800000004</v>
      </c>
      <c r="D94" s="11" t="str">
        <f t="shared" si="15"/>
        <v>vis</v>
      </c>
      <c r="E94" s="144">
        <f>VLOOKUP(C94,Active!C$21:E$964,3,FALSE)</f>
        <v>11243.331424107559</v>
      </c>
      <c r="F94" s="15" t="s">
        <v>108</v>
      </c>
      <c r="G94" s="11" t="str">
        <f t="shared" si="16"/>
        <v>54583.8498</v>
      </c>
      <c r="H94" s="136">
        <f t="shared" si="17"/>
        <v>63585</v>
      </c>
      <c r="I94" s="145" t="s">
        <v>747</v>
      </c>
      <c r="J94" s="146" t="s">
        <v>748</v>
      </c>
      <c r="K94" s="145" t="s">
        <v>749</v>
      </c>
      <c r="L94" s="145" t="s">
        <v>750</v>
      </c>
      <c r="M94" s="146" t="s">
        <v>500</v>
      </c>
      <c r="N94" s="146" t="s">
        <v>553</v>
      </c>
      <c r="O94" s="147" t="s">
        <v>281</v>
      </c>
      <c r="P94" s="148" t="s">
        <v>751</v>
      </c>
    </row>
    <row r="95" spans="1:16" ht="12.75" customHeight="1" thickBot="1" x14ac:dyDescent="0.25">
      <c r="A95" s="136" t="str">
        <f t="shared" si="12"/>
        <v>JAAVSO 36(2);186 </v>
      </c>
      <c r="B95" s="15" t="str">
        <f t="shared" si="13"/>
        <v>II</v>
      </c>
      <c r="C95" s="136">
        <f t="shared" si="14"/>
        <v>54628.7261</v>
      </c>
      <c r="D95" s="11" t="str">
        <f t="shared" si="15"/>
        <v>vis</v>
      </c>
      <c r="E95" s="144">
        <f>VLOOKUP(C95,Active!C$21:E$964,3,FALSE)</f>
        <v>11350.833292010686</v>
      </c>
      <c r="F95" s="15" t="s">
        <v>108</v>
      </c>
      <c r="G95" s="11" t="str">
        <f t="shared" si="16"/>
        <v>54628.7261</v>
      </c>
      <c r="H95" s="136">
        <f t="shared" si="17"/>
        <v>63692.5</v>
      </c>
      <c r="I95" s="145" t="s">
        <v>752</v>
      </c>
      <c r="J95" s="146" t="s">
        <v>753</v>
      </c>
      <c r="K95" s="145" t="s">
        <v>754</v>
      </c>
      <c r="L95" s="145" t="s">
        <v>755</v>
      </c>
      <c r="M95" s="146" t="s">
        <v>500</v>
      </c>
      <c r="N95" s="146" t="s">
        <v>553</v>
      </c>
      <c r="O95" s="147" t="s">
        <v>756</v>
      </c>
      <c r="P95" s="148" t="s">
        <v>751</v>
      </c>
    </row>
    <row r="96" spans="1:16" ht="12.75" customHeight="1" thickBot="1" x14ac:dyDescent="0.25">
      <c r="A96" s="136" t="str">
        <f t="shared" si="12"/>
        <v>JAAVSO 36(2);186 </v>
      </c>
      <c r="B96" s="15" t="str">
        <f t="shared" si="13"/>
        <v>II</v>
      </c>
      <c r="C96" s="136">
        <f t="shared" si="14"/>
        <v>54635.820800000001</v>
      </c>
      <c r="D96" s="11" t="str">
        <f t="shared" si="15"/>
        <v>vis</v>
      </c>
      <c r="E96" s="144">
        <f>VLOOKUP(C96,Active!C$21:E$964,3,FALSE)</f>
        <v>11367.828755144068</v>
      </c>
      <c r="F96" s="15" t="s">
        <v>108</v>
      </c>
      <c r="G96" s="11" t="str">
        <f t="shared" si="16"/>
        <v>54635.8208</v>
      </c>
      <c r="H96" s="136">
        <f t="shared" si="17"/>
        <v>63709.5</v>
      </c>
      <c r="I96" s="145" t="s">
        <v>757</v>
      </c>
      <c r="J96" s="146" t="s">
        <v>758</v>
      </c>
      <c r="K96" s="145" t="s">
        <v>759</v>
      </c>
      <c r="L96" s="145" t="s">
        <v>760</v>
      </c>
      <c r="M96" s="146" t="s">
        <v>500</v>
      </c>
      <c r="N96" s="146" t="s">
        <v>553</v>
      </c>
      <c r="O96" s="147" t="s">
        <v>756</v>
      </c>
      <c r="P96" s="148" t="s">
        <v>751</v>
      </c>
    </row>
    <row r="97" spans="1:16" ht="12.75" customHeight="1" thickBot="1" x14ac:dyDescent="0.25">
      <c r="A97" s="136" t="str">
        <f t="shared" si="12"/>
        <v>JAAVSO 36(2);186 </v>
      </c>
      <c r="B97" s="15" t="str">
        <f t="shared" si="13"/>
        <v>II</v>
      </c>
      <c r="C97" s="136">
        <f t="shared" si="14"/>
        <v>54651.685299999997</v>
      </c>
      <c r="D97" s="11" t="str">
        <f t="shared" si="15"/>
        <v>vis</v>
      </c>
      <c r="E97" s="144">
        <f>VLOOKUP(C97,Active!C$21:E$964,3,FALSE)</f>
        <v>11405.832409263254</v>
      </c>
      <c r="F97" s="15" t="s">
        <v>108</v>
      </c>
      <c r="G97" s="11" t="str">
        <f t="shared" si="16"/>
        <v>54651.6853</v>
      </c>
      <c r="H97" s="136">
        <f t="shared" si="17"/>
        <v>63747.5</v>
      </c>
      <c r="I97" s="145" t="s">
        <v>761</v>
      </c>
      <c r="J97" s="146" t="s">
        <v>762</v>
      </c>
      <c r="K97" s="145" t="s">
        <v>763</v>
      </c>
      <c r="L97" s="145" t="s">
        <v>764</v>
      </c>
      <c r="M97" s="146" t="s">
        <v>500</v>
      </c>
      <c r="N97" s="146" t="s">
        <v>553</v>
      </c>
      <c r="O97" s="147" t="s">
        <v>281</v>
      </c>
      <c r="P97" s="148" t="s">
        <v>751</v>
      </c>
    </row>
    <row r="98" spans="1:16" ht="12.75" customHeight="1" thickBot="1" x14ac:dyDescent="0.25">
      <c r="A98" s="136" t="str">
        <f t="shared" si="12"/>
        <v>JAAVSO 36(2);186 </v>
      </c>
      <c r="B98" s="15" t="str">
        <f t="shared" si="13"/>
        <v>I</v>
      </c>
      <c r="C98" s="136">
        <f t="shared" si="14"/>
        <v>54702.817900000002</v>
      </c>
      <c r="D98" s="11" t="str">
        <f t="shared" si="15"/>
        <v>vis</v>
      </c>
      <c r="E98" s="144">
        <f>VLOOKUP(C98,Active!C$21:E$964,3,FALSE)</f>
        <v>11528.321340185465</v>
      </c>
      <c r="F98" s="15" t="s">
        <v>108</v>
      </c>
      <c r="G98" s="11" t="str">
        <f t="shared" si="16"/>
        <v>54702.8179</v>
      </c>
      <c r="H98" s="136">
        <f t="shared" si="17"/>
        <v>63870</v>
      </c>
      <c r="I98" s="145" t="s">
        <v>765</v>
      </c>
      <c r="J98" s="146" t="s">
        <v>766</v>
      </c>
      <c r="K98" s="145" t="s">
        <v>767</v>
      </c>
      <c r="L98" s="145" t="s">
        <v>768</v>
      </c>
      <c r="M98" s="146" t="s">
        <v>500</v>
      </c>
      <c r="N98" s="146" t="s">
        <v>553</v>
      </c>
      <c r="O98" s="147" t="s">
        <v>281</v>
      </c>
      <c r="P98" s="148" t="s">
        <v>751</v>
      </c>
    </row>
    <row r="99" spans="1:16" ht="12.75" customHeight="1" thickBot="1" x14ac:dyDescent="0.25">
      <c r="A99" s="136" t="str">
        <f t="shared" si="12"/>
        <v>JAAVSO 37(1),44 </v>
      </c>
      <c r="B99" s="15" t="str">
        <f t="shared" si="13"/>
        <v>II</v>
      </c>
      <c r="C99" s="136">
        <f t="shared" si="14"/>
        <v>54768.564599999998</v>
      </c>
      <c r="D99" s="11" t="str">
        <f t="shared" si="15"/>
        <v>vis</v>
      </c>
      <c r="E99" s="144">
        <f>VLOOKUP(C99,Active!C$21:E$964,3,FALSE)</f>
        <v>11685.818572766284</v>
      </c>
      <c r="F99" s="15" t="s">
        <v>108</v>
      </c>
      <c r="G99" s="11" t="str">
        <f t="shared" si="16"/>
        <v>54768.5646</v>
      </c>
      <c r="H99" s="136">
        <f t="shared" si="17"/>
        <v>64027.5</v>
      </c>
      <c r="I99" s="145" t="s">
        <v>769</v>
      </c>
      <c r="J99" s="146" t="s">
        <v>770</v>
      </c>
      <c r="K99" s="145" t="s">
        <v>771</v>
      </c>
      <c r="L99" s="145" t="s">
        <v>772</v>
      </c>
      <c r="M99" s="146" t="s">
        <v>500</v>
      </c>
      <c r="N99" s="146" t="s">
        <v>501</v>
      </c>
      <c r="O99" s="147" t="s">
        <v>281</v>
      </c>
      <c r="P99" s="148" t="s">
        <v>773</v>
      </c>
    </row>
    <row r="100" spans="1:16" ht="12.75" customHeight="1" thickBot="1" x14ac:dyDescent="0.25">
      <c r="A100" s="136" t="str">
        <f t="shared" si="12"/>
        <v>JAAVSO 37(1),44 </v>
      </c>
      <c r="B100" s="15" t="str">
        <f t="shared" si="13"/>
        <v>I</v>
      </c>
      <c r="C100" s="136">
        <f t="shared" si="14"/>
        <v>54797.576999999997</v>
      </c>
      <c r="D100" s="11" t="str">
        <f t="shared" si="15"/>
        <v>vis</v>
      </c>
      <c r="E100" s="144">
        <f>VLOOKUP(C100,Active!C$21:E$964,3,FALSE)</f>
        <v>11755.318223859465</v>
      </c>
      <c r="F100" s="15" t="s">
        <v>108</v>
      </c>
      <c r="G100" s="11" t="str">
        <f t="shared" si="16"/>
        <v>54797.577</v>
      </c>
      <c r="H100" s="136">
        <f t="shared" si="17"/>
        <v>64097</v>
      </c>
      <c r="I100" s="145" t="s">
        <v>774</v>
      </c>
      <c r="J100" s="146" t="s">
        <v>775</v>
      </c>
      <c r="K100" s="145" t="s">
        <v>776</v>
      </c>
      <c r="L100" s="145" t="s">
        <v>777</v>
      </c>
      <c r="M100" s="146" t="s">
        <v>500</v>
      </c>
      <c r="N100" s="146" t="s">
        <v>501</v>
      </c>
      <c r="O100" s="147" t="s">
        <v>778</v>
      </c>
      <c r="P100" s="148" t="s">
        <v>773</v>
      </c>
    </row>
    <row r="101" spans="1:16" ht="12.75" customHeight="1" thickBot="1" x14ac:dyDescent="0.25">
      <c r="A101" s="136" t="str">
        <f t="shared" si="12"/>
        <v>JAAVSO 37(1),44 </v>
      </c>
      <c r="B101" s="15" t="str">
        <f t="shared" si="13"/>
        <v>I</v>
      </c>
      <c r="C101" s="136">
        <f t="shared" si="14"/>
        <v>54832.640599999999</v>
      </c>
      <c r="D101" s="11" t="str">
        <f t="shared" si="15"/>
        <v>vis</v>
      </c>
      <c r="E101" s="144">
        <f>VLOOKUP(C101,Active!C$21:E$964,3,FALSE)</f>
        <v>11839.313617762451</v>
      </c>
      <c r="F101" s="15" t="s">
        <v>108</v>
      </c>
      <c r="G101" s="11" t="str">
        <f t="shared" si="16"/>
        <v>54832.6406</v>
      </c>
      <c r="H101" s="136">
        <f t="shared" si="17"/>
        <v>64181</v>
      </c>
      <c r="I101" s="145" t="s">
        <v>779</v>
      </c>
      <c r="J101" s="146" t="s">
        <v>780</v>
      </c>
      <c r="K101" s="145" t="s">
        <v>781</v>
      </c>
      <c r="L101" s="145" t="s">
        <v>782</v>
      </c>
      <c r="M101" s="146" t="s">
        <v>500</v>
      </c>
      <c r="N101" s="146" t="s">
        <v>501</v>
      </c>
      <c r="O101" s="147" t="s">
        <v>663</v>
      </c>
      <c r="P101" s="148" t="s">
        <v>773</v>
      </c>
    </row>
    <row r="102" spans="1:16" ht="12.75" customHeight="1" thickBot="1" x14ac:dyDescent="0.25">
      <c r="A102" s="136" t="str">
        <f t="shared" si="12"/>
        <v> JAAVSO 38;85 </v>
      </c>
      <c r="B102" s="15" t="str">
        <f t="shared" si="13"/>
        <v>I</v>
      </c>
      <c r="C102" s="136">
        <f t="shared" si="14"/>
        <v>54986.677100000001</v>
      </c>
      <c r="D102" s="11" t="str">
        <f t="shared" si="15"/>
        <v>vis</v>
      </c>
      <c r="E102" s="144">
        <f>VLOOKUP(C102,Active!C$21:E$964,3,FALSE)</f>
        <v>12208.310426217284</v>
      </c>
      <c r="F102" s="15" t="s">
        <v>108</v>
      </c>
      <c r="G102" s="11" t="str">
        <f t="shared" si="16"/>
        <v>54986.6771</v>
      </c>
      <c r="H102" s="136">
        <f t="shared" si="17"/>
        <v>64550</v>
      </c>
      <c r="I102" s="145" t="s">
        <v>783</v>
      </c>
      <c r="J102" s="146" t="s">
        <v>784</v>
      </c>
      <c r="K102" s="145" t="s">
        <v>785</v>
      </c>
      <c r="L102" s="145" t="s">
        <v>786</v>
      </c>
      <c r="M102" s="146" t="s">
        <v>500</v>
      </c>
      <c r="N102" s="146" t="s">
        <v>501</v>
      </c>
      <c r="O102" s="147" t="s">
        <v>281</v>
      </c>
      <c r="P102" s="147" t="s">
        <v>787</v>
      </c>
    </row>
    <row r="103" spans="1:16" ht="12.75" customHeight="1" thickBot="1" x14ac:dyDescent="0.25">
      <c r="A103" s="136" t="str">
        <f t="shared" si="12"/>
        <v>IBVS 5898 </v>
      </c>
      <c r="B103" s="15" t="str">
        <f t="shared" si="13"/>
        <v>II</v>
      </c>
      <c r="C103" s="136">
        <f t="shared" si="14"/>
        <v>55029.464999999997</v>
      </c>
      <c r="D103" s="11" t="str">
        <f t="shared" si="15"/>
        <v>vis</v>
      </c>
      <c r="E103" s="144">
        <f>VLOOKUP(C103,Active!C$21:E$964,3,FALSE)</f>
        <v>12310.809499751691</v>
      </c>
      <c r="F103" s="15" t="s">
        <v>108</v>
      </c>
      <c r="G103" s="11" t="str">
        <f t="shared" si="16"/>
        <v>55029.4650</v>
      </c>
      <c r="H103" s="136">
        <f t="shared" si="17"/>
        <v>64652.5</v>
      </c>
      <c r="I103" s="145" t="s">
        <v>788</v>
      </c>
      <c r="J103" s="146" t="s">
        <v>789</v>
      </c>
      <c r="K103" s="145" t="s">
        <v>790</v>
      </c>
      <c r="L103" s="145" t="s">
        <v>791</v>
      </c>
      <c r="M103" s="146" t="s">
        <v>500</v>
      </c>
      <c r="N103" s="146" t="s">
        <v>108</v>
      </c>
      <c r="O103" s="147" t="s">
        <v>745</v>
      </c>
      <c r="P103" s="148" t="s">
        <v>746</v>
      </c>
    </row>
    <row r="104" spans="1:16" ht="12.75" customHeight="1" thickBot="1" x14ac:dyDescent="0.25">
      <c r="A104" s="136" t="str">
        <f t="shared" si="12"/>
        <v> JAAVSO 38;120 </v>
      </c>
      <c r="B104" s="15" t="str">
        <f t="shared" si="13"/>
        <v>II</v>
      </c>
      <c r="C104" s="136">
        <f t="shared" si="14"/>
        <v>55114.620799999997</v>
      </c>
      <c r="D104" s="11" t="str">
        <f t="shared" si="15"/>
        <v>vis</v>
      </c>
      <c r="E104" s="144">
        <f>VLOOKUP(C104,Active!C$21:E$964,3,FALSE)</f>
        <v>12514.801530351047</v>
      </c>
      <c r="F104" s="15" t="s">
        <v>108</v>
      </c>
      <c r="G104" s="11" t="str">
        <f t="shared" si="16"/>
        <v>55114.6208</v>
      </c>
      <c r="H104" s="136">
        <f t="shared" si="17"/>
        <v>64856.5</v>
      </c>
      <c r="I104" s="145" t="s">
        <v>803</v>
      </c>
      <c r="J104" s="146" t="s">
        <v>804</v>
      </c>
      <c r="K104" s="145" t="s">
        <v>805</v>
      </c>
      <c r="L104" s="145" t="s">
        <v>806</v>
      </c>
      <c r="M104" s="146" t="s">
        <v>500</v>
      </c>
      <c r="N104" s="146" t="s">
        <v>501</v>
      </c>
      <c r="O104" s="147" t="s">
        <v>281</v>
      </c>
      <c r="P104" s="147" t="s">
        <v>807</v>
      </c>
    </row>
    <row r="105" spans="1:16" ht="12.75" customHeight="1" thickBot="1" x14ac:dyDescent="0.25">
      <c r="A105" s="136" t="str">
        <f t="shared" si="12"/>
        <v>IBVS 5920 </v>
      </c>
      <c r="B105" s="15" t="str">
        <f t="shared" si="13"/>
        <v>II</v>
      </c>
      <c r="C105" s="136">
        <f t="shared" si="14"/>
        <v>55144.675799999997</v>
      </c>
      <c r="D105" s="11" t="str">
        <f t="shared" si="15"/>
        <v>vis</v>
      </c>
      <c r="E105" s="144">
        <f>VLOOKUP(C105,Active!C$21:E$964,3,FALSE)</f>
        <v>12586.798745803942</v>
      </c>
      <c r="F105" s="15" t="s">
        <v>108</v>
      </c>
      <c r="G105" s="11" t="str">
        <f t="shared" si="16"/>
        <v>55144.6758</v>
      </c>
      <c r="H105" s="136">
        <f t="shared" si="17"/>
        <v>64928.5</v>
      </c>
      <c r="I105" s="145" t="s">
        <v>808</v>
      </c>
      <c r="J105" s="146" t="s">
        <v>809</v>
      </c>
      <c r="K105" s="145" t="s">
        <v>810</v>
      </c>
      <c r="L105" s="145" t="s">
        <v>811</v>
      </c>
      <c r="M105" s="146" t="s">
        <v>500</v>
      </c>
      <c r="N105" s="146" t="s">
        <v>108</v>
      </c>
      <c r="O105" s="147" t="s">
        <v>260</v>
      </c>
      <c r="P105" s="148" t="s">
        <v>812</v>
      </c>
    </row>
    <row r="106" spans="1:16" ht="12.75" customHeight="1" thickBot="1" x14ac:dyDescent="0.25">
      <c r="A106" s="136" t="str">
        <f t="shared" si="12"/>
        <v> JAAVSO 38;120 </v>
      </c>
      <c r="B106" s="15" t="str">
        <f t="shared" si="13"/>
        <v>I</v>
      </c>
      <c r="C106" s="136">
        <f t="shared" si="14"/>
        <v>55163.669300000001</v>
      </c>
      <c r="D106" s="11" t="str">
        <f t="shared" si="15"/>
        <v>vis</v>
      </c>
      <c r="E106" s="144">
        <f>VLOOKUP(C106,Active!C$21:E$964,3,FALSE)</f>
        <v>12632.297967620774</v>
      </c>
      <c r="F106" s="15" t="s">
        <v>108</v>
      </c>
      <c r="G106" s="11" t="str">
        <f t="shared" si="16"/>
        <v>55163.6693</v>
      </c>
      <c r="H106" s="136">
        <f t="shared" si="17"/>
        <v>64974</v>
      </c>
      <c r="I106" s="145" t="s">
        <v>813</v>
      </c>
      <c r="J106" s="146" t="s">
        <v>814</v>
      </c>
      <c r="K106" s="145" t="s">
        <v>815</v>
      </c>
      <c r="L106" s="145" t="s">
        <v>816</v>
      </c>
      <c r="M106" s="146" t="s">
        <v>500</v>
      </c>
      <c r="N106" s="146" t="s">
        <v>501</v>
      </c>
      <c r="O106" s="147" t="s">
        <v>587</v>
      </c>
      <c r="P106" s="147" t="s">
        <v>807</v>
      </c>
    </row>
    <row r="107" spans="1:16" ht="12.75" customHeight="1" thickBot="1" x14ac:dyDescent="0.25">
      <c r="A107" s="136" t="str">
        <f t="shared" ref="A107:A138" si="18">P107</f>
        <v> JAAVSO 38;120 </v>
      </c>
      <c r="B107" s="15" t="str">
        <f t="shared" ref="B107:B138" si="19">IF(H107=INT(H107),"I","II")</f>
        <v>II</v>
      </c>
      <c r="C107" s="136">
        <f t="shared" ref="C107:C138" si="20">1*G107</f>
        <v>55238.5985</v>
      </c>
      <c r="D107" s="11" t="str">
        <f t="shared" ref="D107:D138" si="21">VLOOKUP(F107,I$1:J$5,2,FALSE)</f>
        <v>vis</v>
      </c>
      <c r="E107" s="144">
        <f>VLOOKUP(C107,Active!C$21:E$964,3,FALSE)</f>
        <v>12811.792020394454</v>
      </c>
      <c r="F107" s="15" t="s">
        <v>108</v>
      </c>
      <c r="G107" s="11" t="str">
        <f t="shared" ref="G107:G138" si="22">MID(I107,3,LEN(I107)-3)</f>
        <v>55238.5985</v>
      </c>
      <c r="H107" s="136">
        <f t="shared" ref="H107:H138" si="23">1*K107</f>
        <v>65153.5</v>
      </c>
      <c r="I107" s="145" t="s">
        <v>817</v>
      </c>
      <c r="J107" s="146" t="s">
        <v>818</v>
      </c>
      <c r="K107" s="145" t="s">
        <v>819</v>
      </c>
      <c r="L107" s="145" t="s">
        <v>820</v>
      </c>
      <c r="M107" s="146" t="s">
        <v>500</v>
      </c>
      <c r="N107" s="146" t="s">
        <v>501</v>
      </c>
      <c r="O107" s="147" t="s">
        <v>281</v>
      </c>
      <c r="P107" s="147" t="s">
        <v>807</v>
      </c>
    </row>
    <row r="108" spans="1:16" ht="12.75" customHeight="1" thickBot="1" x14ac:dyDescent="0.25">
      <c r="A108" s="136" t="str">
        <f t="shared" si="18"/>
        <v> JAAVSO 39;94 </v>
      </c>
      <c r="B108" s="15" t="str">
        <f t="shared" si="19"/>
        <v>II</v>
      </c>
      <c r="C108" s="136">
        <f t="shared" si="20"/>
        <v>55346.716800000002</v>
      </c>
      <c r="D108" s="11" t="str">
        <f t="shared" si="21"/>
        <v>vis</v>
      </c>
      <c r="E108" s="144">
        <f>VLOOKUP(C108,Active!C$21:E$964,3,FALSE)</f>
        <v>13070.791073447219</v>
      </c>
      <c r="F108" s="15" t="s">
        <v>108</v>
      </c>
      <c r="G108" s="11" t="str">
        <f t="shared" si="22"/>
        <v>55346.7168</v>
      </c>
      <c r="H108" s="136">
        <f t="shared" si="23"/>
        <v>65412.5</v>
      </c>
      <c r="I108" s="145" t="s">
        <v>821</v>
      </c>
      <c r="J108" s="146" t="s">
        <v>822</v>
      </c>
      <c r="K108" s="145" t="s">
        <v>823</v>
      </c>
      <c r="L108" s="145" t="s">
        <v>824</v>
      </c>
      <c r="M108" s="146" t="s">
        <v>500</v>
      </c>
      <c r="N108" s="146" t="s">
        <v>501</v>
      </c>
      <c r="O108" s="147" t="s">
        <v>281</v>
      </c>
      <c r="P108" s="147" t="s">
        <v>825</v>
      </c>
    </row>
    <row r="109" spans="1:16" ht="12.75" customHeight="1" thickBot="1" x14ac:dyDescent="0.25">
      <c r="A109" s="136" t="str">
        <f t="shared" si="18"/>
        <v>IBVS 5960 </v>
      </c>
      <c r="B109" s="15" t="str">
        <f t="shared" si="19"/>
        <v>II</v>
      </c>
      <c r="C109" s="136">
        <f t="shared" si="20"/>
        <v>55503.67</v>
      </c>
      <c r="D109" s="11" t="str">
        <f t="shared" si="21"/>
        <v>vis</v>
      </c>
      <c r="E109" s="144">
        <f>VLOOKUP(C109,Active!C$21:E$964,3,FALSE)</f>
        <v>13446.774881679496</v>
      </c>
      <c r="F109" s="15" t="s">
        <v>108</v>
      </c>
      <c r="G109" s="11" t="str">
        <f t="shared" si="22"/>
        <v>55503.6700</v>
      </c>
      <c r="H109" s="136">
        <f t="shared" si="23"/>
        <v>65788.5</v>
      </c>
      <c r="I109" s="145" t="s">
        <v>830</v>
      </c>
      <c r="J109" s="146" t="s">
        <v>831</v>
      </c>
      <c r="K109" s="145" t="s">
        <v>832</v>
      </c>
      <c r="L109" s="145" t="s">
        <v>833</v>
      </c>
      <c r="M109" s="146" t="s">
        <v>500</v>
      </c>
      <c r="N109" s="146" t="s">
        <v>108</v>
      </c>
      <c r="O109" s="147" t="s">
        <v>260</v>
      </c>
      <c r="P109" s="148" t="s">
        <v>834</v>
      </c>
    </row>
    <row r="110" spans="1:16" ht="12.75" customHeight="1" thickBot="1" x14ac:dyDescent="0.25">
      <c r="A110" s="136" t="str">
        <f t="shared" si="18"/>
        <v> JAAVSO 39;177 </v>
      </c>
      <c r="B110" s="15" t="str">
        <f t="shared" si="19"/>
        <v>II</v>
      </c>
      <c r="C110" s="136">
        <f t="shared" si="20"/>
        <v>55531.642699999997</v>
      </c>
      <c r="D110" s="11" t="str">
        <f t="shared" si="21"/>
        <v>vis</v>
      </c>
      <c r="E110" s="144">
        <f>VLOOKUP(C110,Active!C$21:E$964,3,FALSE)</f>
        <v>13513.78391540763</v>
      </c>
      <c r="F110" s="15" t="s">
        <v>108</v>
      </c>
      <c r="G110" s="11" t="str">
        <f t="shared" si="22"/>
        <v>55531.6427</v>
      </c>
      <c r="H110" s="136">
        <f t="shared" si="23"/>
        <v>65855.5</v>
      </c>
      <c r="I110" s="145" t="s">
        <v>835</v>
      </c>
      <c r="J110" s="146" t="s">
        <v>836</v>
      </c>
      <c r="K110" s="145" t="s">
        <v>837</v>
      </c>
      <c r="L110" s="145" t="s">
        <v>838</v>
      </c>
      <c r="M110" s="146" t="s">
        <v>500</v>
      </c>
      <c r="N110" s="146" t="s">
        <v>108</v>
      </c>
      <c r="O110" s="147" t="s">
        <v>663</v>
      </c>
      <c r="P110" s="147" t="s">
        <v>839</v>
      </c>
    </row>
    <row r="111" spans="1:16" ht="12.75" customHeight="1" thickBot="1" x14ac:dyDescent="0.25">
      <c r="A111" s="136" t="str">
        <f t="shared" si="18"/>
        <v> JAAVSO 40;975 </v>
      </c>
      <c r="B111" s="15" t="str">
        <f t="shared" si="19"/>
        <v>I</v>
      </c>
      <c r="C111" s="136">
        <f t="shared" si="20"/>
        <v>55747.664299999997</v>
      </c>
      <c r="D111" s="11" t="str">
        <f t="shared" si="21"/>
        <v>vis</v>
      </c>
      <c r="E111" s="144">
        <f>VLOOKUP(C111,Active!C$21:E$964,3,FALSE)</f>
        <v>14031.266985701395</v>
      </c>
      <c r="F111" s="15" t="s">
        <v>108</v>
      </c>
      <c r="G111" s="11" t="str">
        <f t="shared" si="22"/>
        <v>55747.6643</v>
      </c>
      <c r="H111" s="136">
        <f t="shared" si="23"/>
        <v>66373</v>
      </c>
      <c r="I111" s="145" t="s">
        <v>840</v>
      </c>
      <c r="J111" s="146" t="s">
        <v>841</v>
      </c>
      <c r="K111" s="145" t="s">
        <v>842</v>
      </c>
      <c r="L111" s="145" t="s">
        <v>843</v>
      </c>
      <c r="M111" s="146" t="s">
        <v>500</v>
      </c>
      <c r="N111" s="146" t="s">
        <v>108</v>
      </c>
      <c r="O111" s="147" t="s">
        <v>587</v>
      </c>
      <c r="P111" s="147" t="s">
        <v>844</v>
      </c>
    </row>
    <row r="112" spans="1:16" ht="12.75" customHeight="1" thickBot="1" x14ac:dyDescent="0.25">
      <c r="A112" s="136" t="str">
        <f t="shared" si="18"/>
        <v>OEJV 0160 </v>
      </c>
      <c r="B112" s="15" t="str">
        <f t="shared" si="19"/>
        <v>I</v>
      </c>
      <c r="C112" s="136">
        <f t="shared" si="20"/>
        <v>55820.298320000002</v>
      </c>
      <c r="D112" s="11" t="str">
        <f t="shared" si="21"/>
        <v>vis</v>
      </c>
      <c r="E112" s="144">
        <f>VLOOKUP(C112,Active!C$21:E$964,3,FALSE)</f>
        <v>14205.262899431231</v>
      </c>
      <c r="F112" s="15" t="s">
        <v>108</v>
      </c>
      <c r="G112" s="11" t="str">
        <f t="shared" si="22"/>
        <v>55820.29832</v>
      </c>
      <c r="H112" s="136">
        <f t="shared" si="23"/>
        <v>66547</v>
      </c>
      <c r="I112" s="145" t="s">
        <v>851</v>
      </c>
      <c r="J112" s="146" t="s">
        <v>852</v>
      </c>
      <c r="K112" s="145" t="s">
        <v>853</v>
      </c>
      <c r="L112" s="145" t="s">
        <v>854</v>
      </c>
      <c r="M112" s="146" t="s">
        <v>500</v>
      </c>
      <c r="N112" s="146" t="s">
        <v>155</v>
      </c>
      <c r="O112" s="147" t="s">
        <v>855</v>
      </c>
      <c r="P112" s="148" t="s">
        <v>856</v>
      </c>
    </row>
    <row r="113" spans="1:16" ht="12.75" customHeight="1" thickBot="1" x14ac:dyDescent="0.25">
      <c r="A113" s="136" t="str">
        <f t="shared" si="18"/>
        <v>OEJV 0160 </v>
      </c>
      <c r="B113" s="15" t="str">
        <f t="shared" si="19"/>
        <v>I</v>
      </c>
      <c r="C113" s="136">
        <f t="shared" si="20"/>
        <v>55820.299619999998</v>
      </c>
      <c r="D113" s="11" t="str">
        <f t="shared" si="21"/>
        <v>vis</v>
      </c>
      <c r="E113" s="144">
        <f>VLOOKUP(C113,Active!C$21:E$964,3,FALSE)</f>
        <v>14205.266013601247</v>
      </c>
      <c r="F113" s="15" t="s">
        <v>108</v>
      </c>
      <c r="G113" s="11" t="str">
        <f t="shared" si="22"/>
        <v>55820.29962</v>
      </c>
      <c r="H113" s="136">
        <f t="shared" si="23"/>
        <v>66547</v>
      </c>
      <c r="I113" s="145" t="s">
        <v>857</v>
      </c>
      <c r="J113" s="146" t="s">
        <v>858</v>
      </c>
      <c r="K113" s="145" t="s">
        <v>853</v>
      </c>
      <c r="L113" s="145" t="s">
        <v>859</v>
      </c>
      <c r="M113" s="146" t="s">
        <v>500</v>
      </c>
      <c r="N113" s="146" t="s">
        <v>64</v>
      </c>
      <c r="O113" s="147" t="s">
        <v>855</v>
      </c>
      <c r="P113" s="148" t="s">
        <v>856</v>
      </c>
    </row>
    <row r="114" spans="1:16" ht="12.75" customHeight="1" thickBot="1" x14ac:dyDescent="0.25">
      <c r="A114" s="136" t="str">
        <f t="shared" si="18"/>
        <v>IBVS 6011 </v>
      </c>
      <c r="B114" s="15" t="str">
        <f t="shared" si="19"/>
        <v>I</v>
      </c>
      <c r="C114" s="136">
        <f t="shared" si="20"/>
        <v>55881.6584</v>
      </c>
      <c r="D114" s="11" t="str">
        <f t="shared" si="21"/>
        <v>vis</v>
      </c>
      <c r="E114" s="144">
        <f>VLOOKUP(C114,Active!C$21:E$964,3,FALSE)</f>
        <v>14352.251916232653</v>
      </c>
      <c r="F114" s="15" t="s">
        <v>108</v>
      </c>
      <c r="G114" s="11" t="str">
        <f t="shared" si="22"/>
        <v>55881.6584</v>
      </c>
      <c r="H114" s="136">
        <f t="shared" si="23"/>
        <v>66694</v>
      </c>
      <c r="I114" s="145" t="s">
        <v>860</v>
      </c>
      <c r="J114" s="146" t="s">
        <v>861</v>
      </c>
      <c r="K114" s="145" t="s">
        <v>862</v>
      </c>
      <c r="L114" s="145" t="s">
        <v>863</v>
      </c>
      <c r="M114" s="146" t="s">
        <v>500</v>
      </c>
      <c r="N114" s="146" t="s">
        <v>108</v>
      </c>
      <c r="O114" s="147" t="s">
        <v>260</v>
      </c>
      <c r="P114" s="148" t="s">
        <v>864</v>
      </c>
    </row>
    <row r="115" spans="1:16" ht="12.75" customHeight="1" thickBot="1" x14ac:dyDescent="0.25">
      <c r="A115" s="136" t="str">
        <f t="shared" si="18"/>
        <v>OEJV 0160 </v>
      </c>
      <c r="B115" s="15" t="str">
        <f t="shared" si="19"/>
        <v>II</v>
      </c>
      <c r="C115" s="136">
        <f t="shared" si="20"/>
        <v>55895.2284</v>
      </c>
      <c r="D115" s="11" t="str">
        <f t="shared" si="21"/>
        <v>vis</v>
      </c>
      <c r="E115" s="144">
        <f>VLOOKUP(C115,Active!C$21:E$964,3,FALSE)</f>
        <v>14384.759060258466</v>
      </c>
      <c r="F115" s="15" t="s">
        <v>108</v>
      </c>
      <c r="G115" s="11" t="str">
        <f t="shared" si="22"/>
        <v>55895.2284</v>
      </c>
      <c r="H115" s="136">
        <f t="shared" si="23"/>
        <v>66726.5</v>
      </c>
      <c r="I115" s="145" t="s">
        <v>865</v>
      </c>
      <c r="J115" s="146" t="s">
        <v>866</v>
      </c>
      <c r="K115" s="145" t="s">
        <v>867</v>
      </c>
      <c r="L115" s="145" t="s">
        <v>868</v>
      </c>
      <c r="M115" s="146" t="s">
        <v>500</v>
      </c>
      <c r="N115" s="146" t="s">
        <v>123</v>
      </c>
      <c r="O115" s="147" t="s">
        <v>855</v>
      </c>
      <c r="P115" s="148" t="s">
        <v>856</v>
      </c>
    </row>
    <row r="116" spans="1:16" ht="12.75" customHeight="1" thickBot="1" x14ac:dyDescent="0.25">
      <c r="A116" s="136" t="str">
        <f t="shared" si="18"/>
        <v>IBVS 6050 </v>
      </c>
      <c r="B116" s="15" t="str">
        <f t="shared" si="19"/>
        <v>II</v>
      </c>
      <c r="C116" s="136">
        <f t="shared" si="20"/>
        <v>56121.894200000002</v>
      </c>
      <c r="D116" s="11" t="str">
        <f t="shared" si="21"/>
        <v>vis</v>
      </c>
      <c r="E116" s="144">
        <f>VLOOKUP(C116,Active!C$21:E$964,3,FALSE)</f>
        <v>14927.740475610419</v>
      </c>
      <c r="F116" s="15" t="s">
        <v>108</v>
      </c>
      <c r="G116" s="11" t="str">
        <f t="shared" si="22"/>
        <v>56121.8942</v>
      </c>
      <c r="H116" s="136">
        <f t="shared" si="23"/>
        <v>67269.5</v>
      </c>
      <c r="I116" s="145" t="s">
        <v>869</v>
      </c>
      <c r="J116" s="146" t="s">
        <v>870</v>
      </c>
      <c r="K116" s="145" t="s">
        <v>871</v>
      </c>
      <c r="L116" s="145" t="s">
        <v>872</v>
      </c>
      <c r="M116" s="146" t="s">
        <v>500</v>
      </c>
      <c r="N116" s="146" t="s">
        <v>123</v>
      </c>
      <c r="O116" s="147" t="s">
        <v>601</v>
      </c>
      <c r="P116" s="148" t="s">
        <v>873</v>
      </c>
    </row>
    <row r="117" spans="1:16" ht="12.75" customHeight="1" thickBot="1" x14ac:dyDescent="0.25">
      <c r="A117" s="136" t="str">
        <f t="shared" si="18"/>
        <v>OEJV 0160 </v>
      </c>
      <c r="B117" s="15" t="str">
        <f t="shared" si="19"/>
        <v>II</v>
      </c>
      <c r="C117" s="136">
        <f t="shared" si="20"/>
        <v>56152.368459999998</v>
      </c>
      <c r="D117" s="11" t="str">
        <f t="shared" si="21"/>
        <v>vis</v>
      </c>
      <c r="E117" s="144">
        <f>VLOOKUP(C117,Active!C$21:E$964,3,FALSE)</f>
        <v>15000.742034851384</v>
      </c>
      <c r="F117" s="15" t="s">
        <v>108</v>
      </c>
      <c r="G117" s="11" t="str">
        <f t="shared" si="22"/>
        <v>56152.36846</v>
      </c>
      <c r="H117" s="136">
        <f t="shared" si="23"/>
        <v>67342.5</v>
      </c>
      <c r="I117" s="145" t="s">
        <v>874</v>
      </c>
      <c r="J117" s="146" t="s">
        <v>875</v>
      </c>
      <c r="K117" s="145" t="s">
        <v>876</v>
      </c>
      <c r="L117" s="145" t="s">
        <v>877</v>
      </c>
      <c r="M117" s="146" t="s">
        <v>500</v>
      </c>
      <c r="N117" s="146" t="s">
        <v>64</v>
      </c>
      <c r="O117" s="147" t="s">
        <v>878</v>
      </c>
      <c r="P117" s="148" t="s">
        <v>856</v>
      </c>
    </row>
    <row r="118" spans="1:16" ht="12.75" customHeight="1" thickBot="1" x14ac:dyDescent="0.25">
      <c r="A118" s="136" t="str">
        <f t="shared" si="18"/>
        <v>OEJV 0160 </v>
      </c>
      <c r="B118" s="15" t="str">
        <f t="shared" si="19"/>
        <v>II</v>
      </c>
      <c r="C118" s="136">
        <f t="shared" si="20"/>
        <v>56152.36896</v>
      </c>
      <c r="D118" s="11" t="str">
        <f t="shared" si="21"/>
        <v>vis</v>
      </c>
      <c r="E118" s="144">
        <f>VLOOKUP(C118,Active!C$21:E$964,3,FALSE)</f>
        <v>15000.743232609091</v>
      </c>
      <c r="F118" s="15" t="s">
        <v>108</v>
      </c>
      <c r="G118" s="11" t="str">
        <f t="shared" si="22"/>
        <v>56152.36896</v>
      </c>
      <c r="H118" s="136">
        <f t="shared" si="23"/>
        <v>67342.5</v>
      </c>
      <c r="I118" s="145" t="s">
        <v>879</v>
      </c>
      <c r="J118" s="146" t="s">
        <v>880</v>
      </c>
      <c r="K118" s="145" t="s">
        <v>876</v>
      </c>
      <c r="L118" s="145" t="s">
        <v>881</v>
      </c>
      <c r="M118" s="146" t="s">
        <v>500</v>
      </c>
      <c r="N118" s="146" t="s">
        <v>155</v>
      </c>
      <c r="O118" s="147" t="s">
        <v>878</v>
      </c>
      <c r="P118" s="148" t="s">
        <v>856</v>
      </c>
    </row>
    <row r="119" spans="1:16" ht="12.75" customHeight="1" thickBot="1" x14ac:dyDescent="0.25">
      <c r="A119" s="136" t="str">
        <f t="shared" si="18"/>
        <v>OEJV 0160 </v>
      </c>
      <c r="B119" s="15" t="str">
        <f t="shared" si="19"/>
        <v>II</v>
      </c>
      <c r="C119" s="136">
        <f t="shared" si="20"/>
        <v>56152.369160000002</v>
      </c>
      <c r="D119" s="11" t="str">
        <f t="shared" si="21"/>
        <v>vis</v>
      </c>
      <c r="E119" s="144">
        <f>VLOOKUP(C119,Active!C$21:E$964,3,FALSE)</f>
        <v>15000.743711712177</v>
      </c>
      <c r="F119" s="15" t="s">
        <v>108</v>
      </c>
      <c r="G119" s="11" t="str">
        <f t="shared" si="22"/>
        <v>56152.36916</v>
      </c>
      <c r="H119" s="136">
        <f t="shared" si="23"/>
        <v>67342.5</v>
      </c>
      <c r="I119" s="145" t="s">
        <v>882</v>
      </c>
      <c r="J119" s="146" t="s">
        <v>880</v>
      </c>
      <c r="K119" s="145" t="s">
        <v>876</v>
      </c>
      <c r="L119" s="145" t="s">
        <v>883</v>
      </c>
      <c r="M119" s="146" t="s">
        <v>500</v>
      </c>
      <c r="N119" s="146" t="s">
        <v>108</v>
      </c>
      <c r="O119" s="147" t="s">
        <v>878</v>
      </c>
      <c r="P119" s="148" t="s">
        <v>856</v>
      </c>
    </row>
    <row r="120" spans="1:16" ht="12.75" customHeight="1" thickBot="1" x14ac:dyDescent="0.25">
      <c r="A120" s="136" t="str">
        <f t="shared" si="18"/>
        <v>IBVS 6042 </v>
      </c>
      <c r="B120" s="15" t="str">
        <f t="shared" si="19"/>
        <v>II</v>
      </c>
      <c r="C120" s="136">
        <f t="shared" si="20"/>
        <v>56226.671600000001</v>
      </c>
      <c r="D120" s="11" t="str">
        <f t="shared" si="21"/>
        <v>vis</v>
      </c>
      <c r="E120" s="144">
        <f>VLOOKUP(C120,Active!C$21:E$964,3,FALSE)</f>
        <v>15178.736351251546</v>
      </c>
      <c r="F120" s="15" t="s">
        <v>108</v>
      </c>
      <c r="G120" s="11" t="str">
        <f t="shared" si="22"/>
        <v>56226.6716</v>
      </c>
      <c r="H120" s="136">
        <f t="shared" si="23"/>
        <v>67520.5</v>
      </c>
      <c r="I120" s="145" t="s">
        <v>889</v>
      </c>
      <c r="J120" s="146" t="s">
        <v>890</v>
      </c>
      <c r="K120" s="145" t="s">
        <v>891</v>
      </c>
      <c r="L120" s="145" t="s">
        <v>892</v>
      </c>
      <c r="M120" s="146" t="s">
        <v>500</v>
      </c>
      <c r="N120" s="146" t="s">
        <v>108</v>
      </c>
      <c r="O120" s="147" t="s">
        <v>260</v>
      </c>
      <c r="P120" s="148" t="s">
        <v>893</v>
      </c>
    </row>
    <row r="121" spans="1:16" ht="12.75" customHeight="1" thickBot="1" x14ac:dyDescent="0.25">
      <c r="A121" s="136" t="str">
        <f t="shared" si="18"/>
        <v> JAAVSO 41;328 </v>
      </c>
      <c r="B121" s="15" t="str">
        <f t="shared" si="19"/>
        <v>II</v>
      </c>
      <c r="C121" s="136">
        <f t="shared" si="20"/>
        <v>56460.853300000002</v>
      </c>
      <c r="D121" s="11" t="str">
        <f t="shared" si="21"/>
        <v>vis</v>
      </c>
      <c r="E121" s="144">
        <f>VLOOKUP(C121,Active!C$21:E$964,3,FALSE)</f>
        <v>15739.722220824839</v>
      </c>
      <c r="F121" s="15" t="s">
        <v>108</v>
      </c>
      <c r="G121" s="11" t="str">
        <f t="shared" si="22"/>
        <v>56460.8533</v>
      </c>
      <c r="H121" s="136">
        <f t="shared" si="23"/>
        <v>68081.5</v>
      </c>
      <c r="I121" s="145" t="s">
        <v>894</v>
      </c>
      <c r="J121" s="146" t="s">
        <v>895</v>
      </c>
      <c r="K121" s="145" t="s">
        <v>896</v>
      </c>
      <c r="L121" s="145" t="s">
        <v>897</v>
      </c>
      <c r="M121" s="146" t="s">
        <v>500</v>
      </c>
      <c r="N121" s="146" t="s">
        <v>108</v>
      </c>
      <c r="O121" s="147" t="s">
        <v>281</v>
      </c>
      <c r="P121" s="147" t="s">
        <v>648</v>
      </c>
    </row>
    <row r="122" spans="1:16" ht="13.5" thickBot="1" x14ac:dyDescent="0.25">
      <c r="A122" s="136" t="str">
        <f t="shared" si="18"/>
        <v> JAAVSO 42;426 </v>
      </c>
      <c r="B122" s="15" t="str">
        <f t="shared" si="19"/>
        <v>I</v>
      </c>
      <c r="C122" s="136">
        <f t="shared" si="20"/>
        <v>56872.650800000003</v>
      </c>
      <c r="D122" s="11" t="str">
        <f t="shared" si="21"/>
        <v>vis</v>
      </c>
      <c r="E122" s="144">
        <f>VLOOKUP(C122,Active!C$21:E$964,3,FALSE)</f>
        <v>16726.189475207255</v>
      </c>
      <c r="F122" s="15" t="s">
        <v>108</v>
      </c>
      <c r="G122" s="11" t="str">
        <f t="shared" si="22"/>
        <v>56872.6508</v>
      </c>
      <c r="H122" s="136">
        <f t="shared" si="23"/>
        <v>69068</v>
      </c>
      <c r="I122" s="145" t="s">
        <v>907</v>
      </c>
      <c r="J122" s="146" t="s">
        <v>908</v>
      </c>
      <c r="K122" s="145" t="s">
        <v>909</v>
      </c>
      <c r="L122" s="145" t="s">
        <v>910</v>
      </c>
      <c r="M122" s="146" t="s">
        <v>500</v>
      </c>
      <c r="N122" s="146" t="s">
        <v>108</v>
      </c>
      <c r="O122" s="147" t="s">
        <v>281</v>
      </c>
      <c r="P122" s="147" t="s">
        <v>911</v>
      </c>
    </row>
    <row r="123" spans="1:16" ht="12.75" customHeight="1" thickBot="1" x14ac:dyDescent="0.25">
      <c r="A123" s="136" t="str">
        <f t="shared" si="18"/>
        <v> MBS 10.9 </v>
      </c>
      <c r="B123" s="15" t="str">
        <f t="shared" si="19"/>
        <v>II</v>
      </c>
      <c r="C123" s="136">
        <f t="shared" si="20"/>
        <v>29516.448</v>
      </c>
      <c r="D123" s="11" t="str">
        <f t="shared" si="21"/>
        <v>vis</v>
      </c>
      <c r="E123" s="144">
        <f>VLOOKUP(C123,Active!C$21:E$964,3,FALSE)</f>
        <v>-48806.015714101952</v>
      </c>
      <c r="F123" s="15" t="s">
        <v>108</v>
      </c>
      <c r="G123" s="11" t="str">
        <f t="shared" si="22"/>
        <v>29516.448</v>
      </c>
      <c r="H123" s="136">
        <f t="shared" si="23"/>
        <v>3535.5</v>
      </c>
      <c r="I123" s="145" t="s">
        <v>228</v>
      </c>
      <c r="J123" s="146" t="s">
        <v>229</v>
      </c>
      <c r="K123" s="145">
        <v>3535.5</v>
      </c>
      <c r="L123" s="145" t="s">
        <v>230</v>
      </c>
      <c r="M123" s="146" t="s">
        <v>222</v>
      </c>
      <c r="N123" s="146"/>
      <c r="O123" s="147" t="s">
        <v>231</v>
      </c>
      <c r="P123" s="147" t="s">
        <v>232</v>
      </c>
    </row>
    <row r="124" spans="1:16" ht="12.75" customHeight="1" thickBot="1" x14ac:dyDescent="0.25">
      <c r="A124" s="136" t="str">
        <f t="shared" si="18"/>
        <v> BRNO 5 </v>
      </c>
      <c r="B124" s="15" t="str">
        <f t="shared" si="19"/>
        <v>I</v>
      </c>
      <c r="C124" s="136">
        <f t="shared" si="20"/>
        <v>38797.338000000003</v>
      </c>
      <c r="D124" s="11" t="str">
        <f t="shared" si="21"/>
        <v>vis</v>
      </c>
      <c r="E124" s="144">
        <f>VLOOKUP(C124,Active!C$21:E$964,3,FALSE)</f>
        <v>-26573.500760695915</v>
      </c>
      <c r="F124" s="15" t="s">
        <v>108</v>
      </c>
      <c r="G124" s="11" t="str">
        <f t="shared" si="22"/>
        <v>38797.338</v>
      </c>
      <c r="H124" s="136">
        <f t="shared" si="23"/>
        <v>25768</v>
      </c>
      <c r="I124" s="145" t="s">
        <v>241</v>
      </c>
      <c r="J124" s="146" t="s">
        <v>242</v>
      </c>
      <c r="K124" s="145">
        <v>25768</v>
      </c>
      <c r="L124" s="145" t="s">
        <v>243</v>
      </c>
      <c r="M124" s="146" t="s">
        <v>235</v>
      </c>
      <c r="N124" s="146"/>
      <c r="O124" s="147" t="s">
        <v>236</v>
      </c>
      <c r="P124" s="147" t="s">
        <v>244</v>
      </c>
    </row>
    <row r="125" spans="1:16" ht="12.75" customHeight="1" thickBot="1" x14ac:dyDescent="0.25">
      <c r="A125" s="136" t="str">
        <f t="shared" si="18"/>
        <v> BRNO 5 </v>
      </c>
      <c r="B125" s="15" t="str">
        <f t="shared" si="19"/>
        <v>I</v>
      </c>
      <c r="C125" s="136">
        <f t="shared" si="20"/>
        <v>39024.442000000003</v>
      </c>
      <c r="D125" s="11" t="str">
        <f t="shared" si="21"/>
        <v>vis</v>
      </c>
      <c r="E125" s="144">
        <f>VLOOKUP(C125,Active!C$21:E$964,3,FALSE)</f>
        <v>-26029.469630494143</v>
      </c>
      <c r="F125" s="15" t="s">
        <v>108</v>
      </c>
      <c r="G125" s="11" t="str">
        <f t="shared" si="22"/>
        <v>39024.442</v>
      </c>
      <c r="H125" s="136">
        <f t="shared" si="23"/>
        <v>26312</v>
      </c>
      <c r="I125" s="145" t="s">
        <v>245</v>
      </c>
      <c r="J125" s="146" t="s">
        <v>246</v>
      </c>
      <c r="K125" s="145">
        <v>26312</v>
      </c>
      <c r="L125" s="145" t="s">
        <v>247</v>
      </c>
      <c r="M125" s="146" t="s">
        <v>235</v>
      </c>
      <c r="N125" s="146"/>
      <c r="O125" s="147" t="s">
        <v>236</v>
      </c>
      <c r="P125" s="147" t="s">
        <v>244</v>
      </c>
    </row>
    <row r="126" spans="1:16" ht="12.75" customHeight="1" thickBot="1" x14ac:dyDescent="0.25">
      <c r="A126" s="136" t="str">
        <f t="shared" si="18"/>
        <v> BRNO 14 </v>
      </c>
      <c r="B126" s="15" t="str">
        <f t="shared" si="19"/>
        <v>I</v>
      </c>
      <c r="C126" s="136">
        <f t="shared" si="20"/>
        <v>41089.957999999999</v>
      </c>
      <c r="D126" s="11" t="str">
        <f t="shared" si="21"/>
        <v>vis</v>
      </c>
      <c r="E126" s="144">
        <f>VLOOKUP(C126,Active!C$21:E$964,3,FALSE)</f>
        <v>-21081.494236270173</v>
      </c>
      <c r="F126" s="15" t="s">
        <v>108</v>
      </c>
      <c r="G126" s="11" t="str">
        <f t="shared" si="22"/>
        <v>41089.958</v>
      </c>
      <c r="H126" s="136">
        <f t="shared" si="23"/>
        <v>31260</v>
      </c>
      <c r="I126" s="145" t="s">
        <v>248</v>
      </c>
      <c r="J126" s="146" t="s">
        <v>249</v>
      </c>
      <c r="K126" s="145">
        <v>31260</v>
      </c>
      <c r="L126" s="145" t="s">
        <v>240</v>
      </c>
      <c r="M126" s="146" t="s">
        <v>235</v>
      </c>
      <c r="N126" s="146"/>
      <c r="O126" s="147" t="s">
        <v>250</v>
      </c>
      <c r="P126" s="147" t="s">
        <v>251</v>
      </c>
    </row>
    <row r="127" spans="1:16" ht="12.75" customHeight="1" thickBot="1" x14ac:dyDescent="0.25">
      <c r="A127" s="136" t="str">
        <f t="shared" si="18"/>
        <v> MVS 8.24 </v>
      </c>
      <c r="B127" s="15" t="str">
        <f t="shared" si="19"/>
        <v>I</v>
      </c>
      <c r="C127" s="136">
        <f t="shared" si="20"/>
        <v>43014.394999999997</v>
      </c>
      <c r="D127" s="11" t="str">
        <f t="shared" si="21"/>
        <v>vis</v>
      </c>
      <c r="E127" s="144">
        <f>VLOOKUP(C127,Active!C$21:E$964,3,FALSE)</f>
        <v>-16471.475759659868</v>
      </c>
      <c r="F127" s="15" t="s">
        <v>108</v>
      </c>
      <c r="G127" s="11" t="str">
        <f t="shared" si="22"/>
        <v>43014.395</v>
      </c>
      <c r="H127" s="136">
        <f t="shared" si="23"/>
        <v>35870</v>
      </c>
      <c r="I127" s="145" t="s">
        <v>273</v>
      </c>
      <c r="J127" s="146" t="s">
        <v>274</v>
      </c>
      <c r="K127" s="145">
        <v>35870</v>
      </c>
      <c r="L127" s="145" t="s">
        <v>275</v>
      </c>
      <c r="M127" s="146" t="s">
        <v>235</v>
      </c>
      <c r="N127" s="146"/>
      <c r="O127" s="147" t="s">
        <v>276</v>
      </c>
      <c r="P127" s="147" t="s">
        <v>277</v>
      </c>
    </row>
    <row r="128" spans="1:16" ht="12.75" customHeight="1" thickBot="1" x14ac:dyDescent="0.25">
      <c r="A128" s="136" t="str">
        <f t="shared" si="18"/>
        <v> BRNO 23 </v>
      </c>
      <c r="B128" s="15" t="str">
        <f t="shared" si="19"/>
        <v>I</v>
      </c>
      <c r="C128" s="136">
        <f t="shared" si="20"/>
        <v>43701.508000000002</v>
      </c>
      <c r="D128" s="11" t="str">
        <f t="shared" si="21"/>
        <v>vis</v>
      </c>
      <c r="E128" s="144">
        <f>VLOOKUP(C128,Active!C$21:E$964,3,FALSE)</f>
        <v>-14825.485984198704</v>
      </c>
      <c r="F128" s="15" t="s">
        <v>108</v>
      </c>
      <c r="G128" s="11" t="str">
        <f t="shared" si="22"/>
        <v>43701.508</v>
      </c>
      <c r="H128" s="136">
        <f t="shared" si="23"/>
        <v>37516</v>
      </c>
      <c r="I128" s="145" t="s">
        <v>285</v>
      </c>
      <c r="J128" s="146" t="s">
        <v>286</v>
      </c>
      <c r="K128" s="145">
        <v>37516</v>
      </c>
      <c r="L128" s="145" t="s">
        <v>287</v>
      </c>
      <c r="M128" s="146" t="s">
        <v>235</v>
      </c>
      <c r="N128" s="146"/>
      <c r="O128" s="147" t="s">
        <v>288</v>
      </c>
      <c r="P128" s="147" t="s">
        <v>289</v>
      </c>
    </row>
    <row r="129" spans="1:16" ht="12.75" customHeight="1" thickBot="1" x14ac:dyDescent="0.25">
      <c r="A129" s="136" t="str">
        <f t="shared" si="18"/>
        <v> BRNO 23 </v>
      </c>
      <c r="B129" s="15" t="str">
        <f t="shared" si="19"/>
        <v>I</v>
      </c>
      <c r="C129" s="136">
        <f t="shared" si="20"/>
        <v>43931.502999999997</v>
      </c>
      <c r="D129" s="11" t="str">
        <f t="shared" si="21"/>
        <v>vis</v>
      </c>
      <c r="E129" s="144">
        <f>VLOOKUP(C129,Active!C$21:E$964,3,FALSE)</f>
        <v>-14274.529418965356</v>
      </c>
      <c r="F129" s="15" t="s">
        <v>108</v>
      </c>
      <c r="G129" s="11" t="str">
        <f t="shared" si="22"/>
        <v>43931.503</v>
      </c>
      <c r="H129" s="136">
        <f t="shared" si="23"/>
        <v>38067</v>
      </c>
      <c r="I129" s="145" t="s">
        <v>292</v>
      </c>
      <c r="J129" s="146" t="s">
        <v>293</v>
      </c>
      <c r="K129" s="145">
        <v>38067</v>
      </c>
      <c r="L129" s="145" t="s">
        <v>294</v>
      </c>
      <c r="M129" s="146" t="s">
        <v>235</v>
      </c>
      <c r="N129" s="146"/>
      <c r="O129" s="147" t="s">
        <v>295</v>
      </c>
      <c r="P129" s="147" t="s">
        <v>289</v>
      </c>
    </row>
    <row r="130" spans="1:16" ht="12.75" customHeight="1" thickBot="1" x14ac:dyDescent="0.25">
      <c r="A130" s="136" t="str">
        <f t="shared" si="18"/>
        <v> BRNO 23 </v>
      </c>
      <c r="B130" s="15" t="str">
        <f t="shared" si="19"/>
        <v>I</v>
      </c>
      <c r="C130" s="136">
        <f t="shared" si="20"/>
        <v>44171.538999999997</v>
      </c>
      <c r="D130" s="11" t="str">
        <f t="shared" si="21"/>
        <v>vis</v>
      </c>
      <c r="E130" s="144">
        <f>VLOOKUP(C130,Active!C$21:E$964,3,FALSE)</f>
        <v>-13699.51948356522</v>
      </c>
      <c r="F130" s="15" t="s">
        <v>108</v>
      </c>
      <c r="G130" s="11" t="str">
        <f t="shared" si="22"/>
        <v>44171.539</v>
      </c>
      <c r="H130" s="136">
        <f t="shared" si="23"/>
        <v>38642</v>
      </c>
      <c r="I130" s="145" t="s">
        <v>299</v>
      </c>
      <c r="J130" s="146" t="s">
        <v>300</v>
      </c>
      <c r="K130" s="145">
        <v>38642</v>
      </c>
      <c r="L130" s="145" t="s">
        <v>301</v>
      </c>
      <c r="M130" s="146" t="s">
        <v>235</v>
      </c>
      <c r="N130" s="146"/>
      <c r="O130" s="147" t="s">
        <v>250</v>
      </c>
      <c r="P130" s="147" t="s">
        <v>289</v>
      </c>
    </row>
    <row r="131" spans="1:16" ht="12.75" customHeight="1" thickBot="1" x14ac:dyDescent="0.25">
      <c r="A131" s="136" t="str">
        <f t="shared" si="18"/>
        <v> BRNO 23 </v>
      </c>
      <c r="B131" s="15" t="str">
        <f t="shared" si="19"/>
        <v>I</v>
      </c>
      <c r="C131" s="136">
        <f t="shared" si="20"/>
        <v>44605.29</v>
      </c>
      <c r="D131" s="11" t="str">
        <f t="shared" si="21"/>
        <v>vis</v>
      </c>
      <c r="E131" s="144">
        <f>VLOOKUP(C131,Active!C$21:E$964,3,FALSE)</f>
        <v>-12660.462281771544</v>
      </c>
      <c r="F131" s="15" t="s">
        <v>108</v>
      </c>
      <c r="G131" s="11" t="str">
        <f t="shared" si="22"/>
        <v>44605.290</v>
      </c>
      <c r="H131" s="136">
        <f t="shared" si="23"/>
        <v>39681</v>
      </c>
      <c r="I131" s="145" t="s">
        <v>306</v>
      </c>
      <c r="J131" s="146" t="s">
        <v>307</v>
      </c>
      <c r="K131" s="145">
        <v>39681</v>
      </c>
      <c r="L131" s="145" t="s">
        <v>308</v>
      </c>
      <c r="M131" s="146" t="s">
        <v>235</v>
      </c>
      <c r="N131" s="146"/>
      <c r="O131" s="147" t="s">
        <v>250</v>
      </c>
      <c r="P131" s="147" t="s">
        <v>289</v>
      </c>
    </row>
    <row r="132" spans="1:16" ht="12.75" customHeight="1" thickBot="1" x14ac:dyDescent="0.25">
      <c r="A132" s="136" t="str">
        <f t="shared" si="18"/>
        <v> BRNO 27 </v>
      </c>
      <c r="B132" s="15" t="str">
        <f t="shared" si="19"/>
        <v>I</v>
      </c>
      <c r="C132" s="136">
        <f t="shared" si="20"/>
        <v>45810.447999999997</v>
      </c>
      <c r="D132" s="11" t="str">
        <f t="shared" si="21"/>
        <v>vis</v>
      </c>
      <c r="E132" s="144">
        <f>VLOOKUP(C132,Active!C$21:E$964,3,FALSE)</f>
        <v>-9773.487729092134</v>
      </c>
      <c r="F132" s="15" t="s">
        <v>108</v>
      </c>
      <c r="G132" s="11" t="str">
        <f t="shared" si="22"/>
        <v>45810.448</v>
      </c>
      <c r="H132" s="136">
        <f t="shared" si="23"/>
        <v>42568</v>
      </c>
      <c r="I132" s="145" t="s">
        <v>346</v>
      </c>
      <c r="J132" s="146" t="s">
        <v>347</v>
      </c>
      <c r="K132" s="145">
        <v>42568</v>
      </c>
      <c r="L132" s="145" t="s">
        <v>280</v>
      </c>
      <c r="M132" s="146" t="s">
        <v>235</v>
      </c>
      <c r="N132" s="146"/>
      <c r="O132" s="147" t="s">
        <v>348</v>
      </c>
      <c r="P132" s="147" t="s">
        <v>349</v>
      </c>
    </row>
    <row r="133" spans="1:16" ht="12.75" customHeight="1" thickBot="1" x14ac:dyDescent="0.25">
      <c r="A133" s="136" t="str">
        <f t="shared" si="18"/>
        <v> BRNO 27 </v>
      </c>
      <c r="B133" s="15" t="str">
        <f t="shared" si="19"/>
        <v>I</v>
      </c>
      <c r="C133" s="136">
        <f t="shared" si="20"/>
        <v>46104.334000000003</v>
      </c>
      <c r="D133" s="11" t="str">
        <f t="shared" si="21"/>
        <v>vis</v>
      </c>
      <c r="E133" s="144">
        <f>VLOOKUP(C133,Active!C$21:E$964,3,FALSE)</f>
        <v>-9069.4792892122514</v>
      </c>
      <c r="F133" s="15" t="s">
        <v>108</v>
      </c>
      <c r="G133" s="11" t="str">
        <f t="shared" si="22"/>
        <v>46104.334</v>
      </c>
      <c r="H133" s="136">
        <f t="shared" si="23"/>
        <v>43272</v>
      </c>
      <c r="I133" s="145" t="s">
        <v>358</v>
      </c>
      <c r="J133" s="146" t="s">
        <v>359</v>
      </c>
      <c r="K133" s="145">
        <v>43272</v>
      </c>
      <c r="L133" s="145" t="s">
        <v>287</v>
      </c>
      <c r="M133" s="146" t="s">
        <v>235</v>
      </c>
      <c r="N133" s="146"/>
      <c r="O133" s="147" t="s">
        <v>360</v>
      </c>
      <c r="P133" s="147" t="s">
        <v>349</v>
      </c>
    </row>
    <row r="134" spans="1:16" ht="12.75" customHeight="1" thickBot="1" x14ac:dyDescent="0.25">
      <c r="A134" s="136" t="str">
        <f t="shared" si="18"/>
        <v> BRNO 27 </v>
      </c>
      <c r="B134" s="15" t="str">
        <f t="shared" si="19"/>
        <v>I</v>
      </c>
      <c r="C134" s="136">
        <f t="shared" si="20"/>
        <v>46104.334999999999</v>
      </c>
      <c r="D134" s="11" t="str">
        <f t="shared" si="21"/>
        <v>vis</v>
      </c>
      <c r="E134" s="144">
        <f>VLOOKUP(C134,Active!C$21:E$964,3,FALSE)</f>
        <v>-9069.4768936968558</v>
      </c>
      <c r="F134" s="15" t="s">
        <v>108</v>
      </c>
      <c r="G134" s="11" t="str">
        <f t="shared" si="22"/>
        <v>46104.335</v>
      </c>
      <c r="H134" s="136">
        <f t="shared" si="23"/>
        <v>43272</v>
      </c>
      <c r="I134" s="145" t="s">
        <v>361</v>
      </c>
      <c r="J134" s="146" t="s">
        <v>362</v>
      </c>
      <c r="K134" s="145">
        <v>43272</v>
      </c>
      <c r="L134" s="145" t="s">
        <v>230</v>
      </c>
      <c r="M134" s="146" t="s">
        <v>235</v>
      </c>
      <c r="N134" s="146"/>
      <c r="O134" s="147" t="s">
        <v>363</v>
      </c>
      <c r="P134" s="147" t="s">
        <v>349</v>
      </c>
    </row>
    <row r="135" spans="1:16" ht="12.75" customHeight="1" thickBot="1" x14ac:dyDescent="0.25">
      <c r="A135" s="136" t="str">
        <f t="shared" si="18"/>
        <v> BRNO 27 </v>
      </c>
      <c r="B135" s="15" t="str">
        <f t="shared" si="19"/>
        <v>I</v>
      </c>
      <c r="C135" s="136">
        <f t="shared" si="20"/>
        <v>46109.334000000003</v>
      </c>
      <c r="D135" s="11" t="str">
        <f t="shared" si="21"/>
        <v>vis</v>
      </c>
      <c r="E135" s="144">
        <f>VLOOKUP(C135,Active!C$21:E$964,3,FALSE)</f>
        <v>-9057.5017121946348</v>
      </c>
      <c r="F135" s="15" t="s">
        <v>108</v>
      </c>
      <c r="G135" s="11" t="str">
        <f t="shared" si="22"/>
        <v>46109.334</v>
      </c>
      <c r="H135" s="136">
        <f t="shared" si="23"/>
        <v>43284</v>
      </c>
      <c r="I135" s="145" t="s">
        <v>364</v>
      </c>
      <c r="J135" s="146" t="s">
        <v>365</v>
      </c>
      <c r="K135" s="145">
        <v>43284</v>
      </c>
      <c r="L135" s="145" t="s">
        <v>366</v>
      </c>
      <c r="M135" s="146" t="s">
        <v>235</v>
      </c>
      <c r="N135" s="146"/>
      <c r="O135" s="147" t="s">
        <v>363</v>
      </c>
      <c r="P135" s="147" t="s">
        <v>349</v>
      </c>
    </row>
    <row r="136" spans="1:16" ht="12.75" customHeight="1" thickBot="1" x14ac:dyDescent="0.25">
      <c r="A136" s="136" t="str">
        <f t="shared" si="18"/>
        <v> BRNO 27 </v>
      </c>
      <c r="B136" s="15" t="str">
        <f t="shared" si="19"/>
        <v>I</v>
      </c>
      <c r="C136" s="136">
        <f t="shared" si="20"/>
        <v>46109.338000000003</v>
      </c>
      <c r="D136" s="11" t="str">
        <f t="shared" si="21"/>
        <v>vis</v>
      </c>
      <c r="E136" s="144">
        <f>VLOOKUP(C136,Active!C$21:E$964,3,FALSE)</f>
        <v>-9057.4921301330178</v>
      </c>
      <c r="F136" s="15" t="s">
        <v>108</v>
      </c>
      <c r="G136" s="11" t="str">
        <f t="shared" si="22"/>
        <v>46109.338</v>
      </c>
      <c r="H136" s="136">
        <f t="shared" si="23"/>
        <v>43284</v>
      </c>
      <c r="I136" s="145" t="s">
        <v>367</v>
      </c>
      <c r="J136" s="146" t="s">
        <v>368</v>
      </c>
      <c r="K136" s="145">
        <v>43284</v>
      </c>
      <c r="L136" s="145" t="s">
        <v>272</v>
      </c>
      <c r="M136" s="146" t="s">
        <v>235</v>
      </c>
      <c r="N136" s="146"/>
      <c r="O136" s="147" t="s">
        <v>360</v>
      </c>
      <c r="P136" s="147" t="s">
        <v>349</v>
      </c>
    </row>
    <row r="137" spans="1:16" ht="12.75" customHeight="1" thickBot="1" x14ac:dyDescent="0.25">
      <c r="A137" s="136" t="str">
        <f t="shared" si="18"/>
        <v> BRNO 27 </v>
      </c>
      <c r="B137" s="15" t="str">
        <f t="shared" si="19"/>
        <v>I</v>
      </c>
      <c r="C137" s="136">
        <f t="shared" si="20"/>
        <v>46270.472000000002</v>
      </c>
      <c r="D137" s="11" t="str">
        <f t="shared" si="21"/>
        <v>vis</v>
      </c>
      <c r="E137" s="144">
        <f>VLOOKUP(C137,Active!C$21:E$964,3,FALSE)</f>
        <v>-8671.4931511016875</v>
      </c>
      <c r="F137" s="15" t="s">
        <v>108</v>
      </c>
      <c r="G137" s="11" t="str">
        <f t="shared" si="22"/>
        <v>46270.472</v>
      </c>
      <c r="H137" s="136">
        <f t="shared" si="23"/>
        <v>43670</v>
      </c>
      <c r="I137" s="145" t="s">
        <v>374</v>
      </c>
      <c r="J137" s="146" t="s">
        <v>375</v>
      </c>
      <c r="K137" s="145">
        <v>43670</v>
      </c>
      <c r="L137" s="145" t="s">
        <v>264</v>
      </c>
      <c r="M137" s="146" t="s">
        <v>235</v>
      </c>
      <c r="N137" s="146"/>
      <c r="O137" s="147" t="s">
        <v>376</v>
      </c>
      <c r="P137" s="147" t="s">
        <v>349</v>
      </c>
    </row>
    <row r="138" spans="1:16" ht="12.75" customHeight="1" thickBot="1" x14ac:dyDescent="0.25">
      <c r="A138" s="136" t="str">
        <f t="shared" si="18"/>
        <v> BRNO 27 </v>
      </c>
      <c r="B138" s="15" t="str">
        <f t="shared" si="19"/>
        <v>I</v>
      </c>
      <c r="C138" s="136">
        <f t="shared" si="20"/>
        <v>46290.512000000002</v>
      </c>
      <c r="D138" s="11" t="str">
        <f t="shared" si="21"/>
        <v>vis</v>
      </c>
      <c r="E138" s="144">
        <f>VLOOKUP(C138,Active!C$21:E$964,3,FALSE)</f>
        <v>-8623.4870224150764</v>
      </c>
      <c r="F138" s="15" t="s">
        <v>108</v>
      </c>
      <c r="G138" s="11" t="str">
        <f t="shared" si="22"/>
        <v>46290.512</v>
      </c>
      <c r="H138" s="136">
        <f t="shared" si="23"/>
        <v>43718</v>
      </c>
      <c r="I138" s="145" t="s">
        <v>377</v>
      </c>
      <c r="J138" s="146" t="s">
        <v>378</v>
      </c>
      <c r="K138" s="145">
        <v>43718</v>
      </c>
      <c r="L138" s="145" t="s">
        <v>280</v>
      </c>
      <c r="M138" s="146" t="s">
        <v>235</v>
      </c>
      <c r="N138" s="146"/>
      <c r="O138" s="147" t="s">
        <v>376</v>
      </c>
      <c r="P138" s="147" t="s">
        <v>349</v>
      </c>
    </row>
    <row r="139" spans="1:16" ht="12.75" customHeight="1" thickBot="1" x14ac:dyDescent="0.25">
      <c r="A139" s="136" t="str">
        <f t="shared" ref="A139:A170" si="24">P139</f>
        <v> BRNO 27 </v>
      </c>
      <c r="B139" s="15" t="str">
        <f t="shared" ref="B139:B170" si="25">IF(H139=INT(H139),"I","II")</f>
        <v>I</v>
      </c>
      <c r="C139" s="136">
        <f t="shared" ref="C139:C170" si="26">1*G139</f>
        <v>46293.432999999997</v>
      </c>
      <c r="D139" s="11" t="str">
        <f t="shared" ref="D139:D170" si="27">VLOOKUP(F139,I$1:J$5,2,FALSE)</f>
        <v>vis</v>
      </c>
      <c r="E139" s="144">
        <f>VLOOKUP(C139,Active!C$21:E$964,3,FALSE)</f>
        <v>-8616.4897219213981</v>
      </c>
      <c r="F139" s="15" t="s">
        <v>108</v>
      </c>
      <c r="G139" s="11" t="str">
        <f t="shared" ref="G139:G170" si="28">MID(I139,3,LEN(I139)-3)</f>
        <v>46293.433</v>
      </c>
      <c r="H139" s="136">
        <f t="shared" ref="H139:H170" si="29">1*K139</f>
        <v>43725</v>
      </c>
      <c r="I139" s="145" t="s">
        <v>379</v>
      </c>
      <c r="J139" s="146" t="s">
        <v>380</v>
      </c>
      <c r="K139" s="145">
        <v>43725</v>
      </c>
      <c r="L139" s="145" t="s">
        <v>381</v>
      </c>
      <c r="M139" s="146" t="s">
        <v>235</v>
      </c>
      <c r="N139" s="146"/>
      <c r="O139" s="147" t="s">
        <v>268</v>
      </c>
      <c r="P139" s="147" t="s">
        <v>349</v>
      </c>
    </row>
    <row r="140" spans="1:16" ht="12.75" customHeight="1" thickBot="1" x14ac:dyDescent="0.25">
      <c r="A140" s="136" t="str">
        <f t="shared" si="24"/>
        <v> BRNO 28 </v>
      </c>
      <c r="B140" s="15" t="str">
        <f t="shared" si="25"/>
        <v>I</v>
      </c>
      <c r="C140" s="136">
        <f t="shared" si="26"/>
        <v>46553.506000000001</v>
      </c>
      <c r="D140" s="11" t="str">
        <f t="shared" si="27"/>
        <v>vis</v>
      </c>
      <c r="E140" s="144">
        <f>VLOOKUP(C140,Active!C$21:E$964,3,FALSE)</f>
        <v>-7993.4808443808543</v>
      </c>
      <c r="F140" s="15" t="s">
        <v>108</v>
      </c>
      <c r="G140" s="11" t="str">
        <f t="shared" si="28"/>
        <v>46553.506</v>
      </c>
      <c r="H140" s="136">
        <f t="shared" si="29"/>
        <v>44348</v>
      </c>
      <c r="I140" s="145" t="s">
        <v>389</v>
      </c>
      <c r="J140" s="146" t="s">
        <v>390</v>
      </c>
      <c r="K140" s="145">
        <v>44348</v>
      </c>
      <c r="L140" s="145" t="s">
        <v>240</v>
      </c>
      <c r="M140" s="146" t="s">
        <v>235</v>
      </c>
      <c r="N140" s="146"/>
      <c r="O140" s="147" t="s">
        <v>391</v>
      </c>
      <c r="P140" s="147" t="s">
        <v>392</v>
      </c>
    </row>
    <row r="141" spans="1:16" ht="12.75" customHeight="1" thickBot="1" x14ac:dyDescent="0.25">
      <c r="A141" s="136" t="str">
        <f t="shared" si="24"/>
        <v> BRNO 32 </v>
      </c>
      <c r="B141" s="15" t="str">
        <f t="shared" si="25"/>
        <v>I</v>
      </c>
      <c r="C141" s="136">
        <f t="shared" si="26"/>
        <v>49936.480300000003</v>
      </c>
      <c r="D141" s="11" t="str">
        <f t="shared" si="27"/>
        <v>vis</v>
      </c>
      <c r="E141" s="144">
        <f>VLOOKUP(C141,Active!C$21:E$964,3,FALSE)</f>
        <v>110.48620099284651</v>
      </c>
      <c r="F141" s="15" t="s">
        <v>108</v>
      </c>
      <c r="G141" s="11" t="str">
        <f t="shared" si="28"/>
        <v>49936.4803</v>
      </c>
      <c r="H141" s="136">
        <f t="shared" si="29"/>
        <v>52452</v>
      </c>
      <c r="I141" s="145" t="s">
        <v>457</v>
      </c>
      <c r="J141" s="146" t="s">
        <v>458</v>
      </c>
      <c r="K141" s="145">
        <v>52452</v>
      </c>
      <c r="L141" s="145" t="s">
        <v>459</v>
      </c>
      <c r="M141" s="146" t="s">
        <v>235</v>
      </c>
      <c r="N141" s="146"/>
      <c r="O141" s="147" t="s">
        <v>460</v>
      </c>
      <c r="P141" s="147" t="s">
        <v>461</v>
      </c>
    </row>
    <row r="142" spans="1:16" ht="12.75" customHeight="1" thickBot="1" x14ac:dyDescent="0.25">
      <c r="A142" s="136" t="str">
        <f t="shared" si="24"/>
        <v> BRNO 32 </v>
      </c>
      <c r="B142" s="15" t="str">
        <f t="shared" si="25"/>
        <v>I</v>
      </c>
      <c r="C142" s="136">
        <f t="shared" si="26"/>
        <v>49936.485800000002</v>
      </c>
      <c r="D142" s="11" t="str">
        <f t="shared" si="27"/>
        <v>vis</v>
      </c>
      <c r="E142" s="144">
        <f>VLOOKUP(C142,Active!C$21:E$964,3,FALSE)</f>
        <v>110.49937632756422</v>
      </c>
      <c r="F142" s="15" t="s">
        <v>108</v>
      </c>
      <c r="G142" s="11" t="str">
        <f t="shared" si="28"/>
        <v>49936.4858</v>
      </c>
      <c r="H142" s="136">
        <f t="shared" si="29"/>
        <v>52452</v>
      </c>
      <c r="I142" s="145" t="s">
        <v>462</v>
      </c>
      <c r="J142" s="146" t="s">
        <v>463</v>
      </c>
      <c r="K142" s="145">
        <v>52452</v>
      </c>
      <c r="L142" s="145" t="s">
        <v>464</v>
      </c>
      <c r="M142" s="146" t="s">
        <v>235</v>
      </c>
      <c r="N142" s="146"/>
      <c r="O142" s="147" t="s">
        <v>465</v>
      </c>
      <c r="P142" s="147" t="s">
        <v>461</v>
      </c>
    </row>
    <row r="143" spans="1:16" ht="12.75" customHeight="1" thickBot="1" x14ac:dyDescent="0.25">
      <c r="A143" s="136" t="str">
        <f t="shared" si="24"/>
        <v> BRNO 32 </v>
      </c>
      <c r="B143" s="15" t="str">
        <f t="shared" si="25"/>
        <v>I</v>
      </c>
      <c r="C143" s="136">
        <f t="shared" si="26"/>
        <v>50305.478300000002</v>
      </c>
      <c r="D143" s="11" t="str">
        <f t="shared" si="27"/>
        <v>vis</v>
      </c>
      <c r="E143" s="144">
        <f>VLOOKUP(C143,Active!C$21:E$964,3,FALSE)</f>
        <v>994.42659386216269</v>
      </c>
      <c r="F143" s="15" t="s">
        <v>108</v>
      </c>
      <c r="G143" s="11" t="str">
        <f t="shared" si="28"/>
        <v>50305.4783</v>
      </c>
      <c r="H143" s="136">
        <f t="shared" si="29"/>
        <v>53336</v>
      </c>
      <c r="I143" s="145" t="s">
        <v>468</v>
      </c>
      <c r="J143" s="146" t="s">
        <v>469</v>
      </c>
      <c r="K143" s="145">
        <v>53336</v>
      </c>
      <c r="L143" s="145" t="s">
        <v>470</v>
      </c>
      <c r="M143" s="146" t="s">
        <v>235</v>
      </c>
      <c r="N143" s="146"/>
      <c r="O143" s="147" t="s">
        <v>471</v>
      </c>
      <c r="P143" s="147" t="s">
        <v>461</v>
      </c>
    </row>
    <row r="144" spans="1:16" ht="12.75" customHeight="1" thickBot="1" x14ac:dyDescent="0.25">
      <c r="A144" s="136" t="str">
        <f t="shared" si="24"/>
        <v> BRNO 32 </v>
      </c>
      <c r="B144" s="15" t="str">
        <f t="shared" si="25"/>
        <v>I</v>
      </c>
      <c r="C144" s="136">
        <f t="shared" si="26"/>
        <v>50305.501300000004</v>
      </c>
      <c r="D144" s="11" t="str">
        <f t="shared" si="27"/>
        <v>vis</v>
      </c>
      <c r="E144" s="144">
        <f>VLOOKUP(C144,Active!C$21:E$964,3,FALSE)</f>
        <v>994.48169071644634</v>
      </c>
      <c r="F144" s="15" t="s">
        <v>108</v>
      </c>
      <c r="G144" s="11" t="str">
        <f t="shared" si="28"/>
        <v>50305.5013</v>
      </c>
      <c r="H144" s="136">
        <f t="shared" si="29"/>
        <v>53336</v>
      </c>
      <c r="I144" s="145" t="s">
        <v>472</v>
      </c>
      <c r="J144" s="146" t="s">
        <v>473</v>
      </c>
      <c r="K144" s="145">
        <v>53336</v>
      </c>
      <c r="L144" s="145" t="s">
        <v>474</v>
      </c>
      <c r="M144" s="146" t="s">
        <v>235</v>
      </c>
      <c r="N144" s="146"/>
      <c r="O144" s="147" t="s">
        <v>475</v>
      </c>
      <c r="P144" s="147" t="s">
        <v>461</v>
      </c>
    </row>
    <row r="145" spans="1:16" ht="12.75" customHeight="1" thickBot="1" x14ac:dyDescent="0.25">
      <c r="A145" s="136" t="str">
        <f t="shared" si="24"/>
        <v> BRNO 32 </v>
      </c>
      <c r="B145" s="15" t="str">
        <f t="shared" si="25"/>
        <v>I</v>
      </c>
      <c r="C145" s="136">
        <f t="shared" si="26"/>
        <v>50315.519800000002</v>
      </c>
      <c r="D145" s="11" t="str">
        <f t="shared" si="27"/>
        <v>vis</v>
      </c>
      <c r="E145" s="144">
        <f>VLOOKUP(C145,Active!C$21:E$964,3,FALSE)</f>
        <v>1018.4811617866411</v>
      </c>
      <c r="F145" s="15" t="s">
        <v>108</v>
      </c>
      <c r="G145" s="11" t="str">
        <f t="shared" si="28"/>
        <v>50315.5198</v>
      </c>
      <c r="H145" s="136">
        <f t="shared" si="29"/>
        <v>53360</v>
      </c>
      <c r="I145" s="145" t="s">
        <v>476</v>
      </c>
      <c r="J145" s="146" t="s">
        <v>477</v>
      </c>
      <c r="K145" s="145">
        <v>53360</v>
      </c>
      <c r="L145" s="145" t="s">
        <v>478</v>
      </c>
      <c r="M145" s="146" t="s">
        <v>235</v>
      </c>
      <c r="N145" s="146"/>
      <c r="O145" s="147" t="s">
        <v>479</v>
      </c>
      <c r="P145" s="147" t="s">
        <v>461</v>
      </c>
    </row>
    <row r="146" spans="1:16" ht="12.75" customHeight="1" thickBot="1" x14ac:dyDescent="0.25">
      <c r="A146" s="136" t="str">
        <f t="shared" si="24"/>
        <v> BRNO 32 </v>
      </c>
      <c r="B146" s="15" t="str">
        <f t="shared" si="25"/>
        <v>I</v>
      </c>
      <c r="C146" s="136">
        <f t="shared" si="26"/>
        <v>50318.446199999998</v>
      </c>
      <c r="D146" s="11" t="str">
        <f t="shared" si="27"/>
        <v>vis</v>
      </c>
      <c r="E146" s="144">
        <f>VLOOKUP(C146,Active!C$21:E$964,3,FALSE)</f>
        <v>1025.491398063504</v>
      </c>
      <c r="F146" s="15" t="s">
        <v>108</v>
      </c>
      <c r="G146" s="11" t="str">
        <f t="shared" si="28"/>
        <v>50318.4462</v>
      </c>
      <c r="H146" s="136">
        <f t="shared" si="29"/>
        <v>53367</v>
      </c>
      <c r="I146" s="145" t="s">
        <v>480</v>
      </c>
      <c r="J146" s="146" t="s">
        <v>481</v>
      </c>
      <c r="K146" s="145">
        <v>53367</v>
      </c>
      <c r="L146" s="145" t="s">
        <v>482</v>
      </c>
      <c r="M146" s="146" t="s">
        <v>235</v>
      </c>
      <c r="N146" s="146"/>
      <c r="O146" s="147" t="s">
        <v>465</v>
      </c>
      <c r="P146" s="147" t="s">
        <v>461</v>
      </c>
    </row>
    <row r="147" spans="1:16" ht="12.75" customHeight="1" thickBot="1" x14ac:dyDescent="0.25">
      <c r="A147" s="136" t="str">
        <f t="shared" si="24"/>
        <v> BRNO 32 </v>
      </c>
      <c r="B147" s="15" t="str">
        <f t="shared" si="25"/>
        <v>I</v>
      </c>
      <c r="C147" s="136">
        <f t="shared" si="26"/>
        <v>50318.458700000003</v>
      </c>
      <c r="D147" s="11" t="str">
        <f t="shared" si="27"/>
        <v>vis</v>
      </c>
      <c r="E147" s="144">
        <f>VLOOKUP(C147,Active!C$21:E$964,3,FALSE)</f>
        <v>1025.5213420060584</v>
      </c>
      <c r="F147" s="15" t="s">
        <v>108</v>
      </c>
      <c r="G147" s="11" t="str">
        <f t="shared" si="28"/>
        <v>50318.4587</v>
      </c>
      <c r="H147" s="136">
        <f t="shared" si="29"/>
        <v>53367</v>
      </c>
      <c r="I147" s="145" t="s">
        <v>483</v>
      </c>
      <c r="J147" s="146" t="s">
        <v>484</v>
      </c>
      <c r="K147" s="145">
        <v>53367</v>
      </c>
      <c r="L147" s="145" t="s">
        <v>485</v>
      </c>
      <c r="M147" s="146" t="s">
        <v>235</v>
      </c>
      <c r="N147" s="146"/>
      <c r="O147" s="147" t="s">
        <v>460</v>
      </c>
      <c r="P147" s="147" t="s">
        <v>461</v>
      </c>
    </row>
    <row r="148" spans="1:16" ht="12.75" customHeight="1" thickBot="1" x14ac:dyDescent="0.25">
      <c r="A148" s="136" t="str">
        <f t="shared" si="24"/>
        <v> AOEB 9 </v>
      </c>
      <c r="B148" s="15" t="str">
        <f t="shared" si="25"/>
        <v>I</v>
      </c>
      <c r="C148" s="136">
        <f t="shared" si="26"/>
        <v>50370.616000000002</v>
      </c>
      <c r="D148" s="11" t="str">
        <f t="shared" si="27"/>
        <v>vis</v>
      </c>
      <c r="E148" s="144">
        <f>VLOOKUP(C148,Active!C$21:E$964,3,FALSE)</f>
        <v>1150.4649575622454</v>
      </c>
      <c r="F148" s="15" t="s">
        <v>108</v>
      </c>
      <c r="G148" s="11" t="str">
        <f t="shared" si="28"/>
        <v>50370.616</v>
      </c>
      <c r="H148" s="136">
        <f t="shared" si="29"/>
        <v>53492</v>
      </c>
      <c r="I148" s="145" t="s">
        <v>486</v>
      </c>
      <c r="J148" s="146" t="s">
        <v>487</v>
      </c>
      <c r="K148" s="145">
        <v>53492</v>
      </c>
      <c r="L148" s="145" t="s">
        <v>488</v>
      </c>
      <c r="M148" s="146" t="s">
        <v>235</v>
      </c>
      <c r="N148" s="146"/>
      <c r="O148" s="147" t="s">
        <v>281</v>
      </c>
      <c r="P148" s="147" t="s">
        <v>489</v>
      </c>
    </row>
    <row r="149" spans="1:16" ht="12.75" customHeight="1" thickBot="1" x14ac:dyDescent="0.25">
      <c r="A149" s="136" t="str">
        <f t="shared" si="24"/>
        <v> AOEB 9 </v>
      </c>
      <c r="B149" s="15" t="str">
        <f t="shared" si="25"/>
        <v>I</v>
      </c>
      <c r="C149" s="136">
        <f t="shared" si="26"/>
        <v>50376.889000000003</v>
      </c>
      <c r="D149" s="11" t="str">
        <f t="shared" si="27"/>
        <v>vis</v>
      </c>
      <c r="E149" s="144">
        <f>VLOOKUP(C149,Active!C$21:E$964,3,FALSE)</f>
        <v>1165.49202568855</v>
      </c>
      <c r="F149" s="15" t="s">
        <v>108</v>
      </c>
      <c r="G149" s="11" t="str">
        <f t="shared" si="28"/>
        <v>50376.889</v>
      </c>
      <c r="H149" s="136">
        <f t="shared" si="29"/>
        <v>53507</v>
      </c>
      <c r="I149" s="145" t="s">
        <v>490</v>
      </c>
      <c r="J149" s="146" t="s">
        <v>491</v>
      </c>
      <c r="K149" s="145">
        <v>53507</v>
      </c>
      <c r="L149" s="145" t="s">
        <v>492</v>
      </c>
      <c r="M149" s="146" t="s">
        <v>235</v>
      </c>
      <c r="N149" s="146"/>
      <c r="O149" s="147" t="s">
        <v>281</v>
      </c>
      <c r="P149" s="147" t="s">
        <v>489</v>
      </c>
    </row>
    <row r="150" spans="1:16" ht="12.75" customHeight="1" thickBot="1" x14ac:dyDescent="0.25">
      <c r="A150" s="136" t="str">
        <f t="shared" si="24"/>
        <v> BRNO 32 </v>
      </c>
      <c r="B150" s="15" t="str">
        <f t="shared" si="25"/>
        <v>I</v>
      </c>
      <c r="C150" s="136">
        <f t="shared" si="26"/>
        <v>50639.467400000001</v>
      </c>
      <c r="D150" s="11" t="str">
        <f t="shared" si="27"/>
        <v>vis</v>
      </c>
      <c r="E150" s="144">
        <f>VLOOKUP(C150,Active!C$21:E$964,3,FALSE)</f>
        <v>1794.5026275210678</v>
      </c>
      <c r="F150" s="15" t="s">
        <v>108</v>
      </c>
      <c r="G150" s="11" t="str">
        <f t="shared" si="28"/>
        <v>50639.4674</v>
      </c>
      <c r="H150" s="136">
        <f t="shared" si="29"/>
        <v>54136</v>
      </c>
      <c r="I150" s="145" t="s">
        <v>493</v>
      </c>
      <c r="J150" s="146" t="s">
        <v>494</v>
      </c>
      <c r="K150" s="145">
        <v>54136</v>
      </c>
      <c r="L150" s="145" t="s">
        <v>495</v>
      </c>
      <c r="M150" s="146" t="s">
        <v>235</v>
      </c>
      <c r="N150" s="146"/>
      <c r="O150" s="147" t="s">
        <v>496</v>
      </c>
      <c r="P150" s="147" t="s">
        <v>461</v>
      </c>
    </row>
    <row r="151" spans="1:16" ht="12.75" customHeight="1" thickBot="1" x14ac:dyDescent="0.25">
      <c r="A151" s="136" t="str">
        <f t="shared" si="24"/>
        <v> AOEB 9 </v>
      </c>
      <c r="B151" s="15" t="str">
        <f t="shared" si="25"/>
        <v>I</v>
      </c>
      <c r="C151" s="136">
        <f t="shared" si="26"/>
        <v>50642.7978</v>
      </c>
      <c r="D151" s="11" t="str">
        <f t="shared" si="27"/>
        <v>vis</v>
      </c>
      <c r="E151" s="144">
        <f>VLOOKUP(C151,Active!C$21:E$964,3,FALSE)</f>
        <v>1802.4806520209595</v>
      </c>
      <c r="F151" s="15" t="s">
        <v>108</v>
      </c>
      <c r="G151" s="11" t="str">
        <f t="shared" si="28"/>
        <v>50642.7978</v>
      </c>
      <c r="H151" s="136">
        <f t="shared" si="29"/>
        <v>54144</v>
      </c>
      <c r="I151" s="145" t="s">
        <v>497</v>
      </c>
      <c r="J151" s="146" t="s">
        <v>498</v>
      </c>
      <c r="K151" s="145">
        <v>54144</v>
      </c>
      <c r="L151" s="145" t="s">
        <v>499</v>
      </c>
      <c r="M151" s="146" t="s">
        <v>500</v>
      </c>
      <c r="N151" s="146" t="s">
        <v>501</v>
      </c>
      <c r="O151" s="147" t="s">
        <v>502</v>
      </c>
      <c r="P151" s="147" t="s">
        <v>489</v>
      </c>
    </row>
    <row r="152" spans="1:16" ht="12.75" customHeight="1" thickBot="1" x14ac:dyDescent="0.25">
      <c r="A152" s="136" t="str">
        <f t="shared" si="24"/>
        <v> BRNO 32 </v>
      </c>
      <c r="B152" s="15" t="str">
        <f t="shared" si="25"/>
        <v>I</v>
      </c>
      <c r="C152" s="136">
        <f t="shared" si="26"/>
        <v>50667.428899999999</v>
      </c>
      <c r="D152" s="11" t="str">
        <f t="shared" si="27"/>
        <v>vis</v>
      </c>
      <c r="E152" s="144">
        <f>VLOOKUP(C152,Active!C$21:E$964,3,FALSE)</f>
        <v>1861.4848314766809</v>
      </c>
      <c r="F152" s="15" t="s">
        <v>108</v>
      </c>
      <c r="G152" s="11" t="str">
        <f t="shared" si="28"/>
        <v>50667.4289</v>
      </c>
      <c r="H152" s="136">
        <f t="shared" si="29"/>
        <v>54203</v>
      </c>
      <c r="I152" s="145" t="s">
        <v>503</v>
      </c>
      <c r="J152" s="146" t="s">
        <v>504</v>
      </c>
      <c r="K152" s="145">
        <v>54203</v>
      </c>
      <c r="L152" s="145" t="s">
        <v>505</v>
      </c>
      <c r="M152" s="146" t="s">
        <v>235</v>
      </c>
      <c r="N152" s="146"/>
      <c r="O152" s="147" t="s">
        <v>496</v>
      </c>
      <c r="P152" s="147" t="s">
        <v>461</v>
      </c>
    </row>
    <row r="153" spans="1:16" ht="12.75" customHeight="1" thickBot="1" x14ac:dyDescent="0.25">
      <c r="A153" s="136" t="str">
        <f t="shared" si="24"/>
        <v> BRNO 32 </v>
      </c>
      <c r="B153" s="15" t="str">
        <f t="shared" si="25"/>
        <v>I</v>
      </c>
      <c r="C153" s="136">
        <f t="shared" si="26"/>
        <v>50667.430999999997</v>
      </c>
      <c r="D153" s="11" t="str">
        <f t="shared" si="27"/>
        <v>vis</v>
      </c>
      <c r="E153" s="144">
        <f>VLOOKUP(C153,Active!C$21:E$964,3,FALSE)</f>
        <v>1861.4898620590232</v>
      </c>
      <c r="F153" s="15" t="s">
        <v>108</v>
      </c>
      <c r="G153" s="11" t="str">
        <f t="shared" si="28"/>
        <v>50667.4310</v>
      </c>
      <c r="H153" s="136">
        <f t="shared" si="29"/>
        <v>54203</v>
      </c>
      <c r="I153" s="145" t="s">
        <v>506</v>
      </c>
      <c r="J153" s="146" t="s">
        <v>507</v>
      </c>
      <c r="K153" s="145">
        <v>54203</v>
      </c>
      <c r="L153" s="145" t="s">
        <v>508</v>
      </c>
      <c r="M153" s="146" t="s">
        <v>235</v>
      </c>
      <c r="N153" s="146"/>
      <c r="O153" s="147" t="s">
        <v>475</v>
      </c>
      <c r="P153" s="147" t="s">
        <v>461</v>
      </c>
    </row>
    <row r="154" spans="1:16" ht="12.75" customHeight="1" thickBot="1" x14ac:dyDescent="0.25">
      <c r="A154" s="136" t="str">
        <f t="shared" si="24"/>
        <v> BRNO 32 </v>
      </c>
      <c r="B154" s="15" t="str">
        <f t="shared" si="25"/>
        <v>I</v>
      </c>
      <c r="C154" s="136">
        <f t="shared" si="26"/>
        <v>50667.433799999999</v>
      </c>
      <c r="D154" s="11" t="str">
        <f t="shared" si="27"/>
        <v>vis</v>
      </c>
      <c r="E154" s="144">
        <f>VLOOKUP(C154,Active!C$21:E$964,3,FALSE)</f>
        <v>1861.4965695021579</v>
      </c>
      <c r="F154" s="15" t="s">
        <v>108</v>
      </c>
      <c r="G154" s="11" t="str">
        <f t="shared" si="28"/>
        <v>50667.4338</v>
      </c>
      <c r="H154" s="136">
        <f t="shared" si="29"/>
        <v>54203</v>
      </c>
      <c r="I154" s="145" t="s">
        <v>509</v>
      </c>
      <c r="J154" s="146" t="s">
        <v>510</v>
      </c>
      <c r="K154" s="145">
        <v>54203</v>
      </c>
      <c r="L154" s="145" t="s">
        <v>511</v>
      </c>
      <c r="M154" s="146" t="s">
        <v>235</v>
      </c>
      <c r="N154" s="146"/>
      <c r="O154" s="147" t="s">
        <v>512</v>
      </c>
      <c r="P154" s="147" t="s">
        <v>461</v>
      </c>
    </row>
    <row r="155" spans="1:16" ht="12.75" customHeight="1" thickBot="1" x14ac:dyDescent="0.25">
      <c r="A155" s="136" t="str">
        <f t="shared" si="24"/>
        <v> BRNO 32 </v>
      </c>
      <c r="B155" s="15" t="str">
        <f t="shared" si="25"/>
        <v>I</v>
      </c>
      <c r="C155" s="136">
        <f t="shared" si="26"/>
        <v>50667.444900000002</v>
      </c>
      <c r="D155" s="11" t="str">
        <f t="shared" si="27"/>
        <v>vis</v>
      </c>
      <c r="E155" s="144">
        <f>VLOOKUP(C155,Active!C$21:E$964,3,FALSE)</f>
        <v>1861.523159723145</v>
      </c>
      <c r="F155" s="15" t="s">
        <v>108</v>
      </c>
      <c r="G155" s="11" t="str">
        <f t="shared" si="28"/>
        <v>50667.4449</v>
      </c>
      <c r="H155" s="136">
        <f t="shared" si="29"/>
        <v>54203</v>
      </c>
      <c r="I155" s="145" t="s">
        <v>513</v>
      </c>
      <c r="J155" s="146" t="s">
        <v>514</v>
      </c>
      <c r="K155" s="145">
        <v>54203</v>
      </c>
      <c r="L155" s="145" t="s">
        <v>515</v>
      </c>
      <c r="M155" s="146" t="s">
        <v>235</v>
      </c>
      <c r="N155" s="146"/>
      <c r="O155" s="147" t="s">
        <v>516</v>
      </c>
      <c r="P155" s="147" t="s">
        <v>461</v>
      </c>
    </row>
    <row r="156" spans="1:16" ht="12.75" customHeight="1" thickBot="1" x14ac:dyDescent="0.25">
      <c r="A156" s="136" t="str">
        <f t="shared" si="24"/>
        <v> BRNO 32 </v>
      </c>
      <c r="B156" s="15" t="str">
        <f t="shared" si="25"/>
        <v>I</v>
      </c>
      <c r="C156" s="136">
        <f t="shared" si="26"/>
        <v>50667.456700000002</v>
      </c>
      <c r="D156" s="11" t="str">
        <f t="shared" si="27"/>
        <v>vis</v>
      </c>
      <c r="E156" s="144">
        <f>VLOOKUP(C156,Active!C$21:E$964,3,FALSE)</f>
        <v>1861.5514268049071</v>
      </c>
      <c r="F156" s="15" t="s">
        <v>108</v>
      </c>
      <c r="G156" s="11" t="str">
        <f t="shared" si="28"/>
        <v>50667.4567</v>
      </c>
      <c r="H156" s="136">
        <f t="shared" si="29"/>
        <v>54203</v>
      </c>
      <c r="I156" s="145" t="s">
        <v>517</v>
      </c>
      <c r="J156" s="146" t="s">
        <v>518</v>
      </c>
      <c r="K156" s="145">
        <v>54203</v>
      </c>
      <c r="L156" s="145" t="s">
        <v>519</v>
      </c>
      <c r="M156" s="146" t="s">
        <v>235</v>
      </c>
      <c r="N156" s="146"/>
      <c r="O156" s="147" t="s">
        <v>520</v>
      </c>
      <c r="P156" s="147" t="s">
        <v>461</v>
      </c>
    </row>
    <row r="157" spans="1:16" ht="12.75" customHeight="1" thickBot="1" x14ac:dyDescent="0.25">
      <c r="A157" s="136" t="str">
        <f t="shared" si="24"/>
        <v> AOEB 9 </v>
      </c>
      <c r="B157" s="15" t="str">
        <f t="shared" si="25"/>
        <v>I</v>
      </c>
      <c r="C157" s="136">
        <f t="shared" si="26"/>
        <v>51088.628199999999</v>
      </c>
      <c r="D157" s="11" t="str">
        <f t="shared" si="27"/>
        <v>vis</v>
      </c>
      <c r="E157" s="144">
        <f>VLOOKUP(C157,Active!C$21:E$964,3,FALSE)</f>
        <v>2870.4742425799432</v>
      </c>
      <c r="F157" s="15" t="s">
        <v>108</v>
      </c>
      <c r="G157" s="11" t="str">
        <f t="shared" si="28"/>
        <v>51088.6282</v>
      </c>
      <c r="H157" s="136">
        <f t="shared" si="29"/>
        <v>55212</v>
      </c>
      <c r="I157" s="145" t="s">
        <v>521</v>
      </c>
      <c r="J157" s="146" t="s">
        <v>522</v>
      </c>
      <c r="K157" s="145">
        <v>55212</v>
      </c>
      <c r="L157" s="145" t="s">
        <v>523</v>
      </c>
      <c r="M157" s="146" t="s">
        <v>500</v>
      </c>
      <c r="N157" s="146" t="s">
        <v>501</v>
      </c>
      <c r="O157" s="147" t="s">
        <v>281</v>
      </c>
      <c r="P157" s="147" t="s">
        <v>489</v>
      </c>
    </row>
    <row r="158" spans="1:16" ht="12.75" customHeight="1" thickBot="1" x14ac:dyDescent="0.25">
      <c r="A158" s="136" t="str">
        <f t="shared" si="24"/>
        <v> BRNO 32 </v>
      </c>
      <c r="B158" s="15" t="str">
        <f t="shared" si="25"/>
        <v>I</v>
      </c>
      <c r="C158" s="136">
        <f t="shared" si="26"/>
        <v>51433.437299999998</v>
      </c>
      <c r="D158" s="11" t="str">
        <f t="shared" si="27"/>
        <v>vis</v>
      </c>
      <c r="E158" s="144">
        <f>VLOOKUP(C158,Active!C$21:E$964,3,FALSE)</f>
        <v>3696.4697529049704</v>
      </c>
      <c r="F158" s="15" t="s">
        <v>108</v>
      </c>
      <c r="G158" s="11" t="str">
        <f t="shared" si="28"/>
        <v>51433.4373</v>
      </c>
      <c r="H158" s="136">
        <f t="shared" si="29"/>
        <v>56038</v>
      </c>
      <c r="I158" s="145" t="s">
        <v>524</v>
      </c>
      <c r="J158" s="146" t="s">
        <v>525</v>
      </c>
      <c r="K158" s="145">
        <v>56038</v>
      </c>
      <c r="L158" s="145" t="s">
        <v>526</v>
      </c>
      <c r="M158" s="146" t="s">
        <v>235</v>
      </c>
      <c r="N158" s="146"/>
      <c r="O158" s="147" t="s">
        <v>479</v>
      </c>
      <c r="P158" s="147" t="s">
        <v>461</v>
      </c>
    </row>
    <row r="159" spans="1:16" ht="12.75" customHeight="1" thickBot="1" x14ac:dyDescent="0.25">
      <c r="A159" s="136" t="str">
        <f t="shared" si="24"/>
        <v> AOEB 9 </v>
      </c>
      <c r="B159" s="15" t="str">
        <f t="shared" si="25"/>
        <v>I</v>
      </c>
      <c r="C159" s="136">
        <f t="shared" si="26"/>
        <v>51452.634899999997</v>
      </c>
      <c r="D159" s="11" t="str">
        <f t="shared" si="27"/>
        <v>vis</v>
      </c>
      <c r="E159" s="144">
        <f>VLOOKUP(C159,Active!C$21:E$964,3,FALSE)</f>
        <v>3742.4578994156495</v>
      </c>
      <c r="F159" s="15" t="s">
        <v>108</v>
      </c>
      <c r="G159" s="11" t="str">
        <f t="shared" si="28"/>
        <v>51452.6349</v>
      </c>
      <c r="H159" s="136">
        <f t="shared" si="29"/>
        <v>56084</v>
      </c>
      <c r="I159" s="145" t="s">
        <v>527</v>
      </c>
      <c r="J159" s="146" t="s">
        <v>528</v>
      </c>
      <c r="K159" s="145">
        <v>56084</v>
      </c>
      <c r="L159" s="145" t="s">
        <v>529</v>
      </c>
      <c r="M159" s="146" t="s">
        <v>500</v>
      </c>
      <c r="N159" s="146" t="s">
        <v>501</v>
      </c>
      <c r="O159" s="147" t="s">
        <v>530</v>
      </c>
      <c r="P159" s="147" t="s">
        <v>489</v>
      </c>
    </row>
    <row r="160" spans="1:16" ht="12.75" customHeight="1" thickBot="1" x14ac:dyDescent="0.25">
      <c r="A160" s="136" t="str">
        <f t="shared" si="24"/>
        <v> AOEB 9 </v>
      </c>
      <c r="B160" s="15" t="str">
        <f t="shared" si="25"/>
        <v>I</v>
      </c>
      <c r="C160" s="136">
        <f t="shared" si="26"/>
        <v>51576.614800000003</v>
      </c>
      <c r="D160" s="11" t="str">
        <f t="shared" si="27"/>
        <v>vis</v>
      </c>
      <c r="E160" s="144">
        <f>VLOOKUP(C160,Active!C$21:E$964,3,FALSE)</f>
        <v>4039.4536595929508</v>
      </c>
      <c r="F160" s="15" t="s">
        <v>108</v>
      </c>
      <c r="G160" s="11" t="str">
        <f t="shared" si="28"/>
        <v>51576.6148</v>
      </c>
      <c r="H160" s="136">
        <f t="shared" si="29"/>
        <v>56381</v>
      </c>
      <c r="I160" s="145" t="s">
        <v>531</v>
      </c>
      <c r="J160" s="146" t="s">
        <v>532</v>
      </c>
      <c r="K160" s="145">
        <v>56381</v>
      </c>
      <c r="L160" s="145" t="s">
        <v>533</v>
      </c>
      <c r="M160" s="146" t="s">
        <v>500</v>
      </c>
      <c r="N160" s="146" t="s">
        <v>501</v>
      </c>
      <c r="O160" s="147" t="s">
        <v>281</v>
      </c>
      <c r="P160" s="147" t="s">
        <v>489</v>
      </c>
    </row>
    <row r="161" spans="1:16" ht="12.75" customHeight="1" thickBot="1" x14ac:dyDescent="0.25">
      <c r="A161" s="136" t="str">
        <f t="shared" si="24"/>
        <v> BRNO 32 </v>
      </c>
      <c r="B161" s="15" t="str">
        <f t="shared" si="25"/>
        <v>II</v>
      </c>
      <c r="C161" s="136">
        <f t="shared" si="26"/>
        <v>51667.421799999996</v>
      </c>
      <c r="D161" s="11" t="str">
        <f t="shared" si="27"/>
        <v>vis</v>
      </c>
      <c r="E161" s="144">
        <f>VLOOKUP(C161,Active!C$21:E$964,3,FALSE)</f>
        <v>4256.9832268406817</v>
      </c>
      <c r="F161" s="15" t="s">
        <v>108</v>
      </c>
      <c r="G161" s="11" t="str">
        <f t="shared" si="28"/>
        <v>51667.4218</v>
      </c>
      <c r="H161" s="136">
        <f t="shared" si="29"/>
        <v>56598.5</v>
      </c>
      <c r="I161" s="145" t="s">
        <v>534</v>
      </c>
      <c r="J161" s="146" t="s">
        <v>535</v>
      </c>
      <c r="K161" s="145">
        <v>56598.5</v>
      </c>
      <c r="L161" s="145" t="s">
        <v>536</v>
      </c>
      <c r="M161" s="146" t="s">
        <v>235</v>
      </c>
      <c r="N161" s="146"/>
      <c r="O161" s="147" t="s">
        <v>479</v>
      </c>
      <c r="P161" s="147" t="s">
        <v>461</v>
      </c>
    </row>
    <row r="162" spans="1:16" ht="12.75" customHeight="1" thickBot="1" x14ac:dyDescent="0.25">
      <c r="A162" s="136" t="str">
        <f t="shared" si="24"/>
        <v>OEJV 0074 </v>
      </c>
      <c r="B162" s="15" t="str">
        <f t="shared" si="25"/>
        <v>II</v>
      </c>
      <c r="C162" s="136">
        <f t="shared" si="26"/>
        <v>51677.444000000003</v>
      </c>
      <c r="D162" s="11" t="str">
        <f t="shared" si="27"/>
        <v>vis</v>
      </c>
      <c r="E162" s="144" t="e">
        <f>VLOOKUP(C162,Active!C$21:E$964,3,FALSE)</f>
        <v>#N/A</v>
      </c>
      <c r="F162" s="15" t="s">
        <v>108</v>
      </c>
      <c r="G162" s="11" t="str">
        <f t="shared" si="28"/>
        <v>51677.444</v>
      </c>
      <c r="H162" s="136">
        <f t="shared" si="29"/>
        <v>56622.5</v>
      </c>
      <c r="I162" s="145" t="s">
        <v>542</v>
      </c>
      <c r="J162" s="146" t="s">
        <v>543</v>
      </c>
      <c r="K162" s="145">
        <v>56622.5</v>
      </c>
      <c r="L162" s="145" t="s">
        <v>544</v>
      </c>
      <c r="M162" s="146" t="s">
        <v>235</v>
      </c>
      <c r="N162" s="146"/>
      <c r="O162" s="147" t="s">
        <v>545</v>
      </c>
      <c r="P162" s="148" t="s">
        <v>541</v>
      </c>
    </row>
    <row r="163" spans="1:16" ht="12.75" customHeight="1" thickBot="1" x14ac:dyDescent="0.25">
      <c r="A163" s="136" t="str">
        <f t="shared" si="24"/>
        <v>OEJV 0074 </v>
      </c>
      <c r="B163" s="15" t="str">
        <f t="shared" si="25"/>
        <v>II</v>
      </c>
      <c r="C163" s="136">
        <f t="shared" si="26"/>
        <v>51758.409</v>
      </c>
      <c r="D163" s="11" t="str">
        <f t="shared" si="27"/>
        <v>vis</v>
      </c>
      <c r="E163" s="144" t="e">
        <f>VLOOKUP(C163,Active!C$21:E$964,3,FALSE)</f>
        <v>#N/A</v>
      </c>
      <c r="F163" s="15" t="s">
        <v>108</v>
      </c>
      <c r="G163" s="11" t="str">
        <f t="shared" si="28"/>
        <v>51758.409</v>
      </c>
      <c r="H163" s="136">
        <f t="shared" si="29"/>
        <v>56816.5</v>
      </c>
      <c r="I163" s="145" t="s">
        <v>546</v>
      </c>
      <c r="J163" s="146" t="s">
        <v>547</v>
      </c>
      <c r="K163" s="145">
        <v>56816.5</v>
      </c>
      <c r="L163" s="145" t="s">
        <v>548</v>
      </c>
      <c r="M163" s="146" t="s">
        <v>235</v>
      </c>
      <c r="N163" s="146"/>
      <c r="O163" s="147" t="s">
        <v>549</v>
      </c>
      <c r="P163" s="148" t="s">
        <v>541</v>
      </c>
    </row>
    <row r="164" spans="1:16" ht="12.75" customHeight="1" thickBot="1" x14ac:dyDescent="0.25">
      <c r="A164" s="136" t="str">
        <f t="shared" si="24"/>
        <v> AOEB 9 </v>
      </c>
      <c r="B164" s="15" t="str">
        <f t="shared" si="25"/>
        <v>I</v>
      </c>
      <c r="C164" s="136">
        <f t="shared" si="26"/>
        <v>52146.836300000003</v>
      </c>
      <c r="D164" s="11" t="str">
        <f t="shared" si="27"/>
        <v>vis</v>
      </c>
      <c r="E164" s="144">
        <f>VLOOKUP(C164,Active!C$21:E$964,3,FALSE)</f>
        <v>5405.4280462631523</v>
      </c>
      <c r="F164" s="15" t="s">
        <v>108</v>
      </c>
      <c r="G164" s="11" t="str">
        <f t="shared" si="28"/>
        <v>52146.8363</v>
      </c>
      <c r="H164" s="136">
        <f t="shared" si="29"/>
        <v>57747</v>
      </c>
      <c r="I164" s="145" t="s">
        <v>565</v>
      </c>
      <c r="J164" s="146" t="s">
        <v>566</v>
      </c>
      <c r="K164" s="145">
        <v>57747</v>
      </c>
      <c r="L164" s="145" t="s">
        <v>567</v>
      </c>
      <c r="M164" s="146" t="s">
        <v>500</v>
      </c>
      <c r="N164" s="146" t="s">
        <v>501</v>
      </c>
      <c r="O164" s="147" t="s">
        <v>568</v>
      </c>
      <c r="P164" s="147" t="s">
        <v>489</v>
      </c>
    </row>
    <row r="165" spans="1:16" ht="12.75" customHeight="1" thickBot="1" x14ac:dyDescent="0.25">
      <c r="A165" s="136" t="str">
        <f t="shared" si="24"/>
        <v> AOEB 9 </v>
      </c>
      <c r="B165" s="15" t="str">
        <f t="shared" si="25"/>
        <v>I</v>
      </c>
      <c r="C165" s="136">
        <f t="shared" si="26"/>
        <v>52223.645600000003</v>
      </c>
      <c r="D165" s="11" t="str">
        <f t="shared" si="27"/>
        <v>vis</v>
      </c>
      <c r="E165" s="144">
        <f>VLOOKUP(C165,Active!C$21:E$964,3,FALSE)</f>
        <v>5589.4259075470018</v>
      </c>
      <c r="F165" s="15" t="s">
        <v>108</v>
      </c>
      <c r="G165" s="11" t="str">
        <f t="shared" si="28"/>
        <v>52223.6456</v>
      </c>
      <c r="H165" s="136">
        <f t="shared" si="29"/>
        <v>57931</v>
      </c>
      <c r="I165" s="145" t="s">
        <v>578</v>
      </c>
      <c r="J165" s="146" t="s">
        <v>579</v>
      </c>
      <c r="K165" s="145">
        <v>57931</v>
      </c>
      <c r="L165" s="145" t="s">
        <v>580</v>
      </c>
      <c r="M165" s="146" t="s">
        <v>500</v>
      </c>
      <c r="N165" s="146" t="s">
        <v>501</v>
      </c>
      <c r="O165" s="147" t="s">
        <v>281</v>
      </c>
      <c r="P165" s="147" t="s">
        <v>489</v>
      </c>
    </row>
    <row r="166" spans="1:16" ht="12.75" customHeight="1" thickBot="1" x14ac:dyDescent="0.25">
      <c r="A166" s="136" t="str">
        <f t="shared" si="24"/>
        <v> AOEB 9 </v>
      </c>
      <c r="B166" s="15" t="str">
        <f t="shared" si="25"/>
        <v>I</v>
      </c>
      <c r="C166" s="136">
        <f t="shared" si="26"/>
        <v>52239.5049</v>
      </c>
      <c r="D166" s="11" t="str">
        <f t="shared" si="27"/>
        <v>vis</v>
      </c>
      <c r="E166" s="144">
        <f>VLOOKUP(C166,Active!C$21:E$964,3,FALSE)</f>
        <v>5627.4171049860915</v>
      </c>
      <c r="F166" s="15" t="s">
        <v>108</v>
      </c>
      <c r="G166" s="11" t="str">
        <f t="shared" si="28"/>
        <v>52239.5049</v>
      </c>
      <c r="H166" s="136">
        <f t="shared" si="29"/>
        <v>57969</v>
      </c>
      <c r="I166" s="145" t="s">
        <v>581</v>
      </c>
      <c r="J166" s="146" t="s">
        <v>582</v>
      </c>
      <c r="K166" s="145">
        <v>57969</v>
      </c>
      <c r="L166" s="145" t="s">
        <v>583</v>
      </c>
      <c r="M166" s="146" t="s">
        <v>500</v>
      </c>
      <c r="N166" s="146" t="s">
        <v>501</v>
      </c>
      <c r="O166" s="147" t="s">
        <v>568</v>
      </c>
      <c r="P166" s="147" t="s">
        <v>489</v>
      </c>
    </row>
    <row r="167" spans="1:16" ht="12.75" customHeight="1" thickBot="1" x14ac:dyDescent="0.25">
      <c r="A167" s="136" t="str">
        <f t="shared" si="24"/>
        <v> AOEB 9 </v>
      </c>
      <c r="B167" s="15" t="str">
        <f t="shared" si="25"/>
        <v>I</v>
      </c>
      <c r="C167" s="136">
        <f t="shared" si="26"/>
        <v>52415.667699999998</v>
      </c>
      <c r="D167" s="11" t="str">
        <f t="shared" si="27"/>
        <v>vis</v>
      </c>
      <c r="E167" s="144">
        <f>VLOOKUP(C167,Active!C$21:E$964,3,FALSE)</f>
        <v>6049.4178059138949</v>
      </c>
      <c r="F167" s="15" t="s">
        <v>108</v>
      </c>
      <c r="G167" s="11" t="str">
        <f t="shared" si="28"/>
        <v>52415.6677</v>
      </c>
      <c r="H167" s="136">
        <f t="shared" si="29"/>
        <v>58391</v>
      </c>
      <c r="I167" s="145" t="s">
        <v>584</v>
      </c>
      <c r="J167" s="146" t="s">
        <v>585</v>
      </c>
      <c r="K167" s="145">
        <v>58391</v>
      </c>
      <c r="L167" s="145" t="s">
        <v>586</v>
      </c>
      <c r="M167" s="146" t="s">
        <v>500</v>
      </c>
      <c r="N167" s="146" t="s">
        <v>501</v>
      </c>
      <c r="O167" s="147" t="s">
        <v>587</v>
      </c>
      <c r="P167" s="147" t="s">
        <v>489</v>
      </c>
    </row>
    <row r="168" spans="1:16" ht="12.75" customHeight="1" thickBot="1" x14ac:dyDescent="0.25">
      <c r="A168" s="136" t="str">
        <f t="shared" si="24"/>
        <v> AOEB 9 </v>
      </c>
      <c r="B168" s="15" t="str">
        <f t="shared" si="25"/>
        <v>I</v>
      </c>
      <c r="C168" s="136">
        <f t="shared" si="26"/>
        <v>52542.57</v>
      </c>
      <c r="D168" s="11" t="str">
        <f t="shared" si="27"/>
        <v>vis</v>
      </c>
      <c r="E168" s="144">
        <f>VLOOKUP(C168,Active!C$21:E$964,3,FALSE)</f>
        <v>6353.4142203064421</v>
      </c>
      <c r="F168" s="15" t="s">
        <v>108</v>
      </c>
      <c r="G168" s="11" t="str">
        <f t="shared" si="28"/>
        <v>52542.5700</v>
      </c>
      <c r="H168" s="136">
        <f t="shared" si="29"/>
        <v>58695</v>
      </c>
      <c r="I168" s="145" t="s">
        <v>588</v>
      </c>
      <c r="J168" s="146" t="s">
        <v>589</v>
      </c>
      <c r="K168" s="145">
        <v>58695</v>
      </c>
      <c r="L168" s="145" t="s">
        <v>590</v>
      </c>
      <c r="M168" s="146" t="s">
        <v>500</v>
      </c>
      <c r="N168" s="146" t="s">
        <v>501</v>
      </c>
      <c r="O168" s="147" t="s">
        <v>281</v>
      </c>
      <c r="P168" s="147" t="s">
        <v>489</v>
      </c>
    </row>
    <row r="169" spans="1:16" ht="12.75" customHeight="1" thickBot="1" x14ac:dyDescent="0.25">
      <c r="A169" s="136" t="str">
        <f t="shared" si="24"/>
        <v> AOEB 9 </v>
      </c>
      <c r="B169" s="15" t="str">
        <f t="shared" si="25"/>
        <v>I</v>
      </c>
      <c r="C169" s="136">
        <f t="shared" si="26"/>
        <v>52603.516300000003</v>
      </c>
      <c r="D169" s="11" t="str">
        <f t="shared" si="27"/>
        <v>vis</v>
      </c>
      <c r="E169" s="144">
        <f>VLOOKUP(C169,Active!C$21:E$964,3,FALSE)</f>
        <v>6499.4120207442065</v>
      </c>
      <c r="F169" s="15" t="s">
        <v>108</v>
      </c>
      <c r="G169" s="11" t="str">
        <f t="shared" si="28"/>
        <v>52603.5163</v>
      </c>
      <c r="H169" s="136">
        <f t="shared" si="29"/>
        <v>58841</v>
      </c>
      <c r="I169" s="145" t="s">
        <v>591</v>
      </c>
      <c r="J169" s="146" t="s">
        <v>592</v>
      </c>
      <c r="K169" s="145">
        <v>58841</v>
      </c>
      <c r="L169" s="145" t="s">
        <v>593</v>
      </c>
      <c r="M169" s="146" t="s">
        <v>500</v>
      </c>
      <c r="N169" s="146" t="s">
        <v>501</v>
      </c>
      <c r="O169" s="147" t="s">
        <v>568</v>
      </c>
      <c r="P169" s="147" t="s">
        <v>489</v>
      </c>
    </row>
    <row r="170" spans="1:16" ht="12.75" customHeight="1" thickBot="1" x14ac:dyDescent="0.25">
      <c r="A170" s="136" t="str">
        <f t="shared" si="24"/>
        <v>IBVS 5493 </v>
      </c>
      <c r="B170" s="15" t="str">
        <f t="shared" si="25"/>
        <v>I</v>
      </c>
      <c r="C170" s="136">
        <f t="shared" si="26"/>
        <v>52834.775999999998</v>
      </c>
      <c r="D170" s="11" t="str">
        <f t="shared" si="27"/>
        <v>vis</v>
      </c>
      <c r="E170" s="144" t="e">
        <f>VLOOKUP(C170,Active!C$21:E$964,3,FALSE)</f>
        <v>#N/A</v>
      </c>
      <c r="F170" s="15" t="s">
        <v>108</v>
      </c>
      <c r="G170" s="11" t="str">
        <f t="shared" si="28"/>
        <v>52834.776</v>
      </c>
      <c r="H170" s="136">
        <f t="shared" si="29"/>
        <v>59395</v>
      </c>
      <c r="I170" s="145" t="s">
        <v>598</v>
      </c>
      <c r="J170" s="146" t="s">
        <v>599</v>
      </c>
      <c r="K170" s="145">
        <v>59395</v>
      </c>
      <c r="L170" s="145" t="s">
        <v>600</v>
      </c>
      <c r="M170" s="146" t="s">
        <v>319</v>
      </c>
      <c r="N170" s="146" t="s">
        <v>320</v>
      </c>
      <c r="O170" s="147" t="s">
        <v>601</v>
      </c>
      <c r="P170" s="148" t="s">
        <v>602</v>
      </c>
    </row>
    <row r="171" spans="1:16" ht="12.75" customHeight="1" thickBot="1" x14ac:dyDescent="0.25">
      <c r="A171" s="136" t="str">
        <f t="shared" ref="A171:A191" si="30">P171</f>
        <v> AOEB 9 </v>
      </c>
      <c r="B171" s="15" t="str">
        <f t="shared" ref="B171:B191" si="31">IF(H171=INT(H171),"I","II")</f>
        <v>I</v>
      </c>
      <c r="C171" s="136">
        <f t="shared" ref="C171:C191" si="32">1*G171</f>
        <v>52860.658499999998</v>
      </c>
      <c r="D171" s="11" t="str">
        <f t="shared" ref="D171:D191" si="33">VLOOKUP(F171,I$1:J$5,2,FALSE)</f>
        <v>vis</v>
      </c>
      <c r="E171" s="144">
        <f>VLOOKUP(C171,Active!C$21:E$964,3,FALSE)</f>
        <v>7115.4001217400819</v>
      </c>
      <c r="F171" s="15" t="s">
        <v>108</v>
      </c>
      <c r="G171" s="11" t="str">
        <f t="shared" ref="G171:G191" si="34">MID(I171,3,LEN(I171)-3)</f>
        <v>52860.6585</v>
      </c>
      <c r="H171" s="136">
        <f t="shared" ref="H171:H191" si="35">1*K171</f>
        <v>59457</v>
      </c>
      <c r="I171" s="145" t="s">
        <v>603</v>
      </c>
      <c r="J171" s="146" t="s">
        <v>604</v>
      </c>
      <c r="K171" s="145">
        <v>59457</v>
      </c>
      <c r="L171" s="145" t="s">
        <v>605</v>
      </c>
      <c r="M171" s="146" t="s">
        <v>500</v>
      </c>
      <c r="N171" s="146" t="s">
        <v>501</v>
      </c>
      <c r="O171" s="147" t="s">
        <v>281</v>
      </c>
      <c r="P171" s="147" t="s">
        <v>489</v>
      </c>
    </row>
    <row r="172" spans="1:16" ht="12.75" customHeight="1" thickBot="1" x14ac:dyDescent="0.25">
      <c r="A172" s="136" t="str">
        <f t="shared" si="30"/>
        <v> AOEB 9 </v>
      </c>
      <c r="B172" s="15" t="str">
        <f t="shared" si="31"/>
        <v>II</v>
      </c>
      <c r="C172" s="136">
        <f t="shared" si="32"/>
        <v>52899.688399999999</v>
      </c>
      <c r="D172" s="11" t="str">
        <f t="shared" si="33"/>
        <v>vis</v>
      </c>
      <c r="E172" s="144">
        <f>VLOOKUP(C172,Active!C$21:E$964,3,FALSE)</f>
        <v>7208.8968483880617</v>
      </c>
      <c r="F172" s="15" t="s">
        <v>108</v>
      </c>
      <c r="G172" s="11" t="str">
        <f t="shared" si="34"/>
        <v>52899.6884</v>
      </c>
      <c r="H172" s="136">
        <f t="shared" si="35"/>
        <v>59550.5</v>
      </c>
      <c r="I172" s="145" t="s">
        <v>606</v>
      </c>
      <c r="J172" s="146" t="s">
        <v>607</v>
      </c>
      <c r="K172" s="145">
        <v>59550.5</v>
      </c>
      <c r="L172" s="145" t="s">
        <v>608</v>
      </c>
      <c r="M172" s="146" t="s">
        <v>500</v>
      </c>
      <c r="N172" s="146" t="s">
        <v>501</v>
      </c>
      <c r="O172" s="147" t="s">
        <v>281</v>
      </c>
      <c r="P172" s="147" t="s">
        <v>489</v>
      </c>
    </row>
    <row r="173" spans="1:16" ht="12.75" customHeight="1" thickBot="1" x14ac:dyDescent="0.25">
      <c r="A173" s="136" t="str">
        <f t="shared" si="30"/>
        <v> AOEB 9 </v>
      </c>
      <c r="B173" s="15" t="str">
        <f t="shared" si="31"/>
        <v>I</v>
      </c>
      <c r="C173" s="136">
        <f t="shared" si="32"/>
        <v>52923.692000000003</v>
      </c>
      <c r="D173" s="11" t="str">
        <f t="shared" si="33"/>
        <v>vis</v>
      </c>
      <c r="E173" s="144">
        <f>VLOOKUP(C173,Active!C$21:E$964,3,FALSE)</f>
        <v>7266.3978419280838</v>
      </c>
      <c r="F173" s="15" t="s">
        <v>108</v>
      </c>
      <c r="G173" s="11" t="str">
        <f t="shared" si="34"/>
        <v>52923.6920</v>
      </c>
      <c r="H173" s="136">
        <f t="shared" si="35"/>
        <v>59608</v>
      </c>
      <c r="I173" s="145" t="s">
        <v>609</v>
      </c>
      <c r="J173" s="146" t="s">
        <v>610</v>
      </c>
      <c r="K173" s="145">
        <v>59608</v>
      </c>
      <c r="L173" s="145" t="s">
        <v>611</v>
      </c>
      <c r="M173" s="146" t="s">
        <v>500</v>
      </c>
      <c r="N173" s="146" t="s">
        <v>501</v>
      </c>
      <c r="O173" s="147" t="s">
        <v>281</v>
      </c>
      <c r="P173" s="147" t="s">
        <v>489</v>
      </c>
    </row>
    <row r="174" spans="1:16" ht="12.75" customHeight="1" thickBot="1" x14ac:dyDescent="0.25">
      <c r="A174" s="136" t="str">
        <f t="shared" si="30"/>
        <v> AOEB 9 </v>
      </c>
      <c r="B174" s="15" t="str">
        <f t="shared" si="31"/>
        <v>I</v>
      </c>
      <c r="C174" s="136">
        <f t="shared" si="32"/>
        <v>53097.763899999998</v>
      </c>
      <c r="D174" s="11" t="str">
        <f t="shared" si="33"/>
        <v>vis</v>
      </c>
      <c r="E174" s="144">
        <f>VLOOKUP(C174,Active!C$21:E$964,3,FALSE)</f>
        <v>7683.3897596986526</v>
      </c>
      <c r="F174" s="15" t="s">
        <v>108</v>
      </c>
      <c r="G174" s="11" t="str">
        <f t="shared" si="34"/>
        <v>53097.7639</v>
      </c>
      <c r="H174" s="136">
        <f t="shared" si="35"/>
        <v>60025</v>
      </c>
      <c r="I174" s="145" t="s">
        <v>635</v>
      </c>
      <c r="J174" s="146" t="s">
        <v>636</v>
      </c>
      <c r="K174" s="145" t="s">
        <v>637</v>
      </c>
      <c r="L174" s="145" t="s">
        <v>638</v>
      </c>
      <c r="M174" s="146" t="s">
        <v>500</v>
      </c>
      <c r="N174" s="146" t="s">
        <v>501</v>
      </c>
      <c r="O174" s="147" t="s">
        <v>281</v>
      </c>
      <c r="P174" s="147" t="s">
        <v>489</v>
      </c>
    </row>
    <row r="175" spans="1:16" ht="12.75" customHeight="1" thickBot="1" x14ac:dyDescent="0.25">
      <c r="A175" s="136" t="str">
        <f t="shared" si="30"/>
        <v> AOEB 12 </v>
      </c>
      <c r="B175" s="15" t="str">
        <f t="shared" si="31"/>
        <v>II</v>
      </c>
      <c r="C175" s="136">
        <f t="shared" si="32"/>
        <v>53223.623599999999</v>
      </c>
      <c r="D175" s="11" t="str">
        <f t="shared" si="33"/>
        <v>vis</v>
      </c>
      <c r="E175" s="144">
        <f>VLOOKUP(C175,Active!C$21:E$964,3,FALSE)</f>
        <v>7984.8886097314853</v>
      </c>
      <c r="F175" s="15" t="s">
        <v>108</v>
      </c>
      <c r="G175" s="11" t="str">
        <f t="shared" si="34"/>
        <v>53223.6236</v>
      </c>
      <c r="H175" s="136">
        <f t="shared" si="35"/>
        <v>60326.5</v>
      </c>
      <c r="I175" s="145" t="s">
        <v>639</v>
      </c>
      <c r="J175" s="146" t="s">
        <v>640</v>
      </c>
      <c r="K175" s="145" t="s">
        <v>641</v>
      </c>
      <c r="L175" s="145" t="s">
        <v>642</v>
      </c>
      <c r="M175" s="146" t="s">
        <v>500</v>
      </c>
      <c r="N175" s="146" t="s">
        <v>501</v>
      </c>
      <c r="O175" s="147" t="s">
        <v>281</v>
      </c>
      <c r="P175" s="147" t="s">
        <v>643</v>
      </c>
    </row>
    <row r="176" spans="1:16" ht="12.75" customHeight="1" thickBot="1" x14ac:dyDescent="0.25">
      <c r="A176" s="136" t="str">
        <f t="shared" si="30"/>
        <v> JAAVSO 41;328 </v>
      </c>
      <c r="B176" s="15" t="str">
        <f t="shared" si="31"/>
        <v>I</v>
      </c>
      <c r="C176" s="136">
        <f t="shared" si="32"/>
        <v>53270.584600000002</v>
      </c>
      <c r="D176" s="11" t="str">
        <f t="shared" si="33"/>
        <v>vis</v>
      </c>
      <c r="E176" s="144">
        <f>VLOOKUP(C176,Active!C$21:E$964,3,FALSE)</f>
        <v>8097.3844085963538</v>
      </c>
      <c r="F176" s="15" t="s">
        <v>108</v>
      </c>
      <c r="G176" s="11" t="str">
        <f t="shared" si="34"/>
        <v>53270.5846</v>
      </c>
      <c r="H176" s="136">
        <f t="shared" si="35"/>
        <v>60439</v>
      </c>
      <c r="I176" s="145" t="s">
        <v>644</v>
      </c>
      <c r="J176" s="146" t="s">
        <v>645</v>
      </c>
      <c r="K176" s="145" t="s">
        <v>646</v>
      </c>
      <c r="L176" s="145" t="s">
        <v>647</v>
      </c>
      <c r="M176" s="146" t="s">
        <v>500</v>
      </c>
      <c r="N176" s="146" t="s">
        <v>155</v>
      </c>
      <c r="O176" s="147" t="s">
        <v>530</v>
      </c>
      <c r="P176" s="147" t="s">
        <v>648</v>
      </c>
    </row>
    <row r="177" spans="1:16" ht="12.75" customHeight="1" thickBot="1" x14ac:dyDescent="0.25">
      <c r="A177" s="136" t="str">
        <f t="shared" si="30"/>
        <v> AOEB 12 </v>
      </c>
      <c r="B177" s="15" t="str">
        <f t="shared" si="31"/>
        <v>I</v>
      </c>
      <c r="C177" s="136">
        <f t="shared" si="32"/>
        <v>53515.621200000001</v>
      </c>
      <c r="D177" s="11" t="str">
        <f t="shared" si="33"/>
        <v>vis</v>
      </c>
      <c r="E177" s="144">
        <f>VLOOKUP(C177,Active!C$21:E$964,3,FALSE)</f>
        <v>8684.3733583233479</v>
      </c>
      <c r="F177" s="15" t="s">
        <v>108</v>
      </c>
      <c r="G177" s="11" t="str">
        <f t="shared" si="34"/>
        <v>53515.6212</v>
      </c>
      <c r="H177" s="136">
        <f t="shared" si="35"/>
        <v>61026</v>
      </c>
      <c r="I177" s="145" t="s">
        <v>659</v>
      </c>
      <c r="J177" s="146" t="s">
        <v>660</v>
      </c>
      <c r="K177" s="145" t="s">
        <v>661</v>
      </c>
      <c r="L177" s="145" t="s">
        <v>662</v>
      </c>
      <c r="M177" s="146" t="s">
        <v>500</v>
      </c>
      <c r="N177" s="146" t="s">
        <v>501</v>
      </c>
      <c r="O177" s="147" t="s">
        <v>663</v>
      </c>
      <c r="P177" s="147" t="s">
        <v>643</v>
      </c>
    </row>
    <row r="178" spans="1:16" ht="12.75" customHeight="1" thickBot="1" x14ac:dyDescent="0.25">
      <c r="A178" s="136" t="str">
        <f t="shared" si="30"/>
        <v> AOEB 12 </v>
      </c>
      <c r="B178" s="15" t="str">
        <f t="shared" si="31"/>
        <v>II</v>
      </c>
      <c r="C178" s="136">
        <f t="shared" si="32"/>
        <v>53558.8226</v>
      </c>
      <c r="D178" s="11" t="str">
        <f t="shared" si="33"/>
        <v>vis</v>
      </c>
      <c r="E178" s="144">
        <f>VLOOKUP(C178,Active!C$21:E$964,3,FALSE)</f>
        <v>8787.862977477118</v>
      </c>
      <c r="F178" s="15" t="s">
        <v>108</v>
      </c>
      <c r="G178" s="11" t="str">
        <f t="shared" si="34"/>
        <v>53558.8226</v>
      </c>
      <c r="H178" s="136">
        <f t="shared" si="35"/>
        <v>61129.5</v>
      </c>
      <c r="I178" s="145" t="s">
        <v>664</v>
      </c>
      <c r="J178" s="146" t="s">
        <v>665</v>
      </c>
      <c r="K178" s="145" t="s">
        <v>666</v>
      </c>
      <c r="L178" s="145" t="s">
        <v>667</v>
      </c>
      <c r="M178" s="146" t="s">
        <v>500</v>
      </c>
      <c r="N178" s="146" t="s">
        <v>501</v>
      </c>
      <c r="O178" s="147" t="s">
        <v>281</v>
      </c>
      <c r="P178" s="147" t="s">
        <v>643</v>
      </c>
    </row>
    <row r="179" spans="1:16" ht="12.75" customHeight="1" thickBot="1" x14ac:dyDescent="0.25">
      <c r="A179" s="136" t="str">
        <f t="shared" si="30"/>
        <v> AOEB 12 </v>
      </c>
      <c r="B179" s="15" t="str">
        <f t="shared" si="31"/>
        <v>II</v>
      </c>
      <c r="C179" s="136">
        <f t="shared" si="32"/>
        <v>53615.599499999997</v>
      </c>
      <c r="D179" s="11" t="str">
        <f t="shared" si="33"/>
        <v>vis</v>
      </c>
      <c r="E179" s="144">
        <f>VLOOKUP(C179,Active!C$21:E$964,3,FALSE)</f>
        <v>8923.8729159914164</v>
      </c>
      <c r="F179" s="15" t="s">
        <v>108</v>
      </c>
      <c r="G179" s="11" t="str">
        <f t="shared" si="34"/>
        <v>53615.5995</v>
      </c>
      <c r="H179" s="136">
        <f t="shared" si="35"/>
        <v>61265.5</v>
      </c>
      <c r="I179" s="145" t="s">
        <v>668</v>
      </c>
      <c r="J179" s="146" t="s">
        <v>669</v>
      </c>
      <c r="K179" s="145" t="s">
        <v>670</v>
      </c>
      <c r="L179" s="145" t="s">
        <v>671</v>
      </c>
      <c r="M179" s="146" t="s">
        <v>500</v>
      </c>
      <c r="N179" s="146" t="s">
        <v>501</v>
      </c>
      <c r="O179" s="147" t="s">
        <v>281</v>
      </c>
      <c r="P179" s="147" t="s">
        <v>643</v>
      </c>
    </row>
    <row r="180" spans="1:16" ht="12.75" customHeight="1" thickBot="1" x14ac:dyDescent="0.25">
      <c r="A180" s="136" t="str">
        <f t="shared" si="30"/>
        <v>IBVS 5672 </v>
      </c>
      <c r="B180" s="15" t="str">
        <f t="shared" si="31"/>
        <v>II</v>
      </c>
      <c r="C180" s="136">
        <f t="shared" si="32"/>
        <v>53708.622799999997</v>
      </c>
      <c r="D180" s="11" t="str">
        <f t="shared" si="33"/>
        <v>vis</v>
      </c>
      <c r="E180" s="144" t="e">
        <f>VLOOKUP(C180,Active!C$21:E$964,3,FALSE)</f>
        <v>#N/A</v>
      </c>
      <c r="F180" s="15" t="s">
        <v>108</v>
      </c>
      <c r="G180" s="11" t="str">
        <f t="shared" si="34"/>
        <v>53708.6228</v>
      </c>
      <c r="H180" s="136">
        <f t="shared" si="35"/>
        <v>61488.5</v>
      </c>
      <c r="I180" s="145" t="s">
        <v>687</v>
      </c>
      <c r="J180" s="146" t="s">
        <v>688</v>
      </c>
      <c r="K180" s="145" t="s">
        <v>689</v>
      </c>
      <c r="L180" s="145" t="s">
        <v>690</v>
      </c>
      <c r="M180" s="146" t="s">
        <v>319</v>
      </c>
      <c r="N180" s="146" t="s">
        <v>320</v>
      </c>
      <c r="O180" s="147" t="s">
        <v>685</v>
      </c>
      <c r="P180" s="148" t="s">
        <v>686</v>
      </c>
    </row>
    <row r="181" spans="1:16" ht="12.75" customHeight="1" thickBot="1" x14ac:dyDescent="0.25">
      <c r="A181" s="136" t="str">
        <f t="shared" si="30"/>
        <v> AOEB 12 </v>
      </c>
      <c r="B181" s="15" t="str">
        <f t="shared" si="31"/>
        <v>II</v>
      </c>
      <c r="C181" s="136">
        <f t="shared" si="32"/>
        <v>53757.526400000002</v>
      </c>
      <c r="D181" s="11" t="str">
        <f t="shared" si="33"/>
        <v>vis</v>
      </c>
      <c r="E181" s="144">
        <f>VLOOKUP(C181,Active!C$21:E$964,3,FALSE)</f>
        <v>9263.8609911157528</v>
      </c>
      <c r="F181" s="15" t="s">
        <v>108</v>
      </c>
      <c r="G181" s="11" t="str">
        <f t="shared" si="34"/>
        <v>53757.5264</v>
      </c>
      <c r="H181" s="136">
        <f t="shared" si="35"/>
        <v>61605.5</v>
      </c>
      <c r="I181" s="145" t="s">
        <v>691</v>
      </c>
      <c r="J181" s="146" t="s">
        <v>692</v>
      </c>
      <c r="K181" s="145" t="s">
        <v>693</v>
      </c>
      <c r="L181" s="145" t="s">
        <v>694</v>
      </c>
      <c r="M181" s="146" t="s">
        <v>500</v>
      </c>
      <c r="N181" s="146" t="s">
        <v>501</v>
      </c>
      <c r="O181" s="147" t="s">
        <v>281</v>
      </c>
      <c r="P181" s="147" t="s">
        <v>643</v>
      </c>
    </row>
    <row r="182" spans="1:16" ht="12.75" customHeight="1" thickBot="1" x14ac:dyDescent="0.25">
      <c r="A182" s="136" t="str">
        <f t="shared" si="30"/>
        <v> AOEB 12 </v>
      </c>
      <c r="B182" s="15" t="str">
        <f t="shared" si="31"/>
        <v>II</v>
      </c>
      <c r="C182" s="136">
        <f t="shared" si="32"/>
        <v>53994.631800000003</v>
      </c>
      <c r="D182" s="11" t="str">
        <f t="shared" si="33"/>
        <v>vis</v>
      </c>
      <c r="E182" s="144">
        <f>VLOOKUP(C182,Active!C$21:E$964,3,FALSE)</f>
        <v>9831.8506290743244</v>
      </c>
      <c r="F182" s="15" t="s">
        <v>108</v>
      </c>
      <c r="G182" s="11" t="str">
        <f t="shared" si="34"/>
        <v>53994.6318</v>
      </c>
      <c r="H182" s="136">
        <f t="shared" si="35"/>
        <v>62173.5</v>
      </c>
      <c r="I182" s="145" t="s">
        <v>714</v>
      </c>
      <c r="J182" s="146" t="s">
        <v>715</v>
      </c>
      <c r="K182" s="145" t="s">
        <v>716</v>
      </c>
      <c r="L182" s="145" t="s">
        <v>717</v>
      </c>
      <c r="M182" s="146" t="s">
        <v>500</v>
      </c>
      <c r="N182" s="146" t="s">
        <v>501</v>
      </c>
      <c r="O182" s="147" t="s">
        <v>281</v>
      </c>
      <c r="P182" s="147" t="s">
        <v>643</v>
      </c>
    </row>
    <row r="183" spans="1:16" ht="12.75" customHeight="1" thickBot="1" x14ac:dyDescent="0.25">
      <c r="A183" s="136" t="str">
        <f t="shared" si="30"/>
        <v> AOEB 12 </v>
      </c>
      <c r="B183" s="15" t="str">
        <f t="shared" si="31"/>
        <v>I</v>
      </c>
      <c r="C183" s="136">
        <f t="shared" si="32"/>
        <v>54107.550900000002</v>
      </c>
      <c r="D183" s="11" t="str">
        <f t="shared" si="33"/>
        <v>vis</v>
      </c>
      <c r="E183" s="144">
        <f>VLOOKUP(C183,Active!C$21:E$964,3,FALSE)</f>
        <v>10102.350072476318</v>
      </c>
      <c r="F183" s="15" t="s">
        <v>108</v>
      </c>
      <c r="G183" s="11" t="str">
        <f t="shared" si="34"/>
        <v>54107.5509</v>
      </c>
      <c r="H183" s="136">
        <f t="shared" si="35"/>
        <v>62444</v>
      </c>
      <c r="I183" s="145" t="s">
        <v>724</v>
      </c>
      <c r="J183" s="146" t="s">
        <v>725</v>
      </c>
      <c r="K183" s="145" t="s">
        <v>726</v>
      </c>
      <c r="L183" s="145" t="s">
        <v>727</v>
      </c>
      <c r="M183" s="146" t="s">
        <v>500</v>
      </c>
      <c r="N183" s="146" t="s">
        <v>501</v>
      </c>
      <c r="O183" s="147" t="s">
        <v>281</v>
      </c>
      <c r="P183" s="147" t="s">
        <v>643</v>
      </c>
    </row>
    <row r="184" spans="1:16" ht="12.75" customHeight="1" thickBot="1" x14ac:dyDescent="0.25">
      <c r="A184" s="136" t="str">
        <f t="shared" si="30"/>
        <v> AOEB 12 </v>
      </c>
      <c r="B184" s="15" t="str">
        <f t="shared" si="31"/>
        <v>II</v>
      </c>
      <c r="C184" s="136">
        <f t="shared" si="32"/>
        <v>54211.702100000002</v>
      </c>
      <c r="D184" s="11" t="str">
        <f t="shared" si="33"/>
        <v>vis</v>
      </c>
      <c r="E184" s="144">
        <f>VLOOKUP(C184,Active!C$21:E$964,3,FALSE)</f>
        <v>10351.845876371761</v>
      </c>
      <c r="F184" s="15" t="s">
        <v>108</v>
      </c>
      <c r="G184" s="11" t="str">
        <f t="shared" si="34"/>
        <v>54211.7021</v>
      </c>
      <c r="H184" s="136">
        <f t="shared" si="35"/>
        <v>62693.5</v>
      </c>
      <c r="I184" s="145" t="s">
        <v>728</v>
      </c>
      <c r="J184" s="146" t="s">
        <v>729</v>
      </c>
      <c r="K184" s="145" t="s">
        <v>730</v>
      </c>
      <c r="L184" s="145" t="s">
        <v>731</v>
      </c>
      <c r="M184" s="146" t="s">
        <v>500</v>
      </c>
      <c r="N184" s="146" t="s">
        <v>501</v>
      </c>
      <c r="O184" s="147" t="s">
        <v>281</v>
      </c>
      <c r="P184" s="147" t="s">
        <v>643</v>
      </c>
    </row>
    <row r="185" spans="1:16" ht="12.75" customHeight="1" thickBot="1" x14ac:dyDescent="0.25">
      <c r="A185" s="136" t="str">
        <f t="shared" si="30"/>
        <v>IBVS 5980 </v>
      </c>
      <c r="B185" s="15" t="str">
        <f t="shared" si="31"/>
        <v>I</v>
      </c>
      <c r="C185" s="136">
        <f t="shared" si="32"/>
        <v>55051.378100000002</v>
      </c>
      <c r="D185" s="11" t="str">
        <f t="shared" si="33"/>
        <v>vis</v>
      </c>
      <c r="E185" s="144">
        <f>VLOOKUP(C185,Active!C$21:E$964,3,FALSE)</f>
        <v>12363.302668340652</v>
      </c>
      <c r="F185" s="15" t="s">
        <v>108</v>
      </c>
      <c r="G185" s="11" t="str">
        <f t="shared" si="34"/>
        <v>55051.3781</v>
      </c>
      <c r="H185" s="136">
        <f t="shared" si="35"/>
        <v>64705</v>
      </c>
      <c r="I185" s="145" t="s">
        <v>792</v>
      </c>
      <c r="J185" s="146" t="s">
        <v>793</v>
      </c>
      <c r="K185" s="145" t="s">
        <v>794</v>
      </c>
      <c r="L185" s="145" t="s">
        <v>795</v>
      </c>
      <c r="M185" s="146" t="s">
        <v>500</v>
      </c>
      <c r="N185" s="146" t="s">
        <v>108</v>
      </c>
      <c r="O185" s="147" t="s">
        <v>745</v>
      </c>
      <c r="P185" s="148" t="s">
        <v>796</v>
      </c>
    </row>
    <row r="186" spans="1:16" ht="12.75" customHeight="1" thickBot="1" x14ac:dyDescent="0.25">
      <c r="A186" s="136" t="str">
        <f t="shared" si="30"/>
        <v>VSB 50 </v>
      </c>
      <c r="B186" s="15" t="str">
        <f t="shared" si="31"/>
        <v>II</v>
      </c>
      <c r="C186" s="136">
        <f t="shared" si="32"/>
        <v>55084.148699999998</v>
      </c>
      <c r="D186" s="11" t="str">
        <f t="shared" si="33"/>
        <v>vis</v>
      </c>
      <c r="E186" s="144">
        <f>VLOOKUP(C186,Active!C$21:E$964,3,FALSE)</f>
        <v>12441.805145423345</v>
      </c>
      <c r="F186" s="15" t="s">
        <v>108</v>
      </c>
      <c r="G186" s="11" t="str">
        <f t="shared" si="34"/>
        <v>55084.1487</v>
      </c>
      <c r="H186" s="136">
        <f t="shared" si="35"/>
        <v>64783.5</v>
      </c>
      <c r="I186" s="145" t="s">
        <v>797</v>
      </c>
      <c r="J186" s="146" t="s">
        <v>798</v>
      </c>
      <c r="K186" s="145" t="s">
        <v>799</v>
      </c>
      <c r="L186" s="145" t="s">
        <v>800</v>
      </c>
      <c r="M186" s="146" t="s">
        <v>500</v>
      </c>
      <c r="N186" s="146" t="s">
        <v>108</v>
      </c>
      <c r="O186" s="147" t="s">
        <v>801</v>
      </c>
      <c r="P186" s="148" t="s">
        <v>802</v>
      </c>
    </row>
    <row r="187" spans="1:16" ht="12.75" customHeight="1" thickBot="1" x14ac:dyDescent="0.25">
      <c r="A187" s="136" t="str">
        <f t="shared" si="30"/>
        <v>IBVS 5980 </v>
      </c>
      <c r="B187" s="15" t="str">
        <f t="shared" si="31"/>
        <v>I</v>
      </c>
      <c r="C187" s="136">
        <f t="shared" si="32"/>
        <v>55480.503599999996</v>
      </c>
      <c r="D187" s="11" t="str">
        <f t="shared" si="33"/>
        <v>vis</v>
      </c>
      <c r="E187" s="144">
        <f>VLOOKUP(C187,Active!C$21:E$964,3,FALSE)</f>
        <v>13391.279413635308</v>
      </c>
      <c r="F187" s="15" t="s">
        <v>108</v>
      </c>
      <c r="G187" s="11" t="str">
        <f t="shared" si="34"/>
        <v>55480.5036</v>
      </c>
      <c r="H187" s="136">
        <f t="shared" si="35"/>
        <v>65733</v>
      </c>
      <c r="I187" s="145" t="s">
        <v>826</v>
      </c>
      <c r="J187" s="146" t="s">
        <v>827</v>
      </c>
      <c r="K187" s="145" t="s">
        <v>828</v>
      </c>
      <c r="L187" s="145" t="s">
        <v>829</v>
      </c>
      <c r="M187" s="146" t="s">
        <v>500</v>
      </c>
      <c r="N187" s="146" t="s">
        <v>155</v>
      </c>
      <c r="O187" s="147" t="s">
        <v>745</v>
      </c>
      <c r="P187" s="148" t="s">
        <v>796</v>
      </c>
    </row>
    <row r="188" spans="1:16" ht="12.75" customHeight="1" thickBot="1" x14ac:dyDescent="0.25">
      <c r="A188" s="136" t="str">
        <f t="shared" si="30"/>
        <v>VSB 53 </v>
      </c>
      <c r="B188" s="15" t="str">
        <f t="shared" si="31"/>
        <v>II</v>
      </c>
      <c r="C188" s="136">
        <f t="shared" si="32"/>
        <v>55785.024400000002</v>
      </c>
      <c r="D188" s="11" t="str">
        <f t="shared" si="33"/>
        <v>vis</v>
      </c>
      <c r="E188" s="144">
        <f>VLOOKUP(C188,Active!C$21:E$964,3,FALSE)</f>
        <v>14120.76368072858</v>
      </c>
      <c r="F188" s="15" t="s">
        <v>108</v>
      </c>
      <c r="G188" s="11" t="str">
        <f t="shared" si="34"/>
        <v>55785.0244</v>
      </c>
      <c r="H188" s="136">
        <f t="shared" si="35"/>
        <v>66462.5</v>
      </c>
      <c r="I188" s="145" t="s">
        <v>845</v>
      </c>
      <c r="J188" s="146" t="s">
        <v>846</v>
      </c>
      <c r="K188" s="145" t="s">
        <v>847</v>
      </c>
      <c r="L188" s="145" t="s">
        <v>848</v>
      </c>
      <c r="M188" s="146" t="s">
        <v>500</v>
      </c>
      <c r="N188" s="146" t="s">
        <v>849</v>
      </c>
      <c r="O188" s="147" t="s">
        <v>801</v>
      </c>
      <c r="P188" s="148" t="s">
        <v>850</v>
      </c>
    </row>
    <row r="189" spans="1:16" ht="13.5" thickBot="1" x14ac:dyDescent="0.25">
      <c r="A189" s="136" t="str">
        <f t="shared" si="30"/>
        <v> JAAVSO 41;122 </v>
      </c>
      <c r="B189" s="15" t="str">
        <f t="shared" si="31"/>
        <v>I</v>
      </c>
      <c r="C189" s="136">
        <f t="shared" si="32"/>
        <v>56182.631300000001</v>
      </c>
      <c r="D189" s="11" t="str">
        <f t="shared" si="33"/>
        <v>vis</v>
      </c>
      <c r="E189" s="144">
        <f>VLOOKUP(C189,Active!C$21:E$964,3,FALSE)</f>
        <v>15073.237134225756</v>
      </c>
      <c r="F189" s="15" t="s">
        <v>108</v>
      </c>
      <c r="G189" s="11" t="str">
        <f t="shared" si="34"/>
        <v>56182.6313</v>
      </c>
      <c r="H189" s="136">
        <f t="shared" si="35"/>
        <v>67415</v>
      </c>
      <c r="I189" s="145" t="s">
        <v>884</v>
      </c>
      <c r="J189" s="146" t="s">
        <v>885</v>
      </c>
      <c r="K189" s="145" t="s">
        <v>886</v>
      </c>
      <c r="L189" s="145" t="s">
        <v>887</v>
      </c>
      <c r="M189" s="146" t="s">
        <v>500</v>
      </c>
      <c r="N189" s="146" t="s">
        <v>108</v>
      </c>
      <c r="O189" s="147" t="s">
        <v>281</v>
      </c>
      <c r="P189" s="147" t="s">
        <v>888</v>
      </c>
    </row>
    <row r="190" spans="1:16" ht="13.5" thickBot="1" x14ac:dyDescent="0.25">
      <c r="A190" s="136" t="str">
        <f t="shared" si="30"/>
        <v>VSB 56 </v>
      </c>
      <c r="B190" s="15" t="str">
        <f t="shared" si="31"/>
        <v>I</v>
      </c>
      <c r="C190" s="136">
        <f t="shared" si="32"/>
        <v>56565.002699999997</v>
      </c>
      <c r="D190" s="11" t="str">
        <f t="shared" si="33"/>
        <v>vis</v>
      </c>
      <c r="E190" s="144">
        <f>VLOOKUP(C190,Active!C$21:E$964,3,FALSE)</f>
        <v>15989.213712792543</v>
      </c>
      <c r="F190" s="15" t="s">
        <v>108</v>
      </c>
      <c r="G190" s="11" t="str">
        <f t="shared" si="34"/>
        <v>56565.0027</v>
      </c>
      <c r="H190" s="136">
        <f t="shared" si="35"/>
        <v>68331</v>
      </c>
      <c r="I190" s="145" t="s">
        <v>898</v>
      </c>
      <c r="J190" s="146" t="s">
        <v>899</v>
      </c>
      <c r="K190" s="145" t="s">
        <v>900</v>
      </c>
      <c r="L190" s="145" t="s">
        <v>901</v>
      </c>
      <c r="M190" s="146" t="s">
        <v>500</v>
      </c>
      <c r="N190" s="146" t="s">
        <v>849</v>
      </c>
      <c r="O190" s="147" t="s">
        <v>801</v>
      </c>
      <c r="P190" s="148" t="s">
        <v>902</v>
      </c>
    </row>
    <row r="191" spans="1:16" ht="13.5" thickBot="1" x14ac:dyDescent="0.25">
      <c r="A191" s="136" t="str">
        <f t="shared" si="30"/>
        <v>VSB 56 </v>
      </c>
      <c r="B191" s="15" t="str">
        <f t="shared" si="31"/>
        <v>II</v>
      </c>
      <c r="C191" s="136">
        <f t="shared" si="32"/>
        <v>56565.210400000004</v>
      </c>
      <c r="D191" s="11" t="str">
        <f t="shared" si="33"/>
        <v>vis</v>
      </c>
      <c r="E191" s="144">
        <f>VLOOKUP(C191,Active!C$21:E$964,3,FALSE)</f>
        <v>15989.71126134187</v>
      </c>
      <c r="F191" s="15" t="s">
        <v>108</v>
      </c>
      <c r="G191" s="11" t="str">
        <f t="shared" si="34"/>
        <v>56565.2104</v>
      </c>
      <c r="H191" s="136">
        <f t="shared" si="35"/>
        <v>68331.5</v>
      </c>
      <c r="I191" s="145" t="s">
        <v>903</v>
      </c>
      <c r="J191" s="146" t="s">
        <v>904</v>
      </c>
      <c r="K191" s="145" t="s">
        <v>905</v>
      </c>
      <c r="L191" s="145" t="s">
        <v>906</v>
      </c>
      <c r="M191" s="146" t="s">
        <v>500</v>
      </c>
      <c r="N191" s="146" t="s">
        <v>849</v>
      </c>
      <c r="O191" s="147" t="s">
        <v>801</v>
      </c>
      <c r="P191" s="148" t="s">
        <v>902</v>
      </c>
    </row>
    <row r="192" spans="1:16" x14ac:dyDescent="0.2">
      <c r="B192" s="15"/>
      <c r="E192" s="144"/>
      <c r="F192" s="15"/>
    </row>
    <row r="193" spans="2:6" x14ac:dyDescent="0.2">
      <c r="B193" s="15"/>
      <c r="E193" s="144"/>
      <c r="F193" s="15"/>
    </row>
    <row r="194" spans="2:6" x14ac:dyDescent="0.2">
      <c r="B194" s="15"/>
      <c r="E194" s="144"/>
      <c r="F194" s="15"/>
    </row>
    <row r="195" spans="2:6" x14ac:dyDescent="0.2">
      <c r="B195" s="15"/>
      <c r="E195" s="144"/>
      <c r="F195" s="15"/>
    </row>
    <row r="196" spans="2:6" x14ac:dyDescent="0.2">
      <c r="B196" s="15"/>
      <c r="E196" s="144"/>
      <c r="F196" s="15"/>
    </row>
    <row r="197" spans="2:6" x14ac:dyDescent="0.2">
      <c r="B197" s="15"/>
      <c r="E197" s="144"/>
      <c r="F197" s="15"/>
    </row>
    <row r="198" spans="2:6" x14ac:dyDescent="0.2">
      <c r="B198" s="15"/>
      <c r="E198" s="144"/>
      <c r="F198" s="15"/>
    </row>
    <row r="199" spans="2:6" x14ac:dyDescent="0.2">
      <c r="B199" s="15"/>
      <c r="E199" s="144"/>
      <c r="F199" s="15"/>
    </row>
    <row r="200" spans="2:6" x14ac:dyDescent="0.2">
      <c r="B200" s="15"/>
      <c r="E200" s="144"/>
      <c r="F200" s="15"/>
    </row>
    <row r="201" spans="2:6" x14ac:dyDescent="0.2">
      <c r="B201" s="15"/>
      <c r="E201" s="144"/>
      <c r="F201" s="15"/>
    </row>
    <row r="202" spans="2:6" x14ac:dyDescent="0.2">
      <c r="B202" s="15"/>
      <c r="E202" s="144"/>
      <c r="F202" s="15"/>
    </row>
    <row r="203" spans="2:6" x14ac:dyDescent="0.2">
      <c r="B203" s="15"/>
      <c r="E203" s="144"/>
      <c r="F203" s="15"/>
    </row>
    <row r="204" spans="2:6" x14ac:dyDescent="0.2">
      <c r="B204" s="15"/>
      <c r="E204" s="144"/>
      <c r="F204" s="15"/>
    </row>
    <row r="205" spans="2:6" x14ac:dyDescent="0.2">
      <c r="B205" s="15"/>
      <c r="E205" s="144"/>
      <c r="F205" s="15"/>
    </row>
    <row r="206" spans="2:6" x14ac:dyDescent="0.2">
      <c r="B206" s="15"/>
      <c r="E206" s="144"/>
      <c r="F206" s="15"/>
    </row>
    <row r="207" spans="2:6" x14ac:dyDescent="0.2">
      <c r="B207" s="15"/>
      <c r="E207" s="144"/>
      <c r="F207" s="15"/>
    </row>
    <row r="208" spans="2:6" x14ac:dyDescent="0.2">
      <c r="B208" s="15"/>
      <c r="E208" s="144"/>
      <c r="F208" s="15"/>
    </row>
    <row r="209" spans="2:6" x14ac:dyDescent="0.2">
      <c r="B209" s="15"/>
      <c r="E209" s="144"/>
      <c r="F209" s="15"/>
    </row>
    <row r="210" spans="2:6" x14ac:dyDescent="0.2">
      <c r="B210" s="15"/>
      <c r="E210" s="144"/>
      <c r="F210" s="15"/>
    </row>
    <row r="211" spans="2:6" x14ac:dyDescent="0.2">
      <c r="B211" s="15"/>
      <c r="E211" s="144"/>
      <c r="F211" s="15"/>
    </row>
    <row r="212" spans="2:6" x14ac:dyDescent="0.2">
      <c r="B212" s="15"/>
      <c r="E212" s="144"/>
      <c r="F212" s="15"/>
    </row>
    <row r="213" spans="2:6" x14ac:dyDescent="0.2">
      <c r="B213" s="15"/>
      <c r="E213" s="144"/>
      <c r="F213" s="15"/>
    </row>
    <row r="214" spans="2:6" x14ac:dyDescent="0.2">
      <c r="B214" s="15"/>
      <c r="E214" s="144"/>
      <c r="F214" s="15"/>
    </row>
    <row r="215" spans="2:6" x14ac:dyDescent="0.2">
      <c r="B215" s="15"/>
      <c r="E215" s="144"/>
      <c r="F215" s="15"/>
    </row>
    <row r="216" spans="2:6" x14ac:dyDescent="0.2">
      <c r="B216" s="15"/>
      <c r="E216" s="144"/>
      <c r="F216" s="15"/>
    </row>
    <row r="217" spans="2:6" x14ac:dyDescent="0.2">
      <c r="B217" s="15"/>
      <c r="E217" s="144"/>
      <c r="F217" s="15"/>
    </row>
    <row r="218" spans="2:6" x14ac:dyDescent="0.2">
      <c r="B218" s="15"/>
      <c r="E218" s="144"/>
      <c r="F218" s="15"/>
    </row>
    <row r="219" spans="2:6" x14ac:dyDescent="0.2">
      <c r="B219" s="15"/>
      <c r="E219" s="144"/>
      <c r="F219" s="15"/>
    </row>
    <row r="220" spans="2:6" x14ac:dyDescent="0.2">
      <c r="B220" s="15"/>
      <c r="E220" s="144"/>
      <c r="F220" s="15"/>
    </row>
    <row r="221" spans="2:6" x14ac:dyDescent="0.2">
      <c r="B221" s="15"/>
      <c r="E221" s="144"/>
      <c r="F221" s="15"/>
    </row>
    <row r="222" spans="2:6" x14ac:dyDescent="0.2">
      <c r="B222" s="15"/>
      <c r="E222" s="144"/>
      <c r="F222" s="15"/>
    </row>
    <row r="223" spans="2:6" x14ac:dyDescent="0.2">
      <c r="B223" s="15"/>
      <c r="E223" s="144"/>
      <c r="F223" s="15"/>
    </row>
    <row r="224" spans="2:6" x14ac:dyDescent="0.2">
      <c r="B224" s="15"/>
      <c r="E224" s="144"/>
      <c r="F224" s="15"/>
    </row>
    <row r="225" spans="2:6" x14ac:dyDescent="0.2">
      <c r="B225" s="15"/>
      <c r="E225" s="144"/>
      <c r="F225" s="15"/>
    </row>
    <row r="226" spans="2:6" x14ac:dyDescent="0.2">
      <c r="B226" s="15"/>
      <c r="E226" s="144"/>
      <c r="F226" s="15"/>
    </row>
    <row r="227" spans="2:6" x14ac:dyDescent="0.2">
      <c r="B227" s="15"/>
      <c r="E227" s="144"/>
      <c r="F227" s="15"/>
    </row>
    <row r="228" spans="2:6" x14ac:dyDescent="0.2">
      <c r="B228" s="15"/>
      <c r="E228" s="144"/>
      <c r="F228" s="15"/>
    </row>
    <row r="229" spans="2:6" x14ac:dyDescent="0.2">
      <c r="B229" s="15"/>
      <c r="E229" s="144"/>
      <c r="F229" s="15"/>
    </row>
    <row r="230" spans="2:6" x14ac:dyDescent="0.2">
      <c r="B230" s="15"/>
      <c r="E230" s="144"/>
      <c r="F230" s="15"/>
    </row>
    <row r="231" spans="2:6" x14ac:dyDescent="0.2">
      <c r="B231" s="15"/>
      <c r="E231" s="144"/>
      <c r="F231" s="15"/>
    </row>
    <row r="232" spans="2:6" x14ac:dyDescent="0.2">
      <c r="B232" s="15"/>
      <c r="E232" s="144"/>
      <c r="F232" s="15"/>
    </row>
    <row r="233" spans="2:6" x14ac:dyDescent="0.2">
      <c r="B233" s="15"/>
      <c r="E233" s="144"/>
      <c r="F233" s="15"/>
    </row>
    <row r="234" spans="2:6" x14ac:dyDescent="0.2">
      <c r="B234" s="15"/>
      <c r="E234" s="144"/>
      <c r="F234" s="15"/>
    </row>
    <row r="235" spans="2:6" x14ac:dyDescent="0.2">
      <c r="B235" s="15"/>
      <c r="E235" s="144"/>
      <c r="F235" s="15"/>
    </row>
    <row r="236" spans="2:6" x14ac:dyDescent="0.2">
      <c r="B236" s="15"/>
      <c r="E236" s="144"/>
      <c r="F236" s="15"/>
    </row>
    <row r="237" spans="2:6" x14ac:dyDescent="0.2">
      <c r="B237" s="15"/>
      <c r="E237" s="144"/>
      <c r="F237" s="15"/>
    </row>
    <row r="238" spans="2:6" x14ac:dyDescent="0.2">
      <c r="B238" s="15"/>
      <c r="E238" s="144"/>
      <c r="F238" s="15"/>
    </row>
    <row r="239" spans="2:6" x14ac:dyDescent="0.2">
      <c r="B239" s="15"/>
      <c r="E239" s="144"/>
      <c r="F239" s="15"/>
    </row>
    <row r="240" spans="2:6" x14ac:dyDescent="0.2">
      <c r="B240" s="15"/>
      <c r="E240" s="144"/>
      <c r="F240" s="15"/>
    </row>
    <row r="241" spans="2:6" x14ac:dyDescent="0.2">
      <c r="B241" s="15"/>
      <c r="E241" s="144"/>
      <c r="F241" s="15"/>
    </row>
    <row r="242" spans="2:6" x14ac:dyDescent="0.2">
      <c r="B242" s="15"/>
      <c r="E242" s="144"/>
      <c r="F242" s="15"/>
    </row>
    <row r="243" spans="2:6" x14ac:dyDescent="0.2">
      <c r="B243" s="15"/>
      <c r="E243" s="144"/>
      <c r="F243" s="15"/>
    </row>
    <row r="244" spans="2:6" x14ac:dyDescent="0.2">
      <c r="B244" s="15"/>
      <c r="E244" s="144"/>
      <c r="F244" s="15"/>
    </row>
    <row r="245" spans="2:6" x14ac:dyDescent="0.2">
      <c r="B245" s="15"/>
      <c r="E245" s="144"/>
      <c r="F245" s="15"/>
    </row>
    <row r="246" spans="2:6" x14ac:dyDescent="0.2">
      <c r="B246" s="15"/>
      <c r="E246" s="144"/>
      <c r="F246" s="15"/>
    </row>
    <row r="247" spans="2:6" x14ac:dyDescent="0.2">
      <c r="B247" s="15"/>
      <c r="E247" s="144"/>
      <c r="F247" s="15"/>
    </row>
    <row r="248" spans="2:6" x14ac:dyDescent="0.2">
      <c r="B248" s="15"/>
      <c r="E248" s="144"/>
      <c r="F248" s="15"/>
    </row>
    <row r="249" spans="2:6" x14ac:dyDescent="0.2">
      <c r="B249" s="15"/>
      <c r="E249" s="144"/>
      <c r="F249" s="15"/>
    </row>
    <row r="250" spans="2:6" x14ac:dyDescent="0.2">
      <c r="B250" s="15"/>
      <c r="E250" s="144"/>
      <c r="F250" s="15"/>
    </row>
    <row r="251" spans="2:6" x14ac:dyDescent="0.2">
      <c r="B251" s="15"/>
      <c r="E251" s="144"/>
      <c r="F251" s="15"/>
    </row>
    <row r="252" spans="2:6" x14ac:dyDescent="0.2">
      <c r="B252" s="15"/>
      <c r="E252" s="144"/>
      <c r="F252" s="15"/>
    </row>
    <row r="253" spans="2:6" x14ac:dyDescent="0.2">
      <c r="B253" s="15"/>
      <c r="E253" s="144"/>
      <c r="F253" s="15"/>
    </row>
    <row r="254" spans="2:6" x14ac:dyDescent="0.2">
      <c r="B254" s="15"/>
      <c r="E254" s="144"/>
      <c r="F254" s="15"/>
    </row>
    <row r="255" spans="2:6" x14ac:dyDescent="0.2">
      <c r="B255" s="15"/>
      <c r="E255" s="144"/>
      <c r="F255" s="15"/>
    </row>
    <row r="256" spans="2:6" x14ac:dyDescent="0.2">
      <c r="B256" s="15"/>
      <c r="E256" s="144"/>
      <c r="F256" s="15"/>
    </row>
    <row r="257" spans="2:6" x14ac:dyDescent="0.2">
      <c r="B257" s="15"/>
      <c r="E257" s="144"/>
      <c r="F257" s="15"/>
    </row>
    <row r="258" spans="2:6" x14ac:dyDescent="0.2">
      <c r="B258" s="15"/>
      <c r="E258" s="144"/>
      <c r="F258" s="15"/>
    </row>
    <row r="259" spans="2:6" x14ac:dyDescent="0.2">
      <c r="B259" s="15"/>
      <c r="E259" s="144"/>
      <c r="F259" s="15"/>
    </row>
    <row r="260" spans="2:6" x14ac:dyDescent="0.2">
      <c r="B260" s="15"/>
      <c r="E260" s="144"/>
      <c r="F260" s="15"/>
    </row>
    <row r="261" spans="2:6" x14ac:dyDescent="0.2">
      <c r="B261" s="15"/>
      <c r="E261" s="144"/>
      <c r="F261" s="15"/>
    </row>
    <row r="262" spans="2:6" x14ac:dyDescent="0.2">
      <c r="B262" s="15"/>
      <c r="E262" s="144"/>
      <c r="F262" s="15"/>
    </row>
    <row r="263" spans="2:6" x14ac:dyDescent="0.2">
      <c r="B263" s="15"/>
      <c r="E263" s="144"/>
      <c r="F263" s="15"/>
    </row>
    <row r="264" spans="2:6" x14ac:dyDescent="0.2">
      <c r="B264" s="15"/>
      <c r="E264" s="144"/>
      <c r="F264" s="15"/>
    </row>
    <row r="265" spans="2:6" x14ac:dyDescent="0.2">
      <c r="B265" s="15"/>
      <c r="E265" s="144"/>
      <c r="F265" s="15"/>
    </row>
    <row r="266" spans="2:6" x14ac:dyDescent="0.2">
      <c r="B266" s="15"/>
      <c r="E266" s="144"/>
      <c r="F266" s="15"/>
    </row>
    <row r="267" spans="2:6" x14ac:dyDescent="0.2">
      <c r="B267" s="15"/>
      <c r="E267" s="144"/>
      <c r="F267" s="15"/>
    </row>
    <row r="268" spans="2:6" x14ac:dyDescent="0.2">
      <c r="B268" s="15"/>
      <c r="E268" s="144"/>
      <c r="F268" s="15"/>
    </row>
    <row r="269" spans="2:6" x14ac:dyDescent="0.2">
      <c r="B269" s="15"/>
      <c r="E269" s="144"/>
      <c r="F269" s="15"/>
    </row>
    <row r="270" spans="2:6" x14ac:dyDescent="0.2">
      <c r="B270" s="15"/>
      <c r="E270" s="144"/>
      <c r="F270" s="15"/>
    </row>
    <row r="271" spans="2:6" x14ac:dyDescent="0.2">
      <c r="B271" s="15"/>
      <c r="E271" s="144"/>
      <c r="F271" s="15"/>
    </row>
    <row r="272" spans="2:6" x14ac:dyDescent="0.2">
      <c r="B272" s="15"/>
      <c r="E272" s="144"/>
      <c r="F272" s="15"/>
    </row>
    <row r="273" spans="2:6" x14ac:dyDescent="0.2">
      <c r="B273" s="15"/>
      <c r="E273" s="144"/>
      <c r="F273" s="15"/>
    </row>
    <row r="274" spans="2:6" x14ac:dyDescent="0.2">
      <c r="B274" s="15"/>
      <c r="E274" s="144"/>
      <c r="F274" s="15"/>
    </row>
    <row r="275" spans="2:6" x14ac:dyDescent="0.2">
      <c r="B275" s="15"/>
      <c r="E275" s="144"/>
      <c r="F275" s="15"/>
    </row>
    <row r="276" spans="2:6" x14ac:dyDescent="0.2">
      <c r="B276" s="15"/>
      <c r="E276" s="144"/>
      <c r="F276" s="15"/>
    </row>
    <row r="277" spans="2:6" x14ac:dyDescent="0.2">
      <c r="B277" s="15"/>
      <c r="E277" s="144"/>
      <c r="F277" s="15"/>
    </row>
    <row r="278" spans="2:6" x14ac:dyDescent="0.2">
      <c r="B278" s="15"/>
      <c r="E278" s="144"/>
      <c r="F278" s="15"/>
    </row>
    <row r="279" spans="2:6" x14ac:dyDescent="0.2">
      <c r="B279" s="15"/>
      <c r="E279" s="144"/>
      <c r="F279" s="15"/>
    </row>
    <row r="280" spans="2:6" x14ac:dyDescent="0.2">
      <c r="B280" s="15"/>
      <c r="E280" s="144"/>
      <c r="F280" s="15"/>
    </row>
    <row r="281" spans="2:6" x14ac:dyDescent="0.2">
      <c r="B281" s="15"/>
      <c r="E281" s="144"/>
      <c r="F281" s="15"/>
    </row>
    <row r="282" spans="2:6" x14ac:dyDescent="0.2">
      <c r="B282" s="15"/>
      <c r="E282" s="144"/>
      <c r="F282" s="15"/>
    </row>
    <row r="283" spans="2:6" x14ac:dyDescent="0.2">
      <c r="B283" s="15"/>
      <c r="E283" s="144"/>
      <c r="F283" s="15"/>
    </row>
    <row r="284" spans="2:6" x14ac:dyDescent="0.2">
      <c r="B284" s="15"/>
      <c r="E284" s="144"/>
      <c r="F284" s="15"/>
    </row>
    <row r="285" spans="2:6" x14ac:dyDescent="0.2">
      <c r="B285" s="15"/>
      <c r="E285" s="144"/>
      <c r="F285" s="15"/>
    </row>
    <row r="286" spans="2:6" x14ac:dyDescent="0.2">
      <c r="B286" s="15"/>
      <c r="E286" s="144"/>
      <c r="F286" s="15"/>
    </row>
    <row r="287" spans="2:6" x14ac:dyDescent="0.2">
      <c r="B287" s="15"/>
      <c r="E287" s="144"/>
      <c r="F287" s="15"/>
    </row>
    <row r="288" spans="2:6" x14ac:dyDescent="0.2">
      <c r="B288" s="15"/>
      <c r="E288" s="144"/>
      <c r="F288" s="15"/>
    </row>
    <row r="289" spans="2:6" x14ac:dyDescent="0.2">
      <c r="B289" s="15"/>
      <c r="E289" s="144"/>
      <c r="F289" s="15"/>
    </row>
    <row r="290" spans="2:6" x14ac:dyDescent="0.2">
      <c r="B290" s="15"/>
      <c r="E290" s="144"/>
      <c r="F290" s="15"/>
    </row>
    <row r="291" spans="2:6" x14ac:dyDescent="0.2">
      <c r="B291" s="15"/>
      <c r="E291" s="144"/>
      <c r="F291" s="15"/>
    </row>
    <row r="292" spans="2:6" x14ac:dyDescent="0.2">
      <c r="B292" s="15"/>
      <c r="E292" s="144"/>
      <c r="F292" s="15"/>
    </row>
    <row r="293" spans="2:6" x14ac:dyDescent="0.2">
      <c r="B293" s="15"/>
      <c r="E293" s="144"/>
      <c r="F293" s="15"/>
    </row>
    <row r="294" spans="2:6" x14ac:dyDescent="0.2">
      <c r="B294" s="15"/>
      <c r="E294" s="144"/>
      <c r="F294" s="15"/>
    </row>
    <row r="295" spans="2:6" x14ac:dyDescent="0.2">
      <c r="B295" s="15"/>
      <c r="E295" s="144"/>
      <c r="F295" s="15"/>
    </row>
    <row r="296" spans="2:6" x14ac:dyDescent="0.2">
      <c r="B296" s="15"/>
      <c r="E296" s="144"/>
      <c r="F296" s="15"/>
    </row>
    <row r="297" spans="2:6" x14ac:dyDescent="0.2">
      <c r="B297" s="15"/>
      <c r="E297" s="144"/>
      <c r="F297" s="15"/>
    </row>
    <row r="298" spans="2:6" x14ac:dyDescent="0.2">
      <c r="B298" s="15"/>
      <c r="E298" s="144"/>
      <c r="F298" s="15"/>
    </row>
    <row r="299" spans="2:6" x14ac:dyDescent="0.2">
      <c r="B299" s="15"/>
      <c r="E299" s="144"/>
      <c r="F299" s="15"/>
    </row>
    <row r="300" spans="2:6" x14ac:dyDescent="0.2">
      <c r="B300" s="15"/>
      <c r="E300" s="144"/>
      <c r="F300" s="15"/>
    </row>
    <row r="301" spans="2:6" x14ac:dyDescent="0.2">
      <c r="B301" s="15"/>
      <c r="E301" s="144"/>
      <c r="F301" s="15"/>
    </row>
    <row r="302" spans="2:6" x14ac:dyDescent="0.2">
      <c r="B302" s="15"/>
      <c r="E302" s="144"/>
      <c r="F302" s="15"/>
    </row>
    <row r="303" spans="2:6" x14ac:dyDescent="0.2">
      <c r="B303" s="15"/>
      <c r="E303" s="144"/>
      <c r="F303" s="15"/>
    </row>
    <row r="304" spans="2:6" x14ac:dyDescent="0.2">
      <c r="B304" s="15"/>
      <c r="E304" s="144"/>
      <c r="F304" s="15"/>
    </row>
    <row r="305" spans="2:6" x14ac:dyDescent="0.2">
      <c r="B305" s="15"/>
      <c r="E305" s="144"/>
      <c r="F305" s="15"/>
    </row>
    <row r="306" spans="2:6" x14ac:dyDescent="0.2">
      <c r="B306" s="15"/>
      <c r="E306" s="144"/>
      <c r="F306" s="15"/>
    </row>
    <row r="307" spans="2:6" x14ac:dyDescent="0.2">
      <c r="B307" s="15"/>
      <c r="E307" s="144"/>
      <c r="F307" s="15"/>
    </row>
    <row r="308" spans="2:6" x14ac:dyDescent="0.2">
      <c r="B308" s="15"/>
      <c r="E308" s="144"/>
      <c r="F308" s="15"/>
    </row>
    <row r="309" spans="2:6" x14ac:dyDescent="0.2">
      <c r="B309" s="15"/>
      <c r="E309" s="144"/>
      <c r="F309" s="15"/>
    </row>
    <row r="310" spans="2:6" x14ac:dyDescent="0.2">
      <c r="B310" s="15"/>
      <c r="E310" s="144"/>
      <c r="F310" s="15"/>
    </row>
    <row r="311" spans="2:6" x14ac:dyDescent="0.2">
      <c r="B311" s="15"/>
      <c r="E311" s="144"/>
      <c r="F311" s="15"/>
    </row>
    <row r="312" spans="2:6" x14ac:dyDescent="0.2">
      <c r="B312" s="15"/>
      <c r="E312" s="144"/>
      <c r="F312" s="15"/>
    </row>
    <row r="313" spans="2:6" x14ac:dyDescent="0.2">
      <c r="B313" s="15"/>
      <c r="E313" s="144"/>
      <c r="F313" s="15"/>
    </row>
    <row r="314" spans="2:6" x14ac:dyDescent="0.2">
      <c r="B314" s="15"/>
      <c r="E314" s="144"/>
      <c r="F314" s="15"/>
    </row>
    <row r="315" spans="2:6" x14ac:dyDescent="0.2">
      <c r="B315" s="15"/>
      <c r="E315" s="144"/>
      <c r="F315" s="15"/>
    </row>
    <row r="316" spans="2:6" x14ac:dyDescent="0.2">
      <c r="B316" s="15"/>
      <c r="E316" s="144"/>
      <c r="F316" s="15"/>
    </row>
    <row r="317" spans="2:6" x14ac:dyDescent="0.2">
      <c r="B317" s="15"/>
      <c r="E317" s="144"/>
      <c r="F317" s="15"/>
    </row>
    <row r="318" spans="2:6" x14ac:dyDescent="0.2">
      <c r="B318" s="15"/>
      <c r="E318" s="144"/>
      <c r="F318" s="15"/>
    </row>
    <row r="319" spans="2:6" x14ac:dyDescent="0.2">
      <c r="B319" s="15"/>
      <c r="E319" s="144"/>
      <c r="F319" s="15"/>
    </row>
    <row r="320" spans="2:6" x14ac:dyDescent="0.2">
      <c r="B320" s="15"/>
      <c r="E320" s="144"/>
      <c r="F320" s="15"/>
    </row>
    <row r="321" spans="2:6" x14ac:dyDescent="0.2">
      <c r="B321" s="15"/>
      <c r="E321" s="144"/>
      <c r="F321" s="15"/>
    </row>
    <row r="322" spans="2:6" x14ac:dyDescent="0.2">
      <c r="B322" s="15"/>
      <c r="E322" s="144"/>
      <c r="F322" s="15"/>
    </row>
    <row r="323" spans="2:6" x14ac:dyDescent="0.2">
      <c r="B323" s="15"/>
      <c r="E323" s="144"/>
      <c r="F323" s="15"/>
    </row>
    <row r="324" spans="2:6" x14ac:dyDescent="0.2">
      <c r="B324" s="15"/>
      <c r="E324" s="144"/>
      <c r="F324" s="15"/>
    </row>
    <row r="325" spans="2:6" x14ac:dyDescent="0.2">
      <c r="B325" s="15"/>
      <c r="E325" s="144"/>
      <c r="F325" s="15"/>
    </row>
    <row r="326" spans="2:6" x14ac:dyDescent="0.2">
      <c r="B326" s="15"/>
      <c r="E326" s="144"/>
      <c r="F326" s="15"/>
    </row>
    <row r="327" spans="2:6" x14ac:dyDescent="0.2">
      <c r="B327" s="15"/>
      <c r="E327" s="144"/>
      <c r="F327" s="15"/>
    </row>
    <row r="328" spans="2:6" x14ac:dyDescent="0.2">
      <c r="B328" s="15"/>
      <c r="E328" s="144"/>
      <c r="F328" s="15"/>
    </row>
    <row r="329" spans="2:6" x14ac:dyDescent="0.2">
      <c r="B329" s="15"/>
      <c r="E329" s="144"/>
      <c r="F329" s="15"/>
    </row>
    <row r="330" spans="2:6" x14ac:dyDescent="0.2">
      <c r="B330" s="15"/>
      <c r="E330" s="144"/>
      <c r="F330" s="15"/>
    </row>
    <row r="331" spans="2:6" x14ac:dyDescent="0.2">
      <c r="B331" s="15"/>
      <c r="E331" s="144"/>
      <c r="F331" s="15"/>
    </row>
    <row r="332" spans="2:6" x14ac:dyDescent="0.2">
      <c r="B332" s="15"/>
      <c r="E332" s="144"/>
      <c r="F332" s="15"/>
    </row>
    <row r="333" spans="2:6" x14ac:dyDescent="0.2">
      <c r="B333" s="15"/>
      <c r="E333" s="144"/>
      <c r="F333" s="15"/>
    </row>
    <row r="334" spans="2:6" x14ac:dyDescent="0.2">
      <c r="B334" s="15"/>
      <c r="E334" s="144"/>
      <c r="F334" s="15"/>
    </row>
    <row r="335" spans="2:6" x14ac:dyDescent="0.2">
      <c r="B335" s="15"/>
      <c r="E335" s="144"/>
      <c r="F335" s="15"/>
    </row>
    <row r="336" spans="2:6" x14ac:dyDescent="0.2">
      <c r="B336" s="15"/>
      <c r="E336" s="144"/>
      <c r="F336" s="15"/>
    </row>
    <row r="337" spans="2:6" x14ac:dyDescent="0.2">
      <c r="B337" s="15"/>
      <c r="E337" s="144"/>
      <c r="F337" s="15"/>
    </row>
    <row r="338" spans="2:6" x14ac:dyDescent="0.2">
      <c r="B338" s="15"/>
      <c r="E338" s="144"/>
      <c r="F338" s="15"/>
    </row>
    <row r="339" spans="2:6" x14ac:dyDescent="0.2">
      <c r="B339" s="15"/>
      <c r="E339" s="144"/>
      <c r="F339" s="15"/>
    </row>
    <row r="340" spans="2:6" x14ac:dyDescent="0.2">
      <c r="B340" s="15"/>
      <c r="E340" s="144"/>
      <c r="F340" s="15"/>
    </row>
    <row r="341" spans="2:6" x14ac:dyDescent="0.2">
      <c r="B341" s="15"/>
      <c r="E341" s="144"/>
      <c r="F341" s="15"/>
    </row>
    <row r="342" spans="2:6" x14ac:dyDescent="0.2">
      <c r="B342" s="15"/>
      <c r="E342" s="144"/>
      <c r="F342" s="15"/>
    </row>
    <row r="343" spans="2:6" x14ac:dyDescent="0.2">
      <c r="B343" s="15"/>
      <c r="E343" s="144"/>
      <c r="F343" s="15"/>
    </row>
    <row r="344" spans="2:6" x14ac:dyDescent="0.2">
      <c r="B344" s="15"/>
      <c r="E344" s="144"/>
      <c r="F344" s="15"/>
    </row>
    <row r="345" spans="2:6" x14ac:dyDescent="0.2">
      <c r="B345" s="15"/>
      <c r="E345" s="144"/>
      <c r="F345" s="15"/>
    </row>
    <row r="346" spans="2:6" x14ac:dyDescent="0.2">
      <c r="B346" s="15"/>
      <c r="E346" s="144"/>
      <c r="F346" s="15"/>
    </row>
    <row r="347" spans="2:6" x14ac:dyDescent="0.2">
      <c r="B347" s="15"/>
      <c r="E347" s="144"/>
      <c r="F347" s="15"/>
    </row>
    <row r="348" spans="2:6" x14ac:dyDescent="0.2">
      <c r="B348" s="15"/>
      <c r="E348" s="144"/>
      <c r="F348" s="15"/>
    </row>
    <row r="349" spans="2:6" x14ac:dyDescent="0.2">
      <c r="B349" s="15"/>
      <c r="E349" s="144"/>
      <c r="F349" s="15"/>
    </row>
    <row r="350" spans="2:6" x14ac:dyDescent="0.2">
      <c r="B350" s="15"/>
      <c r="E350" s="144"/>
      <c r="F350" s="15"/>
    </row>
    <row r="351" spans="2:6" x14ac:dyDescent="0.2">
      <c r="B351" s="15"/>
      <c r="E351" s="144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  <row r="805" spans="2:6" x14ac:dyDescent="0.2">
      <c r="B805" s="15"/>
      <c r="F805" s="15"/>
    </row>
    <row r="806" spans="2:6" x14ac:dyDescent="0.2">
      <c r="B806" s="15"/>
      <c r="F806" s="15"/>
    </row>
    <row r="807" spans="2:6" x14ac:dyDescent="0.2">
      <c r="B807" s="15"/>
      <c r="F807" s="15"/>
    </row>
    <row r="808" spans="2:6" x14ac:dyDescent="0.2">
      <c r="B808" s="15"/>
      <c r="F808" s="15"/>
    </row>
    <row r="809" spans="2:6" x14ac:dyDescent="0.2">
      <c r="B809" s="15"/>
      <c r="F809" s="15"/>
    </row>
    <row r="810" spans="2:6" x14ac:dyDescent="0.2">
      <c r="B810" s="15"/>
      <c r="F810" s="15"/>
    </row>
    <row r="811" spans="2:6" x14ac:dyDescent="0.2">
      <c r="B811" s="15"/>
      <c r="F811" s="15"/>
    </row>
    <row r="812" spans="2:6" x14ac:dyDescent="0.2">
      <c r="B812" s="15"/>
      <c r="F812" s="15"/>
    </row>
    <row r="813" spans="2:6" x14ac:dyDescent="0.2">
      <c r="B813" s="15"/>
      <c r="F813" s="15"/>
    </row>
    <row r="814" spans="2:6" x14ac:dyDescent="0.2">
      <c r="B814" s="15"/>
      <c r="F814" s="15"/>
    </row>
    <row r="815" spans="2:6" x14ac:dyDescent="0.2">
      <c r="B815" s="15"/>
      <c r="F815" s="15"/>
    </row>
    <row r="816" spans="2:6" x14ac:dyDescent="0.2">
      <c r="B816" s="15"/>
      <c r="F816" s="15"/>
    </row>
    <row r="817" spans="2:6" x14ac:dyDescent="0.2">
      <c r="B817" s="15"/>
      <c r="F817" s="15"/>
    </row>
    <row r="818" spans="2:6" x14ac:dyDescent="0.2">
      <c r="B818" s="15"/>
      <c r="F818" s="15"/>
    </row>
    <row r="819" spans="2:6" x14ac:dyDescent="0.2">
      <c r="B819" s="15"/>
      <c r="F819" s="15"/>
    </row>
    <row r="820" spans="2:6" x14ac:dyDescent="0.2">
      <c r="B820" s="15"/>
      <c r="F820" s="15"/>
    </row>
    <row r="821" spans="2:6" x14ac:dyDescent="0.2">
      <c r="B821" s="15"/>
      <c r="F821" s="15"/>
    </row>
    <row r="822" spans="2:6" x14ac:dyDescent="0.2">
      <c r="B822" s="15"/>
      <c r="F822" s="15"/>
    </row>
    <row r="823" spans="2:6" x14ac:dyDescent="0.2">
      <c r="B823" s="15"/>
      <c r="F823" s="15"/>
    </row>
    <row r="824" spans="2:6" x14ac:dyDescent="0.2">
      <c r="B824" s="15"/>
      <c r="F824" s="15"/>
    </row>
    <row r="825" spans="2:6" x14ac:dyDescent="0.2">
      <c r="B825" s="15"/>
      <c r="F825" s="15"/>
    </row>
    <row r="826" spans="2:6" x14ac:dyDescent="0.2">
      <c r="B826" s="15"/>
      <c r="F826" s="15"/>
    </row>
    <row r="827" spans="2:6" x14ac:dyDescent="0.2">
      <c r="B827" s="15"/>
      <c r="F827" s="15"/>
    </row>
    <row r="828" spans="2:6" x14ac:dyDescent="0.2">
      <c r="B828" s="15"/>
      <c r="F828" s="15"/>
    </row>
    <row r="829" spans="2:6" x14ac:dyDescent="0.2">
      <c r="B829" s="15"/>
      <c r="F829" s="15"/>
    </row>
    <row r="830" spans="2:6" x14ac:dyDescent="0.2">
      <c r="B830" s="15"/>
      <c r="F830" s="15"/>
    </row>
    <row r="831" spans="2:6" x14ac:dyDescent="0.2">
      <c r="B831" s="15"/>
      <c r="F831" s="15"/>
    </row>
    <row r="832" spans="2:6" x14ac:dyDescent="0.2">
      <c r="B832" s="15"/>
      <c r="F832" s="15"/>
    </row>
    <row r="833" spans="2:6" x14ac:dyDescent="0.2">
      <c r="B833" s="15"/>
      <c r="F833" s="15"/>
    </row>
    <row r="834" spans="2:6" x14ac:dyDescent="0.2">
      <c r="B834" s="15"/>
      <c r="F834" s="15"/>
    </row>
    <row r="835" spans="2:6" x14ac:dyDescent="0.2">
      <c r="B835" s="15"/>
      <c r="F835" s="15"/>
    </row>
    <row r="836" spans="2:6" x14ac:dyDescent="0.2">
      <c r="B836" s="15"/>
      <c r="F836" s="15"/>
    </row>
    <row r="837" spans="2:6" x14ac:dyDescent="0.2">
      <c r="B837" s="15"/>
      <c r="F837" s="15"/>
    </row>
    <row r="838" spans="2:6" x14ac:dyDescent="0.2">
      <c r="B838" s="15"/>
      <c r="F838" s="15"/>
    </row>
    <row r="839" spans="2:6" x14ac:dyDescent="0.2">
      <c r="B839" s="15"/>
      <c r="F839" s="15"/>
    </row>
    <row r="840" spans="2:6" x14ac:dyDescent="0.2">
      <c r="B840" s="15"/>
      <c r="F840" s="15"/>
    </row>
    <row r="841" spans="2:6" x14ac:dyDescent="0.2">
      <c r="B841" s="15"/>
      <c r="F841" s="15"/>
    </row>
    <row r="842" spans="2:6" x14ac:dyDescent="0.2">
      <c r="B842" s="15"/>
      <c r="F842" s="15"/>
    </row>
    <row r="843" spans="2:6" x14ac:dyDescent="0.2">
      <c r="B843" s="15"/>
      <c r="F843" s="15"/>
    </row>
    <row r="844" spans="2:6" x14ac:dyDescent="0.2">
      <c r="B844" s="15"/>
      <c r="F844" s="15"/>
    </row>
    <row r="845" spans="2:6" x14ac:dyDescent="0.2">
      <c r="B845" s="15"/>
      <c r="F845" s="15"/>
    </row>
    <row r="846" spans="2:6" x14ac:dyDescent="0.2">
      <c r="B846" s="15"/>
      <c r="F846" s="15"/>
    </row>
    <row r="847" spans="2:6" x14ac:dyDescent="0.2">
      <c r="B847" s="15"/>
      <c r="F847" s="15"/>
    </row>
    <row r="848" spans="2:6" x14ac:dyDescent="0.2">
      <c r="B848" s="15"/>
      <c r="F848" s="15"/>
    </row>
    <row r="849" spans="2:6" x14ac:dyDescent="0.2">
      <c r="B849" s="15"/>
      <c r="F849" s="15"/>
    </row>
    <row r="850" spans="2:6" x14ac:dyDescent="0.2">
      <c r="B850" s="15"/>
      <c r="F850" s="15"/>
    </row>
    <row r="851" spans="2:6" x14ac:dyDescent="0.2">
      <c r="B851" s="15"/>
      <c r="F851" s="15"/>
    </row>
    <row r="852" spans="2:6" x14ac:dyDescent="0.2">
      <c r="B852" s="15"/>
      <c r="F852" s="15"/>
    </row>
    <row r="853" spans="2:6" x14ac:dyDescent="0.2">
      <c r="B853" s="15"/>
      <c r="F853" s="15"/>
    </row>
    <row r="854" spans="2:6" x14ac:dyDescent="0.2">
      <c r="B854" s="15"/>
      <c r="F854" s="15"/>
    </row>
    <row r="855" spans="2:6" x14ac:dyDescent="0.2">
      <c r="B855" s="15"/>
      <c r="F855" s="15"/>
    </row>
    <row r="856" spans="2:6" x14ac:dyDescent="0.2">
      <c r="B856" s="15"/>
      <c r="F856" s="15"/>
    </row>
    <row r="857" spans="2:6" x14ac:dyDescent="0.2">
      <c r="B857" s="15"/>
      <c r="F857" s="15"/>
    </row>
    <row r="858" spans="2:6" x14ac:dyDescent="0.2">
      <c r="B858" s="15"/>
      <c r="F858" s="15"/>
    </row>
    <row r="859" spans="2:6" x14ac:dyDescent="0.2">
      <c r="B859" s="15"/>
      <c r="F859" s="15"/>
    </row>
    <row r="860" spans="2:6" x14ac:dyDescent="0.2">
      <c r="B860" s="15"/>
      <c r="F860" s="15"/>
    </row>
    <row r="861" spans="2:6" x14ac:dyDescent="0.2">
      <c r="B861" s="15"/>
      <c r="F861" s="15"/>
    </row>
    <row r="862" spans="2:6" x14ac:dyDescent="0.2">
      <c r="B862" s="15"/>
      <c r="F862" s="15"/>
    </row>
    <row r="863" spans="2:6" x14ac:dyDescent="0.2">
      <c r="B863" s="15"/>
      <c r="F863" s="15"/>
    </row>
    <row r="864" spans="2:6" x14ac:dyDescent="0.2">
      <c r="B864" s="15"/>
      <c r="F864" s="15"/>
    </row>
    <row r="865" spans="2:6" x14ac:dyDescent="0.2">
      <c r="B865" s="15"/>
      <c r="F865" s="15"/>
    </row>
    <row r="866" spans="2:6" x14ac:dyDescent="0.2">
      <c r="B866" s="15"/>
      <c r="F866" s="15"/>
    </row>
    <row r="867" spans="2:6" x14ac:dyDescent="0.2">
      <c r="B867" s="15"/>
      <c r="F867" s="15"/>
    </row>
    <row r="868" spans="2:6" x14ac:dyDescent="0.2">
      <c r="B868" s="15"/>
      <c r="F868" s="15"/>
    </row>
    <row r="869" spans="2:6" x14ac:dyDescent="0.2">
      <c r="B869" s="15"/>
      <c r="F869" s="15"/>
    </row>
    <row r="870" spans="2:6" x14ac:dyDescent="0.2">
      <c r="B870" s="15"/>
      <c r="F870" s="15"/>
    </row>
    <row r="871" spans="2:6" x14ac:dyDescent="0.2">
      <c r="B871" s="15"/>
      <c r="F871" s="15"/>
    </row>
    <row r="872" spans="2:6" x14ac:dyDescent="0.2">
      <c r="B872" s="15"/>
      <c r="F872" s="15"/>
    </row>
    <row r="873" spans="2:6" x14ac:dyDescent="0.2">
      <c r="B873" s="15"/>
      <c r="F873" s="15"/>
    </row>
    <row r="874" spans="2:6" x14ac:dyDescent="0.2">
      <c r="B874" s="15"/>
      <c r="F874" s="15"/>
    </row>
    <row r="875" spans="2:6" x14ac:dyDescent="0.2">
      <c r="B875" s="15"/>
      <c r="F875" s="15"/>
    </row>
    <row r="876" spans="2:6" x14ac:dyDescent="0.2">
      <c r="B876" s="15"/>
      <c r="F876" s="15"/>
    </row>
    <row r="877" spans="2:6" x14ac:dyDescent="0.2">
      <c r="B877" s="15"/>
      <c r="F877" s="15"/>
    </row>
    <row r="878" spans="2:6" x14ac:dyDescent="0.2">
      <c r="B878" s="15"/>
      <c r="F878" s="15"/>
    </row>
    <row r="879" spans="2:6" x14ac:dyDescent="0.2">
      <c r="B879" s="15"/>
      <c r="F879" s="15"/>
    </row>
    <row r="880" spans="2:6" x14ac:dyDescent="0.2">
      <c r="B880" s="15"/>
      <c r="F880" s="15"/>
    </row>
    <row r="881" spans="2:6" x14ac:dyDescent="0.2">
      <c r="B881" s="15"/>
      <c r="F881" s="15"/>
    </row>
    <row r="882" spans="2:6" x14ac:dyDescent="0.2">
      <c r="B882" s="15"/>
      <c r="F882" s="15"/>
    </row>
    <row r="883" spans="2:6" x14ac:dyDescent="0.2">
      <c r="B883" s="15"/>
      <c r="F883" s="15"/>
    </row>
    <row r="884" spans="2:6" x14ac:dyDescent="0.2">
      <c r="B884" s="15"/>
      <c r="F884" s="15"/>
    </row>
    <row r="885" spans="2:6" x14ac:dyDescent="0.2">
      <c r="B885" s="15"/>
      <c r="F885" s="15"/>
    </row>
    <row r="886" spans="2:6" x14ac:dyDescent="0.2">
      <c r="B886" s="15"/>
      <c r="F886" s="15"/>
    </row>
    <row r="887" spans="2:6" x14ac:dyDescent="0.2">
      <c r="B887" s="15"/>
      <c r="F887" s="15"/>
    </row>
    <row r="888" spans="2:6" x14ac:dyDescent="0.2">
      <c r="B888" s="15"/>
      <c r="F888" s="15"/>
    </row>
    <row r="889" spans="2:6" x14ac:dyDescent="0.2">
      <c r="B889" s="15"/>
      <c r="F889" s="15"/>
    </row>
    <row r="890" spans="2:6" x14ac:dyDescent="0.2">
      <c r="B890" s="15"/>
      <c r="F890" s="15"/>
    </row>
    <row r="891" spans="2:6" x14ac:dyDescent="0.2">
      <c r="B891" s="15"/>
      <c r="F891" s="15"/>
    </row>
    <row r="892" spans="2:6" x14ac:dyDescent="0.2">
      <c r="B892" s="15"/>
      <c r="F892" s="15"/>
    </row>
    <row r="893" spans="2:6" x14ac:dyDescent="0.2">
      <c r="B893" s="15"/>
      <c r="F893" s="15"/>
    </row>
    <row r="894" spans="2:6" x14ac:dyDescent="0.2">
      <c r="B894" s="15"/>
      <c r="F894" s="15"/>
    </row>
    <row r="895" spans="2:6" x14ac:dyDescent="0.2">
      <c r="B895" s="15"/>
      <c r="F895" s="15"/>
    </row>
    <row r="896" spans="2:6" x14ac:dyDescent="0.2">
      <c r="B896" s="15"/>
      <c r="F896" s="15"/>
    </row>
    <row r="897" spans="2:6" x14ac:dyDescent="0.2">
      <c r="B897" s="15"/>
      <c r="F897" s="15"/>
    </row>
    <row r="898" spans="2:6" x14ac:dyDescent="0.2">
      <c r="B898" s="15"/>
      <c r="F898" s="15"/>
    </row>
    <row r="899" spans="2:6" x14ac:dyDescent="0.2">
      <c r="B899" s="15"/>
      <c r="F899" s="15"/>
    </row>
    <row r="900" spans="2:6" x14ac:dyDescent="0.2">
      <c r="B900" s="15"/>
      <c r="F900" s="15"/>
    </row>
    <row r="901" spans="2:6" x14ac:dyDescent="0.2">
      <c r="B901" s="15"/>
      <c r="F901" s="15"/>
    </row>
    <row r="902" spans="2:6" x14ac:dyDescent="0.2">
      <c r="B902" s="15"/>
      <c r="F902" s="15"/>
    </row>
    <row r="903" spans="2:6" x14ac:dyDescent="0.2">
      <c r="B903" s="15"/>
      <c r="F903" s="15"/>
    </row>
    <row r="904" spans="2:6" x14ac:dyDescent="0.2">
      <c r="B904" s="15"/>
      <c r="F904" s="15"/>
    </row>
    <row r="905" spans="2:6" x14ac:dyDescent="0.2">
      <c r="B905" s="15"/>
      <c r="F905" s="15"/>
    </row>
    <row r="906" spans="2:6" x14ac:dyDescent="0.2">
      <c r="B906" s="15"/>
      <c r="F906" s="15"/>
    </row>
    <row r="907" spans="2:6" x14ac:dyDescent="0.2">
      <c r="B907" s="15"/>
      <c r="F907" s="15"/>
    </row>
    <row r="908" spans="2:6" x14ac:dyDescent="0.2">
      <c r="B908" s="15"/>
      <c r="F908" s="15"/>
    </row>
    <row r="909" spans="2:6" x14ac:dyDescent="0.2">
      <c r="B909" s="15"/>
      <c r="F909" s="15"/>
    </row>
    <row r="910" spans="2:6" x14ac:dyDescent="0.2">
      <c r="B910" s="15"/>
      <c r="F910" s="15"/>
    </row>
    <row r="911" spans="2:6" x14ac:dyDescent="0.2">
      <c r="B911" s="15"/>
      <c r="F911" s="15"/>
    </row>
    <row r="912" spans="2:6" x14ac:dyDescent="0.2">
      <c r="B912" s="15"/>
      <c r="F912" s="15"/>
    </row>
    <row r="913" spans="2:6" x14ac:dyDescent="0.2">
      <c r="B913" s="15"/>
      <c r="F913" s="15"/>
    </row>
    <row r="914" spans="2:6" x14ac:dyDescent="0.2">
      <c r="B914" s="15"/>
      <c r="F914" s="15"/>
    </row>
    <row r="915" spans="2:6" x14ac:dyDescent="0.2">
      <c r="B915" s="15"/>
      <c r="F915" s="15"/>
    </row>
    <row r="916" spans="2:6" x14ac:dyDescent="0.2">
      <c r="B916" s="15"/>
      <c r="F916" s="15"/>
    </row>
    <row r="917" spans="2:6" x14ac:dyDescent="0.2">
      <c r="B917" s="15"/>
      <c r="F917" s="15"/>
    </row>
    <row r="918" spans="2:6" x14ac:dyDescent="0.2">
      <c r="B918" s="15"/>
      <c r="F918" s="15"/>
    </row>
    <row r="919" spans="2:6" x14ac:dyDescent="0.2">
      <c r="B919" s="15"/>
      <c r="F919" s="15"/>
    </row>
    <row r="920" spans="2:6" x14ac:dyDescent="0.2">
      <c r="B920" s="15"/>
      <c r="F920" s="15"/>
    </row>
    <row r="921" spans="2:6" x14ac:dyDescent="0.2">
      <c r="B921" s="15"/>
      <c r="F921" s="15"/>
    </row>
    <row r="922" spans="2:6" x14ac:dyDescent="0.2">
      <c r="B922" s="15"/>
      <c r="F922" s="15"/>
    </row>
    <row r="923" spans="2:6" x14ac:dyDescent="0.2">
      <c r="B923" s="15"/>
      <c r="F923" s="15"/>
    </row>
    <row r="924" spans="2:6" x14ac:dyDescent="0.2">
      <c r="B924" s="15"/>
      <c r="F924" s="15"/>
    </row>
    <row r="925" spans="2:6" x14ac:dyDescent="0.2">
      <c r="B925" s="15"/>
      <c r="F925" s="15"/>
    </row>
    <row r="926" spans="2:6" x14ac:dyDescent="0.2">
      <c r="B926" s="15"/>
      <c r="F926" s="15"/>
    </row>
    <row r="927" spans="2:6" x14ac:dyDescent="0.2">
      <c r="B927" s="15"/>
      <c r="F927" s="15"/>
    </row>
    <row r="928" spans="2:6" x14ac:dyDescent="0.2">
      <c r="B928" s="15"/>
      <c r="F928" s="15"/>
    </row>
    <row r="929" spans="2:6" x14ac:dyDescent="0.2">
      <c r="B929" s="15"/>
      <c r="F929" s="15"/>
    </row>
    <row r="930" spans="2:6" x14ac:dyDescent="0.2">
      <c r="B930" s="15"/>
      <c r="F930" s="15"/>
    </row>
    <row r="931" spans="2:6" x14ac:dyDescent="0.2">
      <c r="B931" s="15"/>
      <c r="F931" s="15"/>
    </row>
    <row r="932" spans="2:6" x14ac:dyDescent="0.2">
      <c r="B932" s="15"/>
      <c r="F932" s="15"/>
    </row>
    <row r="933" spans="2:6" x14ac:dyDescent="0.2">
      <c r="B933" s="15"/>
      <c r="F933" s="15"/>
    </row>
    <row r="934" spans="2:6" x14ac:dyDescent="0.2">
      <c r="B934" s="15"/>
      <c r="F934" s="15"/>
    </row>
    <row r="935" spans="2:6" x14ac:dyDescent="0.2">
      <c r="B935" s="15"/>
      <c r="F935" s="15"/>
    </row>
    <row r="936" spans="2:6" x14ac:dyDescent="0.2">
      <c r="B936" s="15"/>
      <c r="F936" s="15"/>
    </row>
    <row r="937" spans="2:6" x14ac:dyDescent="0.2">
      <c r="B937" s="15"/>
      <c r="F937" s="15"/>
    </row>
    <row r="938" spans="2:6" x14ac:dyDescent="0.2">
      <c r="B938" s="15"/>
      <c r="F938" s="15"/>
    </row>
    <row r="939" spans="2:6" x14ac:dyDescent="0.2">
      <c r="B939" s="15"/>
      <c r="F939" s="15"/>
    </row>
    <row r="940" spans="2:6" x14ac:dyDescent="0.2">
      <c r="B940" s="15"/>
      <c r="F940" s="15"/>
    </row>
    <row r="941" spans="2:6" x14ac:dyDescent="0.2">
      <c r="B941" s="15"/>
      <c r="F941" s="15"/>
    </row>
    <row r="942" spans="2:6" x14ac:dyDescent="0.2">
      <c r="B942" s="15"/>
      <c r="F942" s="15"/>
    </row>
    <row r="943" spans="2:6" x14ac:dyDescent="0.2">
      <c r="B943" s="15"/>
      <c r="F943" s="15"/>
    </row>
    <row r="944" spans="2:6" x14ac:dyDescent="0.2">
      <c r="B944" s="15"/>
      <c r="F944" s="15"/>
    </row>
    <row r="945" spans="2:6" x14ac:dyDescent="0.2">
      <c r="B945" s="15"/>
      <c r="F945" s="15"/>
    </row>
    <row r="946" spans="2:6" x14ac:dyDescent="0.2">
      <c r="B946" s="15"/>
      <c r="F946" s="15"/>
    </row>
    <row r="947" spans="2:6" x14ac:dyDescent="0.2">
      <c r="B947" s="15"/>
      <c r="F947" s="15"/>
    </row>
    <row r="948" spans="2:6" x14ac:dyDescent="0.2">
      <c r="B948" s="15"/>
      <c r="F948" s="15"/>
    </row>
    <row r="949" spans="2:6" x14ac:dyDescent="0.2">
      <c r="B949" s="15"/>
      <c r="F949" s="15"/>
    </row>
    <row r="950" spans="2:6" x14ac:dyDescent="0.2">
      <c r="B950" s="15"/>
      <c r="F950" s="15"/>
    </row>
    <row r="951" spans="2:6" x14ac:dyDescent="0.2">
      <c r="B951" s="15"/>
      <c r="F951" s="15"/>
    </row>
    <row r="952" spans="2:6" x14ac:dyDescent="0.2">
      <c r="B952" s="15"/>
      <c r="F952" s="15"/>
    </row>
    <row r="953" spans="2:6" x14ac:dyDescent="0.2">
      <c r="B953" s="15"/>
      <c r="F953" s="15"/>
    </row>
    <row r="954" spans="2:6" x14ac:dyDescent="0.2">
      <c r="B954" s="15"/>
      <c r="F954" s="15"/>
    </row>
    <row r="955" spans="2:6" x14ac:dyDescent="0.2">
      <c r="B955" s="15"/>
      <c r="F955" s="15"/>
    </row>
    <row r="956" spans="2:6" x14ac:dyDescent="0.2">
      <c r="B956" s="15"/>
      <c r="F956" s="15"/>
    </row>
    <row r="957" spans="2:6" x14ac:dyDescent="0.2">
      <c r="B957" s="15"/>
      <c r="F957" s="15"/>
    </row>
    <row r="958" spans="2:6" x14ac:dyDescent="0.2">
      <c r="B958" s="15"/>
      <c r="F958" s="15"/>
    </row>
    <row r="959" spans="2:6" x14ac:dyDescent="0.2">
      <c r="B959" s="15"/>
      <c r="F959" s="15"/>
    </row>
    <row r="960" spans="2:6" x14ac:dyDescent="0.2">
      <c r="B960" s="15"/>
      <c r="F960" s="15"/>
    </row>
    <row r="961" spans="2:6" x14ac:dyDescent="0.2">
      <c r="B961" s="15"/>
      <c r="F961" s="15"/>
    </row>
    <row r="962" spans="2:6" x14ac:dyDescent="0.2">
      <c r="B962" s="15"/>
      <c r="F962" s="15"/>
    </row>
    <row r="963" spans="2:6" x14ac:dyDescent="0.2">
      <c r="B963" s="15"/>
      <c r="F963" s="15"/>
    </row>
    <row r="964" spans="2:6" x14ac:dyDescent="0.2">
      <c r="B964" s="15"/>
      <c r="F964" s="15"/>
    </row>
    <row r="965" spans="2:6" x14ac:dyDescent="0.2">
      <c r="B965" s="15"/>
      <c r="F965" s="15"/>
    </row>
    <row r="966" spans="2:6" x14ac:dyDescent="0.2">
      <c r="B966" s="15"/>
      <c r="F966" s="15"/>
    </row>
    <row r="967" spans="2:6" x14ac:dyDescent="0.2">
      <c r="B967" s="15"/>
      <c r="F967" s="15"/>
    </row>
    <row r="968" spans="2:6" x14ac:dyDescent="0.2">
      <c r="B968" s="15"/>
      <c r="F968" s="15"/>
    </row>
    <row r="969" spans="2:6" x14ac:dyDescent="0.2">
      <c r="B969" s="15"/>
      <c r="F969" s="15"/>
    </row>
    <row r="970" spans="2:6" x14ac:dyDescent="0.2">
      <c r="B970" s="15"/>
      <c r="F970" s="15"/>
    </row>
    <row r="971" spans="2:6" x14ac:dyDescent="0.2">
      <c r="B971" s="15"/>
      <c r="F971" s="15"/>
    </row>
    <row r="972" spans="2:6" x14ac:dyDescent="0.2">
      <c r="B972" s="15"/>
      <c r="F972" s="15"/>
    </row>
    <row r="973" spans="2:6" x14ac:dyDescent="0.2">
      <c r="B973" s="15"/>
      <c r="F973" s="15"/>
    </row>
    <row r="974" spans="2:6" x14ac:dyDescent="0.2">
      <c r="B974" s="15"/>
      <c r="F974" s="15"/>
    </row>
    <row r="975" spans="2:6" x14ac:dyDescent="0.2">
      <c r="B975" s="15"/>
      <c r="F975" s="15"/>
    </row>
    <row r="976" spans="2:6" x14ac:dyDescent="0.2">
      <c r="B976" s="15"/>
      <c r="F976" s="15"/>
    </row>
    <row r="977" spans="2:6" x14ac:dyDescent="0.2">
      <c r="B977" s="15"/>
      <c r="F977" s="15"/>
    </row>
    <row r="978" spans="2:6" x14ac:dyDescent="0.2">
      <c r="B978" s="15"/>
      <c r="F978" s="15"/>
    </row>
    <row r="979" spans="2:6" x14ac:dyDescent="0.2">
      <c r="B979" s="15"/>
      <c r="F979" s="15"/>
    </row>
    <row r="980" spans="2:6" x14ac:dyDescent="0.2">
      <c r="B980" s="15"/>
      <c r="F980" s="15"/>
    </row>
    <row r="981" spans="2:6" x14ac:dyDescent="0.2">
      <c r="B981" s="15"/>
      <c r="F981" s="15"/>
    </row>
    <row r="982" spans="2:6" x14ac:dyDescent="0.2">
      <c r="B982" s="15"/>
      <c r="F982" s="15"/>
    </row>
    <row r="983" spans="2:6" x14ac:dyDescent="0.2">
      <c r="B983" s="15"/>
      <c r="F983" s="15"/>
    </row>
    <row r="984" spans="2:6" x14ac:dyDescent="0.2">
      <c r="B984" s="15"/>
      <c r="F984" s="15"/>
    </row>
    <row r="985" spans="2:6" x14ac:dyDescent="0.2">
      <c r="B985" s="15"/>
      <c r="F985" s="15"/>
    </row>
    <row r="986" spans="2:6" x14ac:dyDescent="0.2">
      <c r="B986" s="15"/>
      <c r="F986" s="15"/>
    </row>
    <row r="987" spans="2:6" x14ac:dyDescent="0.2">
      <c r="B987" s="15"/>
      <c r="F987" s="15"/>
    </row>
    <row r="988" spans="2:6" x14ac:dyDescent="0.2">
      <c r="B988" s="15"/>
      <c r="F988" s="15"/>
    </row>
    <row r="989" spans="2:6" x14ac:dyDescent="0.2">
      <c r="B989" s="15"/>
      <c r="F989" s="15"/>
    </row>
    <row r="990" spans="2:6" x14ac:dyDescent="0.2">
      <c r="B990" s="15"/>
      <c r="F990" s="15"/>
    </row>
    <row r="991" spans="2:6" x14ac:dyDescent="0.2">
      <c r="B991" s="15"/>
      <c r="F991" s="15"/>
    </row>
    <row r="992" spans="2:6" x14ac:dyDescent="0.2">
      <c r="B992" s="15"/>
      <c r="F992" s="15"/>
    </row>
    <row r="993" spans="2:6" x14ac:dyDescent="0.2">
      <c r="B993" s="15"/>
      <c r="F993" s="15"/>
    </row>
    <row r="994" spans="2:6" x14ac:dyDescent="0.2">
      <c r="B994" s="15"/>
      <c r="F994" s="15"/>
    </row>
    <row r="995" spans="2:6" x14ac:dyDescent="0.2">
      <c r="B995" s="15"/>
      <c r="F995" s="15"/>
    </row>
    <row r="996" spans="2:6" x14ac:dyDescent="0.2">
      <c r="B996" s="15"/>
      <c r="F996" s="15"/>
    </row>
    <row r="997" spans="2:6" x14ac:dyDescent="0.2">
      <c r="B997" s="15"/>
      <c r="F997" s="15"/>
    </row>
    <row r="998" spans="2:6" x14ac:dyDescent="0.2">
      <c r="B998" s="15"/>
      <c r="F998" s="15"/>
    </row>
    <row r="999" spans="2:6" x14ac:dyDescent="0.2">
      <c r="B999" s="15"/>
      <c r="F999" s="15"/>
    </row>
    <row r="1000" spans="2:6" x14ac:dyDescent="0.2">
      <c r="B1000" s="15"/>
      <c r="F1000" s="15"/>
    </row>
    <row r="1001" spans="2:6" x14ac:dyDescent="0.2">
      <c r="B1001" s="15"/>
      <c r="F1001" s="15"/>
    </row>
    <row r="1002" spans="2:6" x14ac:dyDescent="0.2">
      <c r="B1002" s="15"/>
      <c r="F1002" s="15"/>
    </row>
    <row r="1003" spans="2:6" x14ac:dyDescent="0.2">
      <c r="B1003" s="15"/>
      <c r="F1003" s="15"/>
    </row>
    <row r="1004" spans="2:6" x14ac:dyDescent="0.2">
      <c r="B1004" s="15"/>
      <c r="F1004" s="15"/>
    </row>
    <row r="1005" spans="2:6" x14ac:dyDescent="0.2">
      <c r="B1005" s="15"/>
      <c r="F1005" s="15"/>
    </row>
    <row r="1006" spans="2:6" x14ac:dyDescent="0.2">
      <c r="B1006" s="15"/>
      <c r="F1006" s="15"/>
    </row>
    <row r="1007" spans="2:6" x14ac:dyDescent="0.2">
      <c r="B1007" s="15"/>
      <c r="F1007" s="15"/>
    </row>
    <row r="1008" spans="2:6" x14ac:dyDescent="0.2">
      <c r="B1008" s="15"/>
      <c r="F1008" s="15"/>
    </row>
    <row r="1009" spans="2:6" x14ac:dyDescent="0.2">
      <c r="B1009" s="15"/>
      <c r="F1009" s="15"/>
    </row>
    <row r="1010" spans="2:6" x14ac:dyDescent="0.2">
      <c r="B1010" s="15"/>
      <c r="F1010" s="15"/>
    </row>
    <row r="1011" spans="2:6" x14ac:dyDescent="0.2">
      <c r="B1011" s="15"/>
      <c r="F1011" s="15"/>
    </row>
    <row r="1012" spans="2:6" x14ac:dyDescent="0.2">
      <c r="B1012" s="15"/>
      <c r="F1012" s="15"/>
    </row>
    <row r="1013" spans="2:6" x14ac:dyDescent="0.2">
      <c r="B1013" s="15"/>
      <c r="F1013" s="15"/>
    </row>
    <row r="1014" spans="2:6" x14ac:dyDescent="0.2">
      <c r="B1014" s="15"/>
      <c r="F1014" s="15"/>
    </row>
    <row r="1015" spans="2:6" x14ac:dyDescent="0.2">
      <c r="B1015" s="15"/>
      <c r="F1015" s="15"/>
    </row>
    <row r="1016" spans="2:6" x14ac:dyDescent="0.2">
      <c r="B1016" s="15"/>
      <c r="F1016" s="15"/>
    </row>
    <row r="1017" spans="2:6" x14ac:dyDescent="0.2">
      <c r="B1017" s="15"/>
      <c r="F1017" s="15"/>
    </row>
    <row r="1018" spans="2:6" x14ac:dyDescent="0.2">
      <c r="B1018" s="15"/>
      <c r="F1018" s="15"/>
    </row>
    <row r="1019" spans="2:6" x14ac:dyDescent="0.2">
      <c r="B1019" s="15"/>
      <c r="F1019" s="15"/>
    </row>
    <row r="1020" spans="2:6" x14ac:dyDescent="0.2">
      <c r="B1020" s="15"/>
      <c r="F1020" s="15"/>
    </row>
    <row r="1021" spans="2:6" x14ac:dyDescent="0.2">
      <c r="B1021" s="15"/>
      <c r="F1021" s="15"/>
    </row>
    <row r="1022" spans="2:6" x14ac:dyDescent="0.2">
      <c r="B1022" s="15"/>
      <c r="F1022" s="15"/>
    </row>
    <row r="1023" spans="2:6" x14ac:dyDescent="0.2">
      <c r="B1023" s="15"/>
      <c r="F1023" s="15"/>
    </row>
    <row r="1024" spans="2:6" x14ac:dyDescent="0.2">
      <c r="B1024" s="15"/>
      <c r="F1024" s="15"/>
    </row>
    <row r="1025" spans="2:6" x14ac:dyDescent="0.2">
      <c r="B1025" s="15"/>
      <c r="F1025" s="15"/>
    </row>
    <row r="1026" spans="2:6" x14ac:dyDescent="0.2">
      <c r="B1026" s="15"/>
      <c r="F1026" s="15"/>
    </row>
    <row r="1027" spans="2:6" x14ac:dyDescent="0.2">
      <c r="B1027" s="15"/>
      <c r="F1027" s="15"/>
    </row>
    <row r="1028" spans="2:6" x14ac:dyDescent="0.2">
      <c r="B1028" s="15"/>
      <c r="F1028" s="15"/>
    </row>
    <row r="1029" spans="2:6" x14ac:dyDescent="0.2">
      <c r="B1029" s="15"/>
      <c r="F1029" s="15"/>
    </row>
    <row r="1030" spans="2:6" x14ac:dyDescent="0.2">
      <c r="B1030" s="15"/>
      <c r="F1030" s="15"/>
    </row>
    <row r="1031" spans="2:6" x14ac:dyDescent="0.2">
      <c r="B1031" s="15"/>
      <c r="F1031" s="15"/>
    </row>
    <row r="1032" spans="2:6" x14ac:dyDescent="0.2">
      <c r="B1032" s="15"/>
      <c r="F1032" s="15"/>
    </row>
    <row r="1033" spans="2:6" x14ac:dyDescent="0.2">
      <c r="B1033" s="15"/>
      <c r="F1033" s="15"/>
    </row>
    <row r="1034" spans="2:6" x14ac:dyDescent="0.2">
      <c r="B1034" s="15"/>
      <c r="F1034" s="15"/>
    </row>
    <row r="1035" spans="2:6" x14ac:dyDescent="0.2">
      <c r="B1035" s="15"/>
      <c r="F1035" s="15"/>
    </row>
    <row r="1036" spans="2:6" x14ac:dyDescent="0.2">
      <c r="B1036" s="15"/>
      <c r="F1036" s="15"/>
    </row>
    <row r="1037" spans="2:6" x14ac:dyDescent="0.2">
      <c r="B1037" s="15"/>
      <c r="F1037" s="15"/>
    </row>
    <row r="1038" spans="2:6" x14ac:dyDescent="0.2">
      <c r="B1038" s="15"/>
      <c r="F1038" s="15"/>
    </row>
    <row r="1039" spans="2:6" x14ac:dyDescent="0.2">
      <c r="B1039" s="15"/>
      <c r="F1039" s="15"/>
    </row>
    <row r="1040" spans="2:6" x14ac:dyDescent="0.2">
      <c r="B1040" s="15"/>
      <c r="F1040" s="15"/>
    </row>
    <row r="1041" spans="2:6" x14ac:dyDescent="0.2">
      <c r="B1041" s="15"/>
      <c r="F1041" s="15"/>
    </row>
    <row r="1042" spans="2:6" x14ac:dyDescent="0.2">
      <c r="B1042" s="15"/>
      <c r="F1042" s="15"/>
    </row>
    <row r="1043" spans="2:6" x14ac:dyDescent="0.2">
      <c r="B1043" s="15"/>
      <c r="F1043" s="15"/>
    </row>
    <row r="1044" spans="2:6" x14ac:dyDescent="0.2">
      <c r="B1044" s="15"/>
      <c r="F1044" s="15"/>
    </row>
    <row r="1045" spans="2:6" x14ac:dyDescent="0.2">
      <c r="B1045" s="15"/>
      <c r="F1045" s="15"/>
    </row>
    <row r="1046" spans="2:6" x14ac:dyDescent="0.2">
      <c r="B1046" s="15"/>
      <c r="F1046" s="15"/>
    </row>
    <row r="1047" spans="2:6" x14ac:dyDescent="0.2">
      <c r="B1047" s="15"/>
      <c r="F1047" s="15"/>
    </row>
    <row r="1048" spans="2:6" x14ac:dyDescent="0.2">
      <c r="B1048" s="15"/>
      <c r="F1048" s="15"/>
    </row>
    <row r="1049" spans="2:6" x14ac:dyDescent="0.2">
      <c r="B1049" s="15"/>
      <c r="F1049" s="15"/>
    </row>
    <row r="1050" spans="2:6" x14ac:dyDescent="0.2">
      <c r="B1050" s="15"/>
      <c r="F1050" s="15"/>
    </row>
    <row r="1051" spans="2:6" x14ac:dyDescent="0.2">
      <c r="B1051" s="15"/>
      <c r="F1051" s="15"/>
    </row>
    <row r="1052" spans="2:6" x14ac:dyDescent="0.2">
      <c r="B1052" s="15"/>
      <c r="F1052" s="15"/>
    </row>
    <row r="1053" spans="2:6" x14ac:dyDescent="0.2">
      <c r="B1053" s="15"/>
      <c r="F1053" s="15"/>
    </row>
    <row r="1054" spans="2:6" x14ac:dyDescent="0.2">
      <c r="B1054" s="15"/>
      <c r="F1054" s="15"/>
    </row>
    <row r="1055" spans="2:6" x14ac:dyDescent="0.2">
      <c r="B1055" s="15"/>
      <c r="F1055" s="15"/>
    </row>
    <row r="1056" spans="2:6" x14ac:dyDescent="0.2">
      <c r="B1056" s="15"/>
      <c r="F1056" s="15"/>
    </row>
    <row r="1057" spans="2:6" x14ac:dyDescent="0.2">
      <c r="B1057" s="15"/>
      <c r="F1057" s="15"/>
    </row>
    <row r="1058" spans="2:6" x14ac:dyDescent="0.2">
      <c r="B1058" s="15"/>
      <c r="F1058" s="15"/>
    </row>
    <row r="1059" spans="2:6" x14ac:dyDescent="0.2">
      <c r="B1059" s="15"/>
      <c r="F1059" s="15"/>
    </row>
    <row r="1060" spans="2:6" x14ac:dyDescent="0.2">
      <c r="B1060" s="15"/>
      <c r="F1060" s="15"/>
    </row>
    <row r="1061" spans="2:6" x14ac:dyDescent="0.2">
      <c r="B1061" s="15"/>
      <c r="F1061" s="15"/>
    </row>
    <row r="1062" spans="2:6" x14ac:dyDescent="0.2">
      <c r="B1062" s="15"/>
      <c r="F1062" s="15"/>
    </row>
    <row r="1063" spans="2:6" x14ac:dyDescent="0.2">
      <c r="B1063" s="15"/>
      <c r="F1063" s="15"/>
    </row>
    <row r="1064" spans="2:6" x14ac:dyDescent="0.2">
      <c r="B1064" s="15"/>
      <c r="F1064" s="15"/>
    </row>
    <row r="1065" spans="2:6" x14ac:dyDescent="0.2">
      <c r="B1065" s="15"/>
      <c r="F1065" s="15"/>
    </row>
    <row r="1066" spans="2:6" x14ac:dyDescent="0.2">
      <c r="B1066" s="15"/>
      <c r="F1066" s="15"/>
    </row>
    <row r="1067" spans="2:6" x14ac:dyDescent="0.2">
      <c r="B1067" s="15"/>
      <c r="F1067" s="15"/>
    </row>
    <row r="1068" spans="2:6" x14ac:dyDescent="0.2">
      <c r="B1068" s="15"/>
      <c r="F1068" s="15"/>
    </row>
    <row r="1069" spans="2:6" x14ac:dyDescent="0.2">
      <c r="B1069" s="15"/>
      <c r="F1069" s="15"/>
    </row>
    <row r="1070" spans="2:6" x14ac:dyDescent="0.2">
      <c r="B1070" s="15"/>
      <c r="F1070" s="15"/>
    </row>
    <row r="1071" spans="2:6" x14ac:dyDescent="0.2">
      <c r="B1071" s="15"/>
      <c r="F1071" s="15"/>
    </row>
    <row r="1072" spans="2:6" x14ac:dyDescent="0.2">
      <c r="B1072" s="15"/>
      <c r="F1072" s="15"/>
    </row>
    <row r="1073" spans="2:6" x14ac:dyDescent="0.2">
      <c r="B1073" s="15"/>
      <c r="F1073" s="15"/>
    </row>
    <row r="1074" spans="2:6" x14ac:dyDescent="0.2">
      <c r="B1074" s="15"/>
      <c r="F1074" s="15"/>
    </row>
    <row r="1075" spans="2:6" x14ac:dyDescent="0.2">
      <c r="B1075" s="15"/>
      <c r="F1075" s="15"/>
    </row>
    <row r="1076" spans="2:6" x14ac:dyDescent="0.2">
      <c r="B1076" s="15"/>
      <c r="F1076" s="15"/>
    </row>
    <row r="1077" spans="2:6" x14ac:dyDescent="0.2">
      <c r="B1077" s="15"/>
      <c r="F1077" s="15"/>
    </row>
    <row r="1078" spans="2:6" x14ac:dyDescent="0.2">
      <c r="B1078" s="15"/>
      <c r="F1078" s="15"/>
    </row>
    <row r="1079" spans="2:6" x14ac:dyDescent="0.2">
      <c r="B1079" s="15"/>
      <c r="F1079" s="15"/>
    </row>
    <row r="1080" spans="2:6" x14ac:dyDescent="0.2">
      <c r="B1080" s="15"/>
      <c r="F1080" s="15"/>
    </row>
    <row r="1081" spans="2:6" x14ac:dyDescent="0.2">
      <c r="B1081" s="15"/>
      <c r="F1081" s="15"/>
    </row>
    <row r="1082" spans="2:6" x14ac:dyDescent="0.2">
      <c r="B1082" s="15"/>
      <c r="F1082" s="15"/>
    </row>
    <row r="1083" spans="2:6" x14ac:dyDescent="0.2">
      <c r="B1083" s="15"/>
      <c r="F1083" s="15"/>
    </row>
    <row r="1084" spans="2:6" x14ac:dyDescent="0.2">
      <c r="B1084" s="15"/>
      <c r="F1084" s="15"/>
    </row>
    <row r="1085" spans="2:6" x14ac:dyDescent="0.2">
      <c r="B1085" s="15"/>
      <c r="F1085" s="15"/>
    </row>
    <row r="1086" spans="2:6" x14ac:dyDescent="0.2">
      <c r="B1086" s="15"/>
      <c r="F1086" s="15"/>
    </row>
    <row r="1087" spans="2:6" x14ac:dyDescent="0.2">
      <c r="B1087" s="15"/>
      <c r="F1087" s="15"/>
    </row>
    <row r="1088" spans="2:6" x14ac:dyDescent="0.2">
      <c r="B1088" s="15"/>
      <c r="F1088" s="15"/>
    </row>
    <row r="1089" spans="2:6" x14ac:dyDescent="0.2">
      <c r="B1089" s="15"/>
      <c r="F1089" s="15"/>
    </row>
    <row r="1090" spans="2:6" x14ac:dyDescent="0.2">
      <c r="B1090" s="15"/>
      <c r="F1090" s="15"/>
    </row>
    <row r="1091" spans="2:6" x14ac:dyDescent="0.2">
      <c r="B1091" s="15"/>
      <c r="F1091" s="15"/>
    </row>
    <row r="1092" spans="2:6" x14ac:dyDescent="0.2">
      <c r="B1092" s="15"/>
      <c r="F1092" s="15"/>
    </row>
    <row r="1093" spans="2:6" x14ac:dyDescent="0.2">
      <c r="B1093" s="15"/>
      <c r="F1093" s="15"/>
    </row>
    <row r="1094" spans="2:6" x14ac:dyDescent="0.2">
      <c r="B1094" s="15"/>
      <c r="F1094" s="15"/>
    </row>
    <row r="1095" spans="2:6" x14ac:dyDescent="0.2">
      <c r="B1095" s="15"/>
      <c r="F1095" s="15"/>
    </row>
    <row r="1096" spans="2:6" x14ac:dyDescent="0.2">
      <c r="B1096" s="15"/>
      <c r="F1096" s="15"/>
    </row>
    <row r="1097" spans="2:6" x14ac:dyDescent="0.2">
      <c r="B1097" s="15"/>
      <c r="F1097" s="15"/>
    </row>
    <row r="1098" spans="2:6" x14ac:dyDescent="0.2">
      <c r="B1098" s="15"/>
      <c r="F1098" s="15"/>
    </row>
    <row r="1099" spans="2:6" x14ac:dyDescent="0.2">
      <c r="B1099" s="15"/>
      <c r="F1099" s="15"/>
    </row>
    <row r="1100" spans="2:6" x14ac:dyDescent="0.2">
      <c r="B1100" s="15"/>
      <c r="F1100" s="15"/>
    </row>
    <row r="1101" spans="2:6" x14ac:dyDescent="0.2">
      <c r="B1101" s="15"/>
      <c r="F1101" s="15"/>
    </row>
    <row r="1102" spans="2:6" x14ac:dyDescent="0.2">
      <c r="B1102" s="15"/>
      <c r="F1102" s="15"/>
    </row>
    <row r="1103" spans="2:6" x14ac:dyDescent="0.2">
      <c r="B1103" s="15"/>
      <c r="F1103" s="15"/>
    </row>
    <row r="1104" spans="2:6" x14ac:dyDescent="0.2">
      <c r="B1104" s="15"/>
      <c r="F1104" s="15"/>
    </row>
    <row r="1105" spans="2:6" x14ac:dyDescent="0.2">
      <c r="B1105" s="15"/>
      <c r="F1105" s="15"/>
    </row>
    <row r="1106" spans="2:6" x14ac:dyDescent="0.2">
      <c r="B1106" s="15"/>
      <c r="F1106" s="15"/>
    </row>
    <row r="1107" spans="2:6" x14ac:dyDescent="0.2">
      <c r="B1107" s="15"/>
      <c r="F1107" s="15"/>
    </row>
    <row r="1108" spans="2:6" x14ac:dyDescent="0.2">
      <c r="B1108" s="15"/>
      <c r="F1108" s="15"/>
    </row>
    <row r="1109" spans="2:6" x14ac:dyDescent="0.2">
      <c r="B1109" s="15"/>
      <c r="F1109" s="15"/>
    </row>
    <row r="1110" spans="2:6" x14ac:dyDescent="0.2">
      <c r="B1110" s="15"/>
      <c r="F1110" s="15"/>
    </row>
    <row r="1111" spans="2:6" x14ac:dyDescent="0.2">
      <c r="B1111" s="15"/>
      <c r="F1111" s="15"/>
    </row>
    <row r="1112" spans="2:6" x14ac:dyDescent="0.2">
      <c r="B1112" s="15"/>
      <c r="F1112" s="15"/>
    </row>
    <row r="1113" spans="2:6" x14ac:dyDescent="0.2">
      <c r="B1113" s="15"/>
      <c r="F1113" s="15"/>
    </row>
    <row r="1114" spans="2:6" x14ac:dyDescent="0.2">
      <c r="B1114" s="15"/>
      <c r="F1114" s="15"/>
    </row>
    <row r="1115" spans="2:6" x14ac:dyDescent="0.2">
      <c r="B1115" s="15"/>
      <c r="F1115" s="15"/>
    </row>
    <row r="1116" spans="2:6" x14ac:dyDescent="0.2">
      <c r="B1116" s="15"/>
      <c r="F1116" s="15"/>
    </row>
    <row r="1117" spans="2:6" x14ac:dyDescent="0.2">
      <c r="B1117" s="15"/>
      <c r="F1117" s="15"/>
    </row>
    <row r="1118" spans="2:6" x14ac:dyDescent="0.2">
      <c r="B1118" s="15"/>
      <c r="F1118" s="15"/>
    </row>
    <row r="1119" spans="2:6" x14ac:dyDescent="0.2">
      <c r="B1119" s="15"/>
      <c r="F1119" s="15"/>
    </row>
    <row r="1120" spans="2:6" x14ac:dyDescent="0.2">
      <c r="B1120" s="15"/>
      <c r="F1120" s="15"/>
    </row>
    <row r="1121" spans="2:6" x14ac:dyDescent="0.2">
      <c r="B1121" s="15"/>
      <c r="F1121" s="15"/>
    </row>
    <row r="1122" spans="2:6" x14ac:dyDescent="0.2">
      <c r="B1122" s="15"/>
      <c r="F1122" s="15"/>
    </row>
    <row r="1123" spans="2:6" x14ac:dyDescent="0.2">
      <c r="B1123" s="15"/>
      <c r="F1123" s="15"/>
    </row>
    <row r="1124" spans="2:6" x14ac:dyDescent="0.2">
      <c r="B1124" s="15"/>
      <c r="F1124" s="15"/>
    </row>
    <row r="1125" spans="2:6" x14ac:dyDescent="0.2">
      <c r="B1125" s="15"/>
      <c r="F1125" s="15"/>
    </row>
    <row r="1126" spans="2:6" x14ac:dyDescent="0.2">
      <c r="B1126" s="15"/>
      <c r="F1126" s="15"/>
    </row>
    <row r="1127" spans="2:6" x14ac:dyDescent="0.2">
      <c r="B1127" s="15"/>
      <c r="F1127" s="15"/>
    </row>
    <row r="1128" spans="2:6" x14ac:dyDescent="0.2">
      <c r="B1128" s="15"/>
      <c r="F1128" s="15"/>
    </row>
    <row r="1129" spans="2:6" x14ac:dyDescent="0.2">
      <c r="B1129" s="15"/>
      <c r="F1129" s="15"/>
    </row>
    <row r="1130" spans="2:6" x14ac:dyDescent="0.2">
      <c r="B1130" s="15"/>
      <c r="F1130" s="15"/>
    </row>
    <row r="1131" spans="2:6" x14ac:dyDescent="0.2">
      <c r="B1131" s="15"/>
      <c r="F1131" s="15"/>
    </row>
    <row r="1132" spans="2:6" x14ac:dyDescent="0.2">
      <c r="B1132" s="15"/>
      <c r="F1132" s="15"/>
    </row>
    <row r="1133" spans="2:6" x14ac:dyDescent="0.2">
      <c r="B1133" s="15"/>
      <c r="F1133" s="15"/>
    </row>
    <row r="1134" spans="2:6" x14ac:dyDescent="0.2">
      <c r="B1134" s="15"/>
      <c r="F1134" s="15"/>
    </row>
    <row r="1135" spans="2:6" x14ac:dyDescent="0.2">
      <c r="B1135" s="15"/>
      <c r="F1135" s="15"/>
    </row>
    <row r="1136" spans="2:6" x14ac:dyDescent="0.2">
      <c r="B1136" s="15"/>
      <c r="F1136" s="15"/>
    </row>
    <row r="1137" spans="2:6" x14ac:dyDescent="0.2">
      <c r="B1137" s="15"/>
      <c r="F1137" s="15"/>
    </row>
    <row r="1138" spans="2:6" x14ac:dyDescent="0.2">
      <c r="B1138" s="15"/>
      <c r="F1138" s="15"/>
    </row>
    <row r="1139" spans="2:6" x14ac:dyDescent="0.2">
      <c r="B1139" s="15"/>
      <c r="F1139" s="15"/>
    </row>
  </sheetData>
  <phoneticPr fontId="27" type="noConversion"/>
  <hyperlinks>
    <hyperlink ref="P29" r:id="rId1" display="http://www.konkoly.hu/cgi-bin/IBVS?2344" xr:uid="{00000000-0004-0000-0300-000000000000}"/>
    <hyperlink ref="P30" r:id="rId2" display="http://www.konkoly.hu/cgi-bin/IBVS?2344" xr:uid="{00000000-0004-0000-0300-000001000000}"/>
    <hyperlink ref="P68" r:id="rId3" display="http://var.astro.cz/oejv/issues/oejv0074.pdf" xr:uid="{00000000-0004-0000-0300-000002000000}"/>
    <hyperlink ref="P162" r:id="rId4" display="http://var.astro.cz/oejv/issues/oejv0074.pdf" xr:uid="{00000000-0004-0000-0300-000003000000}"/>
    <hyperlink ref="P163" r:id="rId5" display="http://var.astro.cz/oejv/issues/oejv0074.pdf" xr:uid="{00000000-0004-0000-0300-000004000000}"/>
    <hyperlink ref="P69" r:id="rId6" display="http://www.bav-astro.de/sfs/BAVM_link.php?BAVMnr=152" xr:uid="{00000000-0004-0000-0300-000005000000}"/>
    <hyperlink ref="P71" r:id="rId7" display="http://www.konkoly.hu/cgi-bin/IBVS?5040" xr:uid="{00000000-0004-0000-0300-000006000000}"/>
    <hyperlink ref="P73" r:id="rId8" display="http://www.konkoly.hu/cgi-bin/IBVS?5341" xr:uid="{00000000-0004-0000-0300-000007000000}"/>
    <hyperlink ref="P170" r:id="rId9" display="http://www.konkoly.hu/cgi-bin/IBVS?5493" xr:uid="{00000000-0004-0000-0300-000008000000}"/>
    <hyperlink ref="P75" r:id="rId10" display="http://www.konkoly.hu/cgi-bin/IBVS?5668" xr:uid="{00000000-0004-0000-0300-000009000000}"/>
    <hyperlink ref="P76" r:id="rId11" display="http://www.konkoly.hu/cgi-bin/IBVS?5668" xr:uid="{00000000-0004-0000-0300-00000A000000}"/>
    <hyperlink ref="P77" r:id="rId12" display="http://www.konkoly.hu/cgi-bin/IBVS?5668" xr:uid="{00000000-0004-0000-0300-00000B000000}"/>
    <hyperlink ref="P78" r:id="rId13" display="http://www.konkoly.hu/cgi-bin/IBVS?5668" xr:uid="{00000000-0004-0000-0300-00000C000000}"/>
    <hyperlink ref="P79" r:id="rId14" display="http://www.bav-astro.de/sfs/BAVM_link.php?BAVMnr=172" xr:uid="{00000000-0004-0000-0300-00000D000000}"/>
    <hyperlink ref="P81" r:id="rId15" display="http://www.bav-astro.de/sfs/BAVM_link.php?BAVMnr=173" xr:uid="{00000000-0004-0000-0300-00000E000000}"/>
    <hyperlink ref="P82" r:id="rId16" display="http://www.bav-astro.de/sfs/BAVM_link.php?BAVMnr=173" xr:uid="{00000000-0004-0000-0300-00000F000000}"/>
    <hyperlink ref="P83" r:id="rId17" display="http://www.bav-astro.de/sfs/BAVM_link.php?BAVMnr=178" xr:uid="{00000000-0004-0000-0300-000010000000}"/>
    <hyperlink ref="P84" r:id="rId18" display="http://www.bav-astro.de/sfs/BAVM_link.php?BAVMnr=178" xr:uid="{00000000-0004-0000-0300-000011000000}"/>
    <hyperlink ref="P85" r:id="rId19" display="http://www.konkoly.hu/cgi-bin/IBVS?5672" xr:uid="{00000000-0004-0000-0300-000012000000}"/>
    <hyperlink ref="P180" r:id="rId20" display="http://www.konkoly.hu/cgi-bin/IBVS?5672" xr:uid="{00000000-0004-0000-0300-000013000000}"/>
    <hyperlink ref="P86" r:id="rId21" display="http://www.konkoly.hu/cgi-bin/IBVS?5777" xr:uid="{00000000-0004-0000-0300-000014000000}"/>
    <hyperlink ref="P87" r:id="rId22" display="http://www.konkoly.hu/cgi-bin/IBVS?5777" xr:uid="{00000000-0004-0000-0300-000015000000}"/>
    <hyperlink ref="P88" r:id="rId23" display="http://www.konkoly.hu/cgi-bin/IBVS?5777" xr:uid="{00000000-0004-0000-0300-000016000000}"/>
    <hyperlink ref="P89" r:id="rId24" display="http://www.konkoly.hu/cgi-bin/IBVS?5777" xr:uid="{00000000-0004-0000-0300-000017000000}"/>
    <hyperlink ref="P90" r:id="rId25" display="http://www.konkoly.hu/cgi-bin/IBVS?5795" xr:uid="{00000000-0004-0000-0300-000018000000}"/>
    <hyperlink ref="P91" r:id="rId26" display="http://www.aavso.org/sites/default/files/jaavso/v36n2/171.pdf" xr:uid="{00000000-0004-0000-0300-000019000000}"/>
    <hyperlink ref="P92" r:id="rId27" display="http://www.aavso.org/sites/default/files/jaavso/v36n2/171.pdf" xr:uid="{00000000-0004-0000-0300-00001A000000}"/>
    <hyperlink ref="P93" r:id="rId28" display="http://www.konkoly.hu/cgi-bin/IBVS?5898" xr:uid="{00000000-0004-0000-0300-00001B000000}"/>
    <hyperlink ref="P94" r:id="rId29" display="http://www.aavso.org/sites/default/files/jaavso/v36n2/186.pdf" xr:uid="{00000000-0004-0000-0300-00001C000000}"/>
    <hyperlink ref="P95" r:id="rId30" display="http://www.aavso.org/sites/default/files/jaavso/v36n2/186.pdf" xr:uid="{00000000-0004-0000-0300-00001D000000}"/>
    <hyperlink ref="P96" r:id="rId31" display="http://www.aavso.org/sites/default/files/jaavso/v36n2/186.pdf" xr:uid="{00000000-0004-0000-0300-00001E000000}"/>
    <hyperlink ref="P97" r:id="rId32" display="http://www.aavso.org/sites/default/files/jaavso/v36n2/186.pdf" xr:uid="{00000000-0004-0000-0300-00001F000000}"/>
    <hyperlink ref="P98" r:id="rId33" display="http://www.aavso.org/sites/default/files/jaavso/v36n2/186.pdf" xr:uid="{00000000-0004-0000-0300-000020000000}"/>
    <hyperlink ref="P99" r:id="rId34" display="http://www.aavso.org/sites/default/files/jaavso/v37n1/7(1),44.pdf" xr:uid="{00000000-0004-0000-0300-000021000000}"/>
    <hyperlink ref="P100" r:id="rId35" display="http://www.aavso.org/sites/default/files/jaavso/v37n1/7(1),44.pdf" xr:uid="{00000000-0004-0000-0300-000022000000}"/>
    <hyperlink ref="P101" r:id="rId36" display="http://www.aavso.org/sites/default/files/jaavso/v37n1/7(1),44.pdf" xr:uid="{00000000-0004-0000-0300-000023000000}"/>
    <hyperlink ref="P103" r:id="rId37" display="http://www.konkoly.hu/cgi-bin/IBVS?5898" xr:uid="{00000000-0004-0000-0300-000024000000}"/>
    <hyperlink ref="P185" r:id="rId38" display="http://www.konkoly.hu/cgi-bin/IBVS?5980" xr:uid="{00000000-0004-0000-0300-000025000000}"/>
    <hyperlink ref="P186" r:id="rId39" display="http://vsolj.cetus-net.org/vsoljno50.pdf" xr:uid="{00000000-0004-0000-0300-000026000000}"/>
    <hyperlink ref="P105" r:id="rId40" display="http://www.konkoly.hu/cgi-bin/IBVS?5920" xr:uid="{00000000-0004-0000-0300-000027000000}"/>
    <hyperlink ref="P187" r:id="rId41" display="http://www.konkoly.hu/cgi-bin/IBVS?5980" xr:uid="{00000000-0004-0000-0300-000028000000}"/>
    <hyperlink ref="P109" r:id="rId42" display="http://www.konkoly.hu/cgi-bin/IBVS?5960" xr:uid="{00000000-0004-0000-0300-000029000000}"/>
    <hyperlink ref="P188" r:id="rId43" display="http://vsolj.cetus-net.org/vsoljno53.pdf" xr:uid="{00000000-0004-0000-0300-00002A000000}"/>
    <hyperlink ref="P112" r:id="rId44" display="http://var.astro.cz/oejv/issues/oejv0160.pdf" xr:uid="{00000000-0004-0000-0300-00002B000000}"/>
    <hyperlink ref="P113" r:id="rId45" display="http://var.astro.cz/oejv/issues/oejv0160.pdf" xr:uid="{00000000-0004-0000-0300-00002C000000}"/>
    <hyperlink ref="P114" r:id="rId46" display="http://www.konkoly.hu/cgi-bin/IBVS?6011" xr:uid="{00000000-0004-0000-0300-00002D000000}"/>
    <hyperlink ref="P115" r:id="rId47" display="http://var.astro.cz/oejv/issues/oejv0160.pdf" xr:uid="{00000000-0004-0000-0300-00002E000000}"/>
    <hyperlink ref="P116" r:id="rId48" display="http://www.konkoly.hu/cgi-bin/IBVS?6050" xr:uid="{00000000-0004-0000-0300-00002F000000}"/>
    <hyperlink ref="P117" r:id="rId49" display="http://var.astro.cz/oejv/issues/oejv0160.pdf" xr:uid="{00000000-0004-0000-0300-000030000000}"/>
    <hyperlink ref="P118" r:id="rId50" display="http://var.astro.cz/oejv/issues/oejv0160.pdf" xr:uid="{00000000-0004-0000-0300-000031000000}"/>
    <hyperlink ref="P119" r:id="rId51" display="http://var.astro.cz/oejv/issues/oejv0160.pdf" xr:uid="{00000000-0004-0000-0300-000032000000}"/>
    <hyperlink ref="P120" r:id="rId52" display="http://www.konkoly.hu/cgi-bin/IBVS?6042" xr:uid="{00000000-0004-0000-0300-000033000000}"/>
    <hyperlink ref="P190" r:id="rId53" display="http://vsolj.cetus-net.org/vsoljno56.pdf" xr:uid="{00000000-0004-0000-0300-000034000000}"/>
    <hyperlink ref="P191" r:id="rId54" display="http://vsolj.cetus-net.org/vsoljno56.pdf" xr:uid="{00000000-0004-0000-0300-000035000000}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0"/>
  </sheetPr>
  <dimension ref="A1:AI291"/>
  <sheetViews>
    <sheetView workbookViewId="0">
      <selection activeCell="F35" sqref="F35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104</v>
      </c>
    </row>
    <row r="2" spans="1:23" x14ac:dyDescent="0.2">
      <c r="A2" s="11" t="s">
        <v>20</v>
      </c>
      <c r="B2" s="31" t="s">
        <v>4</v>
      </c>
      <c r="H2" s="1" t="s">
        <v>99</v>
      </c>
      <c r="I2" s="81">
        <f t="shared" ref="I2:I7" si="0">J2*K2</f>
        <v>-5.0400000000000002E-11</v>
      </c>
      <c r="J2" s="17">
        <v>-5.0400000000000002E-3</v>
      </c>
      <c r="K2" s="82">
        <v>1E-8</v>
      </c>
      <c r="V2" s="1">
        <v>-57000</v>
      </c>
      <c r="W2" s="1">
        <f>+I$4+I$3*V2+I$2*V2^2+I$5*SIN(RADIANS(I$6*V2+I$7))</f>
        <v>-1.2419166077353246E-2</v>
      </c>
    </row>
    <row r="3" spans="1:23" ht="13.5" thickBot="1" x14ac:dyDescent="0.25">
      <c r="A3" s="83" t="s">
        <v>105</v>
      </c>
      <c r="C3" s="3"/>
      <c r="D3" s="3"/>
      <c r="H3" s="1" t="s">
        <v>28</v>
      </c>
      <c r="I3" s="81">
        <f t="shared" si="0"/>
        <v>-2.7600000000000003E-6</v>
      </c>
      <c r="J3" s="18">
        <v>-2.76E-2</v>
      </c>
      <c r="K3" s="82">
        <v>1E-4</v>
      </c>
      <c r="V3" s="1">
        <v>-54000</v>
      </c>
      <c r="W3" s="1">
        <f t="shared" ref="W3:W30" si="1">+I$4+I$3*V3+I$2*V3^2+I$5*SIN(RADIANS(I$6*V3+I$7))</f>
        <v>-9.1339186586926538E-3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1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-9.3503682444619693E-3</v>
      </c>
    </row>
    <row r="5" spans="1:23" x14ac:dyDescent="0.2">
      <c r="A5" s="11"/>
      <c r="C5" s="4"/>
      <c r="D5" s="4"/>
      <c r="H5" s="1" t="s">
        <v>101</v>
      </c>
      <c r="I5" s="81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-1.0084424628292387E-2</v>
      </c>
    </row>
    <row r="6" spans="1:23" x14ac:dyDescent="0.2">
      <c r="A6" s="12" t="s">
        <v>22</v>
      </c>
      <c r="H6" s="1" t="s">
        <v>102</v>
      </c>
      <c r="I6" s="81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-8.5008089651697934E-3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1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-2.9960339226467233E-3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6.1891186586926729E-3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-36000</v>
      </c>
      <c r="W9" s="1">
        <f t="shared" si="1"/>
        <v>1.7061568244461985E-2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2.6637224628292391E-2</v>
      </c>
    </row>
    <row r="11" spans="1:23" x14ac:dyDescent="0.2">
      <c r="A11" s="11" t="s">
        <v>23</v>
      </c>
      <c r="C11" s="30">
        <f ca="1">INTERCEPT(INDIRECT(E9):G1015,INDIRECT(D9):$F1015)</f>
        <v>1.5123709916100014E-2</v>
      </c>
      <c r="D11" s="15">
        <f>+E11*F11</f>
        <v>9.9959181328282992E-5</v>
      </c>
      <c r="E11" s="17">
        <v>0.99959181328282987</v>
      </c>
      <c r="F11" s="2">
        <v>1E-4</v>
      </c>
      <c r="V11" s="1">
        <v>-30000</v>
      </c>
      <c r="W11" s="1">
        <f t="shared" si="1"/>
        <v>3.2080808965169801E-2</v>
      </c>
    </row>
    <row r="12" spans="1:23" x14ac:dyDescent="0.2">
      <c r="A12" s="11" t="s">
        <v>24</v>
      </c>
      <c r="C12" s="30">
        <f ca="1">SLOPE(INDIRECT(E9):G1015,INDIRECT(D9):$F1015)</f>
        <v>-7.8241565756038262E-6</v>
      </c>
      <c r="D12" s="15">
        <f>+E12*F12</f>
        <v>1.1585260100357646E-6</v>
      </c>
      <c r="E12" s="18">
        <v>0.11585260100357646</v>
      </c>
      <c r="F12" s="2">
        <v>1.0000000000000001E-5</v>
      </c>
      <c r="V12" s="1">
        <v>-27000</v>
      </c>
      <c r="W12" s="1">
        <f t="shared" si="1"/>
        <v>3.1788833922646732E-2</v>
      </c>
    </row>
    <row r="13" spans="1:23" ht="13.5" thickBot="1" x14ac:dyDescent="0.25">
      <c r="A13" s="11" t="s">
        <v>25</v>
      </c>
      <c r="D13" s="15">
        <f>+E13*F13</f>
        <v>-2.8019068162513857E-11</v>
      </c>
      <c r="E13" s="19">
        <v>-2.8019068162513858E-3</v>
      </c>
      <c r="F13" s="2">
        <v>1E-8</v>
      </c>
      <c r="V13" s="1">
        <v>-24000</v>
      </c>
      <c r="W13" s="1">
        <f t="shared" si="1"/>
        <v>2.6002081341307336E-2</v>
      </c>
    </row>
    <row r="14" spans="1:23" x14ac:dyDescent="0.2">
      <c r="A14" s="11" t="s">
        <v>26</v>
      </c>
      <c r="E14" s="4">
        <f>SUM(R21:R110)</f>
        <v>1.5305094410153543E-2</v>
      </c>
      <c r="V14" s="1">
        <v>-21000</v>
      </c>
      <c r="W14" s="1">
        <f t="shared" si="1"/>
        <v>1.6713631755538024E-2</v>
      </c>
    </row>
    <row r="15" spans="1:23" x14ac:dyDescent="0.2">
      <c r="A15" s="13" t="s">
        <v>27</v>
      </c>
      <c r="B15" s="11"/>
      <c r="C15" s="24">
        <f ca="1">(C7+C11)+(C8+C12)*INT(MAX(F21:F3541))</f>
        <v>55881.45606981474</v>
      </c>
      <c r="D15" s="26">
        <f>+C7+INT(MAX(F21:F1596))*C8+D11+D12*INT(MAX(F21:F4031))+D13*INT(MAX(F21:F4058)^2)</f>
        <v>55881.564193757375</v>
      </c>
      <c r="E15" s="30" t="s">
        <v>84</v>
      </c>
      <c r="F15" s="38">
        <v>1</v>
      </c>
      <c r="V15" s="1">
        <v>-18000</v>
      </c>
      <c r="W15" s="1">
        <f t="shared" si="1"/>
        <v>6.9075753717076117E-3</v>
      </c>
    </row>
    <row r="16" spans="1:23" x14ac:dyDescent="0.2">
      <c r="A16" s="12" t="s">
        <v>10</v>
      </c>
      <c r="B16" s="11"/>
      <c r="C16" s="25">
        <f ca="1">+C8+C12</f>
        <v>0.41743887584342437</v>
      </c>
      <c r="D16" s="26">
        <f>+C8+D12+2*D13*F98</f>
        <v>0.41744759013135607</v>
      </c>
      <c r="E16" s="30" t="s">
        <v>85</v>
      </c>
      <c r="F16" s="39">
        <f ca="1">NOW()+15018.5+$C$5/24</f>
        <v>60335.207807638886</v>
      </c>
      <c r="V16" s="1">
        <v>-15000</v>
      </c>
      <c r="W16" s="1">
        <f t="shared" si="1"/>
        <v>-5.8080896516978994E-4</v>
      </c>
    </row>
    <row r="17" spans="1:35" ht="13.5" thickBot="1" x14ac:dyDescent="0.25">
      <c r="A17" s="30" t="s">
        <v>72</v>
      </c>
      <c r="B17" s="11"/>
      <c r="C17" s="11">
        <f>COUNT(C21:C2199)</f>
        <v>124</v>
      </c>
      <c r="D17" s="11"/>
      <c r="E17" s="30" t="s">
        <v>86</v>
      </c>
      <c r="F17" s="39">
        <f ca="1">ROUND(2*(F16-$C$7)/$C$8,0)/2+F15</f>
        <v>25022</v>
      </c>
      <c r="V17" s="1">
        <v>-12000</v>
      </c>
      <c r="W17" s="1">
        <f t="shared" si="1"/>
        <v>-4.1480339226467218E-3</v>
      </c>
    </row>
    <row r="18" spans="1:35" ht="14.25" thickTop="1" thickBot="1" x14ac:dyDescent="0.25">
      <c r="A18" s="12" t="s">
        <v>82</v>
      </c>
      <c r="B18" s="11"/>
      <c r="C18" s="27">
        <f ca="1">+C15</f>
        <v>55881.45606981474</v>
      </c>
      <c r="D18" s="28">
        <f ca="1">C16</f>
        <v>0.41743887584342437</v>
      </c>
      <c r="E18" s="30" t="s">
        <v>87</v>
      </c>
      <c r="F18" s="26">
        <f ca="1">ROUND(2*(F16-$C$15)/$C$16,0)/2+F15</f>
        <v>10670</v>
      </c>
      <c r="V18" s="1">
        <v>-9000</v>
      </c>
      <c r="W18" s="1">
        <f t="shared" si="1"/>
        <v>-4.0348813413073319E-3</v>
      </c>
    </row>
    <row r="19" spans="1:35" ht="13.5" thickBot="1" x14ac:dyDescent="0.25">
      <c r="A19" s="68" t="s">
        <v>83</v>
      </c>
      <c r="B19" s="11"/>
      <c r="C19" s="35">
        <f>+D15</f>
        <v>55881.564193757375</v>
      </c>
      <c r="D19" s="36">
        <f>+D16</f>
        <v>0.41744759013135607</v>
      </c>
      <c r="E19" s="30" t="s">
        <v>88</v>
      </c>
      <c r="F19" s="40">
        <f ca="1">+$C$15+$C$16*F18-15018.5-$C$5/24</f>
        <v>45317.028875064076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-2.2344317555380126E-3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0" t="s">
        <v>98</v>
      </c>
      <c r="M20" s="8" t="s">
        <v>61</v>
      </c>
      <c r="N20" s="8" t="s">
        <v>30</v>
      </c>
      <c r="O20" s="7" t="s">
        <v>104</v>
      </c>
      <c r="P20" s="7" t="s">
        <v>1</v>
      </c>
      <c r="Q20" s="72" t="s">
        <v>97</v>
      </c>
      <c r="V20" s="1">
        <v>-3000</v>
      </c>
      <c r="W20" s="1">
        <f t="shared" si="1"/>
        <v>-1.7307753717076112E-3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4" si="2">(C21-C$7)/C$8</f>
        <v>-52341.537734038866</v>
      </c>
      <c r="F21" s="4">
        <f t="shared" ref="F21:F54" si="3">ROUND(2*E21,0)/2</f>
        <v>-52341.5</v>
      </c>
      <c r="G21" s="4">
        <f t="shared" ref="G21:G28" si="4">C21-(C$7+C$8*F21)</f>
        <v>-1.5751950002595549E-2</v>
      </c>
      <c r="H21" s="4">
        <f>G21</f>
        <v>-1.5751950002595549E-2</v>
      </c>
      <c r="I21" s="4"/>
      <c r="J21" s="4"/>
      <c r="K21" s="4"/>
      <c r="L21" s="4"/>
      <c r="M21" s="4"/>
      <c r="N21" s="4"/>
      <c r="O21" s="4">
        <f>+I$4+I$3*F21+I$2*F21^2+I$5*SIN(RADIANS(I$6*F21+I$7))</f>
        <v>-9.0013757052427226E-3</v>
      </c>
      <c r="P21" s="9">
        <f t="shared" ref="P21:P54" si="5">C21-15018.5</f>
        <v>13022.056</v>
      </c>
      <c r="Q21" s="9"/>
      <c r="R21" s="1">
        <f t="shared" ref="R21:R28" si="6">+(O21-G21)^2</f>
        <v>4.557025334408061E-5</v>
      </c>
      <c r="V21" s="1">
        <v>0</v>
      </c>
      <c r="W21" s="1">
        <f t="shared" si="1"/>
        <v>-5.359191034830204E-3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2"/>
        <v>-27071.494875872788</v>
      </c>
      <c r="F22" s="4">
        <f t="shared" si="3"/>
        <v>-27071.5</v>
      </c>
      <c r="G22" s="1">
        <f t="shared" si="4"/>
        <v>2.1390499969129451E-3</v>
      </c>
      <c r="I22" s="1">
        <f t="shared" ref="I22:I28" si="7">G22</f>
        <v>2.1390499969129451E-3</v>
      </c>
      <c r="J22" s="4"/>
      <c r="K22" s="4"/>
      <c r="L22" s="4"/>
      <c r="M22" s="4"/>
      <c r="N22" s="4"/>
      <c r="O22" s="4">
        <f>+I$4+I$3*F22+I$2*F22^2+I$5*SIN(RADIANS(I$6*F22+I$7))</f>
        <v>3.1864470969906994E-2</v>
      </c>
      <c r="P22" s="9">
        <f>C22-15018.5</f>
        <v>23570.951999999997</v>
      </c>
      <c r="Q22" s="9"/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2"/>
        <v>-27028.50016541034</v>
      </c>
      <c r="F23" s="4">
        <f t="shared" si="3"/>
        <v>-27028.5</v>
      </c>
      <c r="G23" s="1">
        <f t="shared" si="4"/>
        <v>-6.9050001911818981E-5</v>
      </c>
      <c r="I23" s="1">
        <f t="shared" si="7"/>
        <v>-6.9050001911818981E-5</v>
      </c>
      <c r="J23" s="4"/>
      <c r="K23" s="4"/>
      <c r="L23" s="4"/>
      <c r="M23" s="4"/>
      <c r="N23" s="4"/>
      <c r="O23" s="4">
        <f>+I$4+I$3*F23+I$2*F23^2+I$5*SIN(RADIANS(I$6*F23+I$7))</f>
        <v>3.1819368463894257E-2</v>
      </c>
      <c r="P23" s="9">
        <f>C23-15018.5</f>
        <v>23588.9</v>
      </c>
      <c r="Q23" s="9"/>
    </row>
    <row r="24" spans="1:35" x14ac:dyDescent="0.2">
      <c r="A24" s="1" t="s">
        <v>34</v>
      </c>
      <c r="C24" s="33">
        <v>41089.970999999998</v>
      </c>
      <c r="D24" s="33" t="s">
        <v>79</v>
      </c>
      <c r="E24" s="1">
        <f t="shared" si="2"/>
        <v>-21081.463094569928</v>
      </c>
      <c r="F24" s="4">
        <f t="shared" si="3"/>
        <v>-21081.5</v>
      </c>
      <c r="G24" s="1">
        <f t="shared" si="4"/>
        <v>1.540604999900097E-2</v>
      </c>
      <c r="I24" s="1">
        <f t="shared" si="7"/>
        <v>1.540604999900097E-2</v>
      </c>
      <c r="O24" s="4">
        <f t="shared" ref="O24:O87" si="8">+I$4+I$3*F24+I$2*F24^2+I$5*SIN(RADIANS(I$6*F24+I$7))</f>
        <v>1.6987072744030919E-2</v>
      </c>
      <c r="P24" s="10">
        <f t="shared" si="5"/>
        <v>26071.470999999998</v>
      </c>
      <c r="Q24" s="10"/>
      <c r="R24" s="1">
        <f t="shared" si="6"/>
        <v>2.4996329203020347E-6</v>
      </c>
      <c r="V24" s="1">
        <v>3000</v>
      </c>
      <c r="W24" s="1">
        <f t="shared" si="1"/>
        <v>-1.4723166077353269E-2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 t="s">
        <v>79</v>
      </c>
      <c r="E25" s="1">
        <f t="shared" si="2"/>
        <v>-21075.483888122737</v>
      </c>
      <c r="F25" s="4">
        <f t="shared" si="3"/>
        <v>-21075.5</v>
      </c>
      <c r="G25" s="1">
        <f t="shared" si="4"/>
        <v>6.7258499984745868E-3</v>
      </c>
      <c r="I25" s="1">
        <f t="shared" si="7"/>
        <v>6.7258499984745868E-3</v>
      </c>
      <c r="O25" s="4">
        <f t="shared" si="8"/>
        <v>1.6966956228482034E-2</v>
      </c>
      <c r="P25" s="10">
        <f t="shared" si="5"/>
        <v>26073.966999999997</v>
      </c>
      <c r="Q25" s="10"/>
      <c r="R25" s="1">
        <f t="shared" si="6"/>
        <v>1.0488025681429734E-4</v>
      </c>
      <c r="V25" s="1">
        <v>6000</v>
      </c>
      <c r="W25" s="1">
        <f t="shared" si="1"/>
        <v>-2.9581918658692665E-2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 t="s">
        <v>79</v>
      </c>
      <c r="E26" s="1">
        <f t="shared" si="2"/>
        <v>-17815.510818506889</v>
      </c>
      <c r="F26" s="4">
        <f t="shared" si="3"/>
        <v>-17815.5</v>
      </c>
      <c r="G26" s="1">
        <f t="shared" si="4"/>
        <v>-4.5161500020185485E-3</v>
      </c>
      <c r="I26" s="1">
        <f t="shared" si="7"/>
        <v>-4.5161500020185485E-3</v>
      </c>
      <c r="O26" s="4">
        <f t="shared" si="8"/>
        <v>6.355811270668324E-3</v>
      </c>
      <c r="P26" s="10">
        <f t="shared" si="5"/>
        <v>27434.832000000002</v>
      </c>
      <c r="Q26" s="10"/>
      <c r="R26" s="1">
        <f t="shared" si="6"/>
        <v>1.1819954191480316E-4</v>
      </c>
      <c r="V26" s="1">
        <v>9000</v>
      </c>
      <c r="W26" s="1">
        <f t="shared" si="1"/>
        <v>-4.7942368244461984E-2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 t="s">
        <v>79</v>
      </c>
      <c r="E27" s="1">
        <f t="shared" si="2"/>
        <v>-17798.502659141879</v>
      </c>
      <c r="F27" s="4">
        <f t="shared" si="3"/>
        <v>-17798.5</v>
      </c>
      <c r="G27" s="1">
        <f t="shared" si="4"/>
        <v>-1.1100499978056177E-3</v>
      </c>
      <c r="I27" s="1">
        <f t="shared" si="7"/>
        <v>-1.1100499978056177E-3</v>
      </c>
      <c r="O27" s="4">
        <f t="shared" si="8"/>
        <v>6.3054526300761991E-3</v>
      </c>
      <c r="P27" s="10">
        <f t="shared" si="5"/>
        <v>27441.932000000001</v>
      </c>
      <c r="Q27" s="10"/>
      <c r="R27" s="1">
        <f t="shared" si="6"/>
        <v>5.4989679224122135E-5</v>
      </c>
      <c r="V27" s="1">
        <v>12000</v>
      </c>
      <c r="W27" s="1">
        <f t="shared" si="1"/>
        <v>-6.682042462829238E-2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 t="s">
        <v>79</v>
      </c>
      <c r="E28" s="1">
        <f t="shared" si="2"/>
        <v>-17393.535989145454</v>
      </c>
      <c r="F28" s="4">
        <f t="shared" si="3"/>
        <v>-17393.5</v>
      </c>
      <c r="G28" s="1">
        <f t="shared" si="4"/>
        <v>-1.502355000411626E-2</v>
      </c>
      <c r="I28" s="1">
        <f t="shared" si="7"/>
        <v>-1.502355000411626E-2</v>
      </c>
      <c r="O28" s="4">
        <f t="shared" si="8"/>
        <v>5.1312482972004757E-3</v>
      </c>
      <c r="P28" s="10">
        <f t="shared" si="5"/>
        <v>27610.983999999997</v>
      </c>
      <c r="Q28" s="10"/>
      <c r="R28" s="1">
        <f t="shared" si="6"/>
        <v>4.0621589456676005E-4</v>
      </c>
      <c r="V28" s="1">
        <v>15000</v>
      </c>
      <c r="W28" s="1">
        <f t="shared" si="1"/>
        <v>-8.3380808965169806E-2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 t="s">
        <v>79</v>
      </c>
      <c r="E29" s="1">
        <f t="shared" si="2"/>
        <v>-17391.221921265649</v>
      </c>
      <c r="F29" s="4">
        <f t="shared" si="3"/>
        <v>-17391</v>
      </c>
      <c r="O29" s="4">
        <f t="shared" si="8"/>
        <v>5.1241582712141451E-3</v>
      </c>
      <c r="P29" s="10">
        <f t="shared" si="5"/>
        <v>27611.949999999997</v>
      </c>
      <c r="Q29" s="73">
        <f>C29-(C$7+C$8*F29)</f>
        <v>-9.2640300004859455E-2</v>
      </c>
      <c r="R29" s="1">
        <f>+(O29-Q29)^2</f>
        <v>9.5578893020141376E-3</v>
      </c>
      <c r="V29" s="1">
        <v>18000</v>
      </c>
      <c r="W29" s="1">
        <f t="shared" si="1"/>
        <v>-9.6020033922646728E-2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 t="s">
        <v>79</v>
      </c>
      <c r="E30" s="1">
        <f t="shared" si="2"/>
        <v>-16605.476100302149</v>
      </c>
      <c r="F30" s="4">
        <f t="shared" si="3"/>
        <v>-16605.5</v>
      </c>
      <c r="G30" s="1">
        <f t="shared" ref="G30:G61" si="9">C30-(C$7+C$8*F30)</f>
        <v>9.9768500003847294E-3</v>
      </c>
      <c r="I30" s="1">
        <f t="shared" ref="I30:I40" si="10">G30</f>
        <v>9.9768500003847294E-3</v>
      </c>
      <c r="O30" s="4">
        <f t="shared" si="8"/>
        <v>3.0022085845705562E-3</v>
      </c>
      <c r="P30" s="10">
        <f t="shared" si="5"/>
        <v>27939.957000000002</v>
      </c>
      <c r="Q30" s="10"/>
      <c r="R30" s="1">
        <f t="shared" ref="R30:R61" si="11">+(O30-G30)^2</f>
        <v>4.8645622879190337E-5</v>
      </c>
      <c r="V30" s="1">
        <v>21000</v>
      </c>
      <c r="W30" s="1">
        <f t="shared" si="1"/>
        <v>-0.10497888134130734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 t="s">
        <v>79</v>
      </c>
      <c r="E31" s="1">
        <f t="shared" si="2"/>
        <v>-16593.498523284528</v>
      </c>
      <c r="F31" s="4">
        <f t="shared" si="3"/>
        <v>-16593.5</v>
      </c>
      <c r="G31" s="1">
        <f t="shared" si="9"/>
        <v>6.1645000096177682E-4</v>
      </c>
      <c r="I31" s="1">
        <f t="shared" si="10"/>
        <v>6.1645000096177682E-4</v>
      </c>
      <c r="O31" s="4">
        <f t="shared" si="8"/>
        <v>2.9715191874813782E-3</v>
      </c>
      <c r="P31" s="10">
        <f t="shared" si="5"/>
        <v>27944.957000000002</v>
      </c>
      <c r="Q31" s="10"/>
      <c r="R31" s="1">
        <f t="shared" si="11"/>
        <v>5.5463508732940974E-6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 t="s">
        <v>79</v>
      </c>
      <c r="E32" s="1">
        <f t="shared" si="2"/>
        <v>-15845.494047503549</v>
      </c>
      <c r="F32" s="4">
        <f t="shared" si="3"/>
        <v>-15845.5</v>
      </c>
      <c r="G32" s="1">
        <f t="shared" si="9"/>
        <v>2.4848500033840537E-3</v>
      </c>
      <c r="I32" s="1">
        <f t="shared" si="10"/>
        <v>2.4848500033840537E-3</v>
      </c>
      <c r="O32" s="4">
        <f t="shared" si="8"/>
        <v>1.1706213643816708E-3</v>
      </c>
      <c r="P32" s="10">
        <f t="shared" si="5"/>
        <v>28257.209000000003</v>
      </c>
      <c r="Q32" s="10"/>
      <c r="R32" s="1">
        <f t="shared" si="11"/>
        <v>1.7271969155740557E-6</v>
      </c>
    </row>
    <row r="33" spans="1:35" x14ac:dyDescent="0.2">
      <c r="A33" s="1" t="s">
        <v>62</v>
      </c>
      <c r="C33" s="34">
        <v>43687.731</v>
      </c>
      <c r="D33" s="33" t="s">
        <v>79</v>
      </c>
      <c r="E33" s="1">
        <f t="shared" si="2"/>
        <v>-14858.488999913048</v>
      </c>
      <c r="F33" s="4">
        <f t="shared" si="3"/>
        <v>-14858.5</v>
      </c>
      <c r="G33" s="1">
        <f t="shared" si="9"/>
        <v>4.5919499971205369E-3</v>
      </c>
      <c r="I33" s="1">
        <f t="shared" si="10"/>
        <v>4.5919499971205369E-3</v>
      </c>
      <c r="O33" s="4">
        <f t="shared" si="8"/>
        <v>-8.4278437018452459E-4</v>
      </c>
      <c r="P33" s="10">
        <f t="shared" si="5"/>
        <v>28669.231</v>
      </c>
      <c r="Q33" s="10"/>
      <c r="R33" s="1">
        <f t="shared" si="11"/>
        <v>2.9536337643166745E-5</v>
      </c>
    </row>
    <row r="34" spans="1:35" x14ac:dyDescent="0.2">
      <c r="A34" s="1" t="s">
        <v>62</v>
      </c>
      <c r="C34" s="34">
        <v>43822.569000000003</v>
      </c>
      <c r="D34" s="33" t="s">
        <v>79</v>
      </c>
      <c r="E34" s="1">
        <f t="shared" si="2"/>
        <v>-14535.482493932757</v>
      </c>
      <c r="F34" s="4">
        <f t="shared" si="3"/>
        <v>-14535.5</v>
      </c>
      <c r="G34" s="1">
        <f t="shared" si="9"/>
        <v>7.3078499990515411E-3</v>
      </c>
      <c r="I34" s="1">
        <f t="shared" si="10"/>
        <v>7.3078499990515411E-3</v>
      </c>
      <c r="O34" s="4">
        <f t="shared" si="8"/>
        <v>-1.4063811983047615E-3</v>
      </c>
      <c r="P34" s="10">
        <f t="shared" si="5"/>
        <v>28804.069000000003</v>
      </c>
      <c r="Q34" s="10"/>
      <c r="R34" s="1">
        <f t="shared" si="11"/>
        <v>7.5937825360977861E-5</v>
      </c>
    </row>
    <row r="35" spans="1:35" x14ac:dyDescent="0.2">
      <c r="A35" s="1" t="s">
        <v>62</v>
      </c>
      <c r="C35" s="34">
        <v>44046.726000000002</v>
      </c>
      <c r="D35" s="33" t="s">
        <v>79</v>
      </c>
      <c r="E35" s="1">
        <f t="shared" si="2"/>
        <v>-13998.510947625169</v>
      </c>
      <c r="F35" s="4">
        <f t="shared" si="3"/>
        <v>-13998.5</v>
      </c>
      <c r="G35" s="1">
        <f t="shared" si="9"/>
        <v>-4.5700499977101572E-3</v>
      </c>
      <c r="I35" s="1">
        <f t="shared" si="10"/>
        <v>-4.5700499977101572E-3</v>
      </c>
      <c r="O35" s="4">
        <f t="shared" si="8"/>
        <v>-2.236074805277084E-3</v>
      </c>
      <c r="P35" s="10">
        <f t="shared" si="5"/>
        <v>29028.226000000002</v>
      </c>
      <c r="Q35" s="10"/>
      <c r="R35" s="1">
        <f t="shared" si="11"/>
        <v>5.4474401988930015E-6</v>
      </c>
    </row>
    <row r="36" spans="1:35" x14ac:dyDescent="0.2">
      <c r="A36" s="1" t="s">
        <v>62</v>
      </c>
      <c r="C36" s="34">
        <v>44410.75</v>
      </c>
      <c r="D36" s="33" t="s">
        <v>79</v>
      </c>
      <c r="E36" s="1">
        <f t="shared" si="2"/>
        <v>-13126.485848372984</v>
      </c>
      <c r="F36" s="4">
        <f t="shared" si="3"/>
        <v>-13126.5</v>
      </c>
      <c r="G36" s="1">
        <f t="shared" si="9"/>
        <v>5.9075499957543798E-3</v>
      </c>
      <c r="I36" s="1">
        <f t="shared" si="10"/>
        <v>5.9075499957543798E-3</v>
      </c>
      <c r="O36" s="4">
        <f t="shared" si="8"/>
        <v>-3.2956187968762058E-3</v>
      </c>
      <c r="P36" s="10">
        <f t="shared" si="5"/>
        <v>29392.25</v>
      </c>
      <c r="Q36" s="10"/>
      <c r="R36" s="1">
        <f t="shared" si="11"/>
        <v>8.4698315825649509E-5</v>
      </c>
    </row>
    <row r="37" spans="1:35" x14ac:dyDescent="0.2">
      <c r="A37" s="1" t="s">
        <v>62</v>
      </c>
      <c r="C37" s="34">
        <v>44522.625</v>
      </c>
      <c r="D37" s="33" t="s">
        <v>79</v>
      </c>
      <c r="E37" s="1">
        <f t="shared" si="2"/>
        <v>-12858.487562603807</v>
      </c>
      <c r="F37" s="4">
        <f t="shared" si="3"/>
        <v>-12858.5</v>
      </c>
      <c r="G37" s="1">
        <f t="shared" si="9"/>
        <v>5.1919499965151772E-3</v>
      </c>
      <c r="I37" s="1">
        <f t="shared" si="10"/>
        <v>5.1919499965151772E-3</v>
      </c>
      <c r="O37" s="4">
        <f t="shared" si="8"/>
        <v>-3.5502300355287585E-3</v>
      </c>
      <c r="P37" s="10">
        <f t="shared" si="5"/>
        <v>29504.125</v>
      </c>
      <c r="Q37" s="10"/>
      <c r="R37" s="1">
        <f t="shared" si="11"/>
        <v>7.642571171266771E-5</v>
      </c>
    </row>
    <row r="38" spans="1:35" x14ac:dyDescent="0.2">
      <c r="A38" s="1" t="s">
        <v>62</v>
      </c>
      <c r="C38" s="34">
        <v>44700.877</v>
      </c>
      <c r="D38" s="33" t="s">
        <v>79</v>
      </c>
      <c r="E38" s="1">
        <f t="shared" si="2"/>
        <v>-12431.482150894957</v>
      </c>
      <c r="F38" s="4">
        <f t="shared" si="3"/>
        <v>-12431.5</v>
      </c>
      <c r="G38" s="1">
        <f t="shared" si="9"/>
        <v>7.4510499980533496E-3</v>
      </c>
      <c r="I38" s="1">
        <f t="shared" si="10"/>
        <v>7.4510499980533496E-3</v>
      </c>
      <c r="O38" s="4">
        <f t="shared" si="8"/>
        <v>-3.8883915791900724E-3</v>
      </c>
      <c r="P38" s="10">
        <f t="shared" si="5"/>
        <v>29682.377</v>
      </c>
      <c r="Q38" s="10"/>
      <c r="R38" s="1">
        <f t="shared" si="11"/>
        <v>1.2858293528371679E-4</v>
      </c>
    </row>
    <row r="39" spans="1:35" x14ac:dyDescent="0.2">
      <c r="A39" s="1" t="s">
        <v>62</v>
      </c>
      <c r="C39" s="34">
        <v>44731.747000000003</v>
      </c>
      <c r="D39" s="33" t="s">
        <v>79</v>
      </c>
      <c r="E39" s="1">
        <f t="shared" si="2"/>
        <v>-12357.532590388184</v>
      </c>
      <c r="F39" s="4">
        <f t="shared" si="3"/>
        <v>-12357.5</v>
      </c>
      <c r="G39" s="1">
        <f t="shared" si="9"/>
        <v>-1.3604749998194166E-2</v>
      </c>
      <c r="I39" s="1">
        <f t="shared" si="10"/>
        <v>-1.3604749998194166E-2</v>
      </c>
      <c r="O39" s="4">
        <f t="shared" si="8"/>
        <v>-3.9387012512777445E-3</v>
      </c>
      <c r="P39" s="10">
        <f t="shared" si="5"/>
        <v>29713.247000000003</v>
      </c>
      <c r="Q39" s="10"/>
      <c r="R39" s="1">
        <f t="shared" si="11"/>
        <v>9.3432498377764509E-5</v>
      </c>
    </row>
    <row r="40" spans="1:35" x14ac:dyDescent="0.2">
      <c r="A40" s="1" t="s">
        <v>62</v>
      </c>
      <c r="C40" s="34">
        <v>44731.760999999999</v>
      </c>
      <c r="D40" s="33" t="s">
        <v>79</v>
      </c>
      <c r="E40" s="1">
        <f t="shared" si="2"/>
        <v>-12357.499053172545</v>
      </c>
      <c r="F40" s="4">
        <f t="shared" si="3"/>
        <v>-12357.5</v>
      </c>
      <c r="G40" s="1">
        <f t="shared" si="9"/>
        <v>3.9524999738205224E-4</v>
      </c>
      <c r="I40" s="1">
        <f t="shared" si="10"/>
        <v>3.9524999738205224E-4</v>
      </c>
      <c r="O40" s="4">
        <f t="shared" si="8"/>
        <v>-3.9387012512777445E-3</v>
      </c>
      <c r="P40" s="10">
        <f t="shared" si="5"/>
        <v>29713.260999999999</v>
      </c>
      <c r="Q40" s="10"/>
      <c r="R40" s="1">
        <f t="shared" si="11"/>
        <v>1.878313342575981E-5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 t="s">
        <v>95</v>
      </c>
      <c r="E41" s="1">
        <f t="shared" si="2"/>
        <v>-11740.498128264044</v>
      </c>
      <c r="F41" s="4">
        <f t="shared" si="3"/>
        <v>-11740.5</v>
      </c>
      <c r="G41" s="1">
        <f t="shared" si="9"/>
        <v>7.8134999785106629E-4</v>
      </c>
      <c r="J41" s="1">
        <f>G41</f>
        <v>7.8134999785106629E-4</v>
      </c>
      <c r="O41" s="4">
        <f t="shared" si="8"/>
        <v>-4.2657727218425399E-3</v>
      </c>
      <c r="P41" s="10">
        <f t="shared" si="5"/>
        <v>29970.826000000001</v>
      </c>
      <c r="Q41" s="10"/>
      <c r="R41" s="1">
        <f t="shared" si="11"/>
        <v>2.5473447747647384E-5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 t="s">
        <v>95</v>
      </c>
      <c r="E42" s="1">
        <f t="shared" si="2"/>
        <v>-11740.496211851716</v>
      </c>
      <c r="F42" s="4">
        <f t="shared" si="3"/>
        <v>-11740.5</v>
      </c>
      <c r="G42" s="1">
        <f t="shared" si="9"/>
        <v>1.5813499994692393E-3</v>
      </c>
      <c r="J42" s="1">
        <f>G42</f>
        <v>1.5813499994692393E-3</v>
      </c>
      <c r="O42" s="4">
        <f t="shared" si="8"/>
        <v>-4.2657727218425399E-3</v>
      </c>
      <c r="P42" s="10">
        <f t="shared" si="5"/>
        <v>29970.826800000003</v>
      </c>
      <c r="Q42" s="10"/>
      <c r="R42" s="1">
        <f t="shared" si="11"/>
        <v>3.4188844118080466E-5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2"/>
        <v>-11740.494295439406</v>
      </c>
      <c r="F43" s="4">
        <f t="shared" si="3"/>
        <v>-11740.5</v>
      </c>
      <c r="G43" s="1">
        <f t="shared" si="9"/>
        <v>2.3813499938114546E-3</v>
      </c>
      <c r="J43" s="1">
        <f>G43</f>
        <v>2.3813499938114546E-3</v>
      </c>
      <c r="O43" s="4">
        <f t="shared" si="8"/>
        <v>-4.2657727218425399E-3</v>
      </c>
      <c r="P43" s="10">
        <f t="shared" si="5"/>
        <v>29970.827599999997</v>
      </c>
      <c r="Q43" s="10"/>
      <c r="R43" s="1">
        <f t="shared" si="11"/>
        <v>4.4184240396963331E-5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 t="s">
        <v>95</v>
      </c>
      <c r="E44" s="1">
        <f t="shared" si="2"/>
        <v>-11739.999861060112</v>
      </c>
      <c r="F44" s="4">
        <f t="shared" si="3"/>
        <v>-11740</v>
      </c>
      <c r="G44" s="1">
        <f t="shared" si="9"/>
        <v>5.7999997807200998E-5</v>
      </c>
      <c r="J44" s="1">
        <f>G44</f>
        <v>5.7999997807200998E-5</v>
      </c>
      <c r="O44" s="4">
        <f t="shared" si="8"/>
        <v>-4.2659724261186055E-3</v>
      </c>
      <c r="P44" s="10">
        <f t="shared" si="5"/>
        <v>29971.034</v>
      </c>
      <c r="Q44" s="10"/>
      <c r="R44" s="1">
        <f t="shared" si="11"/>
        <v>1.8696737522870814E-5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2"/>
        <v>-11739.999142405493</v>
      </c>
      <c r="F45" s="4">
        <f t="shared" si="3"/>
        <v>-11740</v>
      </c>
      <c r="G45" s="1">
        <f t="shared" si="9"/>
        <v>3.5799999750452116E-4</v>
      </c>
      <c r="J45" s="1">
        <f>G45</f>
        <v>3.5799999750452116E-4</v>
      </c>
      <c r="O45" s="4">
        <f t="shared" si="8"/>
        <v>-4.2659724261186055E-3</v>
      </c>
      <c r="P45" s="10">
        <f t="shared" si="5"/>
        <v>29971.034299999999</v>
      </c>
      <c r="Q45" s="10"/>
      <c r="R45" s="1">
        <f t="shared" si="11"/>
        <v>2.1381120974427132E-5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 t="s">
        <v>79</v>
      </c>
      <c r="E46" s="1">
        <f t="shared" si="2"/>
        <v>-11244.528223603167</v>
      </c>
      <c r="F46" s="4">
        <f t="shared" si="3"/>
        <v>-11244.5</v>
      </c>
      <c r="G46" s="1">
        <f t="shared" si="9"/>
        <v>-1.1781850000261329E-2</v>
      </c>
      <c r="I46" s="1">
        <f t="shared" ref="I46:I79" si="12">G46</f>
        <v>-1.1781850000261329E-2</v>
      </c>
      <c r="O46" s="4">
        <f t="shared" si="8"/>
        <v>-4.4141849321562721E-3</v>
      </c>
      <c r="P46" s="10">
        <f t="shared" si="5"/>
        <v>30177.866999999998</v>
      </c>
      <c r="Q46" s="10"/>
      <c r="R46" s="1">
        <f t="shared" si="11"/>
        <v>5.4282488555775493E-5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 t="s">
        <v>79</v>
      </c>
      <c r="E47" s="1">
        <f t="shared" si="2"/>
        <v>-11244.51145499533</v>
      </c>
      <c r="F47" s="4">
        <f t="shared" si="3"/>
        <v>-11244.5</v>
      </c>
      <c r="G47" s="1">
        <f t="shared" si="9"/>
        <v>-4.7818499951972626E-3</v>
      </c>
      <c r="I47" s="1">
        <f t="shared" si="12"/>
        <v>-4.7818499951972626E-3</v>
      </c>
      <c r="O47" s="4">
        <f t="shared" si="8"/>
        <v>-4.4141849321562721E-3</v>
      </c>
      <c r="P47" s="10">
        <f t="shared" si="5"/>
        <v>30177.874000000003</v>
      </c>
      <c r="Q47" s="10"/>
      <c r="R47" s="1">
        <f t="shared" si="11"/>
        <v>1.351775985809355E-7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 t="s">
        <v>79</v>
      </c>
      <c r="E48" s="1">
        <f t="shared" si="2"/>
        <v>-11150.489870922451</v>
      </c>
      <c r="F48" s="4">
        <f t="shared" si="3"/>
        <v>-11150.5</v>
      </c>
      <c r="G48" s="1">
        <f t="shared" si="9"/>
        <v>4.2283500006305985E-3</v>
      </c>
      <c r="I48" s="1">
        <f t="shared" si="12"/>
        <v>4.2283500006305985E-3</v>
      </c>
      <c r="O48" s="4">
        <f t="shared" si="8"/>
        <v>-4.431411537747205E-3</v>
      </c>
      <c r="P48" s="10">
        <f t="shared" si="5"/>
        <v>30217.123</v>
      </c>
      <c r="Q48" s="10"/>
      <c r="R48" s="1">
        <f t="shared" si="11"/>
        <v>7.4991469901567487E-5</v>
      </c>
    </row>
    <row r="49" spans="1:35" x14ac:dyDescent="0.2">
      <c r="A49" s="1" t="s">
        <v>62</v>
      </c>
      <c r="C49" s="34">
        <v>45492.767</v>
      </c>
      <c r="D49" s="33" t="s">
        <v>79</v>
      </c>
      <c r="E49" s="1">
        <f t="shared" si="2"/>
        <v>-10534.497457998836</v>
      </c>
      <c r="F49" s="4">
        <f t="shared" si="3"/>
        <v>-10534.5</v>
      </c>
      <c r="G49" s="1">
        <f t="shared" si="9"/>
        <v>1.0611499965307303E-3</v>
      </c>
      <c r="I49" s="1">
        <f t="shared" si="12"/>
        <v>1.0611499965307303E-3</v>
      </c>
      <c r="O49" s="4">
        <f t="shared" si="8"/>
        <v>-4.4639787618860902E-3</v>
      </c>
      <c r="P49" s="10">
        <f t="shared" si="5"/>
        <v>30474.267</v>
      </c>
      <c r="Q49" s="10"/>
      <c r="R49" s="1">
        <f t="shared" si="11"/>
        <v>3.0527047797084596E-5</v>
      </c>
    </row>
    <row r="50" spans="1:35" x14ac:dyDescent="0.2">
      <c r="A50" s="1" t="s">
        <v>46</v>
      </c>
      <c r="C50" s="33">
        <v>45562.485000000001</v>
      </c>
      <c r="D50" s="33" t="s">
        <v>79</v>
      </c>
      <c r="E50" s="1">
        <f t="shared" si="2"/>
        <v>-10367.486915095991</v>
      </c>
      <c r="F50" s="4">
        <f t="shared" si="3"/>
        <v>-10367.5</v>
      </c>
      <c r="G50" s="1">
        <f t="shared" si="9"/>
        <v>5.4622499956167303E-3</v>
      </c>
      <c r="I50" s="1">
        <f t="shared" si="12"/>
        <v>5.4622499956167303E-3</v>
      </c>
      <c r="O50" s="4">
        <f t="shared" si="8"/>
        <v>-4.4501537705092884E-3</v>
      </c>
      <c r="P50" s="10">
        <f t="shared" si="5"/>
        <v>30543.985000000001</v>
      </c>
      <c r="Q50" s="10"/>
      <c r="R50" s="1">
        <f t="shared" si="11"/>
        <v>9.8255748422709278E-5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 t="s">
        <v>79</v>
      </c>
      <c r="E51" s="1">
        <f t="shared" si="2"/>
        <v>-10367.458168911144</v>
      </c>
      <c r="F51" s="4">
        <f t="shared" si="3"/>
        <v>-10367.5</v>
      </c>
      <c r="G51" s="1">
        <f t="shared" si="9"/>
        <v>1.7462249998061452E-2</v>
      </c>
      <c r="I51" s="1">
        <f t="shared" si="12"/>
        <v>1.7462249998061452E-2</v>
      </c>
      <c r="O51" s="4">
        <f t="shared" si="8"/>
        <v>-4.4501537705092884E-3</v>
      </c>
      <c r="P51" s="10">
        <f t="shared" si="5"/>
        <v>30543.997000000003</v>
      </c>
      <c r="Q51" s="10"/>
      <c r="R51" s="1">
        <f t="shared" si="11"/>
        <v>4.801534389168731E-4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 t="s">
        <v>79</v>
      </c>
      <c r="E52" s="1">
        <f t="shared" si="2"/>
        <v>-10297.480372943419</v>
      </c>
      <c r="F52" s="4">
        <f t="shared" si="3"/>
        <v>-10297.5</v>
      </c>
      <c r="G52" s="1">
        <f t="shared" si="9"/>
        <v>8.1932500033872202E-3</v>
      </c>
      <c r="I52" s="1">
        <f t="shared" si="12"/>
        <v>8.1932500033872202E-3</v>
      </c>
      <c r="O52" s="4">
        <f t="shared" si="8"/>
        <v>-4.4416635740718588E-3</v>
      </c>
      <c r="P52" s="10">
        <f t="shared" si="5"/>
        <v>30573.209000000003</v>
      </c>
      <c r="Q52" s="10"/>
      <c r="R52" s="1">
        <f t="shared" si="11"/>
        <v>1.5964104110985976E-4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 t="s">
        <v>79</v>
      </c>
      <c r="E53" s="1">
        <f t="shared" si="2"/>
        <v>-9236.995285865245</v>
      </c>
      <c r="F53" s="4">
        <f t="shared" si="3"/>
        <v>-9237</v>
      </c>
      <c r="G53" s="1">
        <f t="shared" si="9"/>
        <v>1.9678999960888177E-3</v>
      </c>
      <c r="I53" s="1">
        <f t="shared" si="12"/>
        <v>1.9678999960888177E-3</v>
      </c>
      <c r="O53" s="4">
        <f t="shared" si="8"/>
        <v>-4.1402009661356369E-3</v>
      </c>
      <c r="P53" s="10">
        <f t="shared" si="5"/>
        <v>31015.904999999999</v>
      </c>
      <c r="Q53" s="10"/>
      <c r="R53" s="1">
        <f t="shared" si="11"/>
        <v>3.7308897364727308E-5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 t="s">
        <v>79</v>
      </c>
      <c r="E54" s="1">
        <f t="shared" si="2"/>
        <v>-9189.0059257864541</v>
      </c>
      <c r="F54" s="4">
        <f t="shared" si="3"/>
        <v>-9189</v>
      </c>
      <c r="G54" s="1">
        <f t="shared" si="9"/>
        <v>-2.4736999985179864E-3</v>
      </c>
      <c r="I54" s="1">
        <f t="shared" si="12"/>
        <v>-2.4736999985179864E-3</v>
      </c>
      <c r="O54" s="4">
        <f t="shared" si="8"/>
        <v>-4.119829591660574E-3</v>
      </c>
      <c r="P54" s="10">
        <f t="shared" si="5"/>
        <v>31035.938000000002</v>
      </c>
      <c r="Q54" s="10"/>
      <c r="R54" s="1">
        <f t="shared" si="11"/>
        <v>2.7097426374197811E-6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 t="s">
        <v>79</v>
      </c>
      <c r="E55" s="1">
        <f t="shared" ref="E55:E86" si="13">(C55-C$7)/C$8</f>
        <v>-9182.0301849314019</v>
      </c>
      <c r="F55" s="4">
        <f t="shared" ref="F55:F86" si="14">ROUND(2*E55,0)/2</f>
        <v>-9182</v>
      </c>
      <c r="G55" s="1">
        <f t="shared" si="9"/>
        <v>-1.2600600006408058E-2</v>
      </c>
      <c r="I55" s="1">
        <f t="shared" si="12"/>
        <v>-1.2600600006408058E-2</v>
      </c>
      <c r="O55" s="4">
        <f t="shared" si="8"/>
        <v>-4.1168168947812236E-3</v>
      </c>
      <c r="P55" s="10">
        <f t="shared" ref="P55:P86" si="15">C55-15018.5</f>
        <v>31038.85</v>
      </c>
      <c r="Q55" s="10"/>
      <c r="R55" s="1">
        <f t="shared" si="11"/>
        <v>7.1974575885124688E-5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 t="s">
        <v>79</v>
      </c>
      <c r="E56" s="1">
        <f t="shared" si="13"/>
        <v>-8815.0084789267803</v>
      </c>
      <c r="F56" s="4">
        <f t="shared" si="14"/>
        <v>-8815</v>
      </c>
      <c r="G56" s="1">
        <f t="shared" si="9"/>
        <v>-3.5395000013522804E-3</v>
      </c>
      <c r="I56" s="1">
        <f t="shared" si="12"/>
        <v>-3.5395000013522804E-3</v>
      </c>
      <c r="O56" s="4">
        <f t="shared" si="8"/>
        <v>-3.9449071003934298E-3</v>
      </c>
      <c r="P56" s="10">
        <f t="shared" si="15"/>
        <v>31192.061999999998</v>
      </c>
      <c r="Q56" s="10"/>
      <c r="R56" s="1">
        <f t="shared" si="11"/>
        <v>1.6435491595296032E-7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 t="s">
        <v>79</v>
      </c>
      <c r="E57" s="1">
        <f t="shared" si="13"/>
        <v>-8719.4968842729031</v>
      </c>
      <c r="F57" s="4">
        <f t="shared" si="14"/>
        <v>-8719.5</v>
      </c>
      <c r="G57" s="1">
        <f t="shared" si="9"/>
        <v>1.3006499939365312E-3</v>
      </c>
      <c r="I57" s="1">
        <f t="shared" si="12"/>
        <v>1.3006499939365312E-3</v>
      </c>
      <c r="O57" s="4">
        <f t="shared" si="8"/>
        <v>-3.8960343020147756E-3</v>
      </c>
      <c r="P57" s="10">
        <f t="shared" si="15"/>
        <v>31231.932999999997</v>
      </c>
      <c r="Q57" s="10"/>
      <c r="R57" s="1">
        <f t="shared" si="11"/>
        <v>2.7005527671786931E-5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 t="s">
        <v>79</v>
      </c>
      <c r="E58" s="1">
        <f t="shared" si="13"/>
        <v>-8585.4917525997989</v>
      </c>
      <c r="F58" s="4">
        <f t="shared" si="14"/>
        <v>-8585.5</v>
      </c>
      <c r="G58" s="1">
        <f t="shared" si="9"/>
        <v>3.4428500002832152E-3</v>
      </c>
      <c r="I58" s="1">
        <f t="shared" si="12"/>
        <v>3.4428500002832152E-3</v>
      </c>
      <c r="O58" s="4">
        <f t="shared" si="8"/>
        <v>-3.8248952179208168E-3</v>
      </c>
      <c r="P58" s="10">
        <f t="shared" si="15"/>
        <v>31287.873</v>
      </c>
      <c r="Q58" s="10"/>
      <c r="R58" s="1">
        <f t="shared" si="11"/>
        <v>5.2820120556727571E-5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 t="s">
        <v>79</v>
      </c>
      <c r="E59" s="1">
        <f t="shared" si="13"/>
        <v>-8585.4893570843869</v>
      </c>
      <c r="F59" s="4">
        <f t="shared" si="14"/>
        <v>-8585.5</v>
      </c>
      <c r="G59" s="1">
        <f t="shared" si="9"/>
        <v>4.4428500041249208E-3</v>
      </c>
      <c r="I59" s="1">
        <f t="shared" si="12"/>
        <v>4.4428500041249208E-3</v>
      </c>
      <c r="O59" s="4">
        <f t="shared" si="8"/>
        <v>-3.8248952179208168E-3</v>
      </c>
      <c r="P59" s="10">
        <f t="shared" si="15"/>
        <v>31287.874000000003</v>
      </c>
      <c r="Q59" s="10"/>
      <c r="R59" s="1">
        <f t="shared" si="11"/>
        <v>6.8355611056660124E-5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 t="s">
        <v>79</v>
      </c>
      <c r="E60" s="1">
        <f t="shared" si="13"/>
        <v>-8530.5050920273297</v>
      </c>
      <c r="F60" s="4">
        <f t="shared" si="14"/>
        <v>-8530.5</v>
      </c>
      <c r="G60" s="1">
        <f t="shared" si="9"/>
        <v>-2.1256500040180981E-3</v>
      </c>
      <c r="I60" s="1">
        <f t="shared" si="12"/>
        <v>-2.1256500040180981E-3</v>
      </c>
      <c r="O60" s="4">
        <f t="shared" si="8"/>
        <v>-3.7948820256797004E-3</v>
      </c>
      <c r="P60" s="10">
        <f t="shared" si="15"/>
        <v>31310.826999999997</v>
      </c>
      <c r="Q60" s="10"/>
      <c r="R60" s="1">
        <f t="shared" si="11"/>
        <v>2.7863355421404799E-6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 t="s">
        <v>79</v>
      </c>
      <c r="E61" s="1">
        <f t="shared" si="13"/>
        <v>-8530.5003009965203</v>
      </c>
      <c r="F61" s="4">
        <f t="shared" si="14"/>
        <v>-8530.5</v>
      </c>
      <c r="G61" s="1">
        <f t="shared" si="9"/>
        <v>-1.2565000361064449E-4</v>
      </c>
      <c r="I61" s="1">
        <f t="shared" si="12"/>
        <v>-1.2565000361064449E-4</v>
      </c>
      <c r="O61" s="4">
        <f t="shared" si="8"/>
        <v>-3.7948820256797004E-3</v>
      </c>
      <c r="P61" s="10">
        <f t="shared" si="15"/>
        <v>31310.828999999998</v>
      </c>
      <c r="Q61" s="10"/>
      <c r="R61" s="1">
        <f t="shared" si="11"/>
        <v>1.3463263631776973E-5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 t="s">
        <v>79</v>
      </c>
      <c r="E62" s="1">
        <f t="shared" si="13"/>
        <v>-8525.4960693185603</v>
      </c>
      <c r="F62" s="4">
        <f t="shared" si="14"/>
        <v>-8525.5</v>
      </c>
      <c r="G62" s="1">
        <f t="shared" ref="G62:G93" si="16">C62-(C$7+C$8*F62)</f>
        <v>1.6408499941462651E-3</v>
      </c>
      <c r="I62" s="1">
        <f t="shared" si="12"/>
        <v>1.6408499941462651E-3</v>
      </c>
      <c r="O62" s="4">
        <f t="shared" si="8"/>
        <v>-3.7921310885110533E-3</v>
      </c>
      <c r="P62" s="10">
        <f t="shared" si="15"/>
        <v>31312.917999999998</v>
      </c>
      <c r="Q62" s="10"/>
      <c r="R62" s="1">
        <f t="shared" ref="R62:R93" si="17">+(O62-G62)^2</f>
        <v>2.9517283444512289E-5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 t="s">
        <v>79</v>
      </c>
      <c r="E63" s="1">
        <f t="shared" si="13"/>
        <v>-8525.4912782877527</v>
      </c>
      <c r="F63" s="4">
        <f t="shared" si="14"/>
        <v>-8525.5</v>
      </c>
      <c r="G63" s="1">
        <f t="shared" si="16"/>
        <v>3.6408499945537187E-3</v>
      </c>
      <c r="I63" s="1">
        <f t="shared" si="12"/>
        <v>3.6408499945537187E-3</v>
      </c>
      <c r="O63" s="4">
        <f t="shared" si="8"/>
        <v>-3.7921310885110533E-3</v>
      </c>
      <c r="P63" s="10">
        <f t="shared" si="15"/>
        <v>31312.92</v>
      </c>
      <c r="Q63" s="10"/>
      <c r="R63" s="1">
        <f t="shared" si="17"/>
        <v>5.5249207781198753E-5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 t="s">
        <v>79</v>
      </c>
      <c r="E64" s="1">
        <f t="shared" si="13"/>
        <v>-7744.4981598848499</v>
      </c>
      <c r="F64" s="4">
        <f t="shared" si="14"/>
        <v>-7744.5</v>
      </c>
      <c r="G64" s="1">
        <f t="shared" si="16"/>
        <v>7.6814999920316041E-4</v>
      </c>
      <c r="I64" s="1">
        <f t="shared" si="12"/>
        <v>7.6814999920316041E-4</v>
      </c>
      <c r="O64" s="4">
        <f t="shared" si="8"/>
        <v>-3.3258737057109684E-3</v>
      </c>
      <c r="P64" s="10">
        <f t="shared" si="15"/>
        <v>31638.942999999999</v>
      </c>
      <c r="Q64" s="10"/>
      <c r="R64" s="1">
        <f t="shared" si="17"/>
        <v>1.6761030096398814E-5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 t="s">
        <v>79</v>
      </c>
      <c r="E65" s="1">
        <f t="shared" si="13"/>
        <v>-7607.5273801421909</v>
      </c>
      <c r="F65" s="4">
        <f t="shared" si="14"/>
        <v>-7607.5</v>
      </c>
      <c r="G65" s="1">
        <f t="shared" si="16"/>
        <v>-1.1429750004026573E-2</v>
      </c>
      <c r="I65" s="1">
        <f t="shared" si="12"/>
        <v>-1.1429750004026573E-2</v>
      </c>
      <c r="O65" s="4">
        <f t="shared" si="8"/>
        <v>-3.2387535849136757E-3</v>
      </c>
      <c r="P65" s="10">
        <f t="shared" si="15"/>
        <v>31696.120999999999</v>
      </c>
      <c r="Q65" s="10"/>
      <c r="R65" s="1">
        <f t="shared" si="17"/>
        <v>6.709242233792032E-5</v>
      </c>
    </row>
    <row r="66" spans="1:35" x14ac:dyDescent="0.2">
      <c r="A66" s="1" t="s">
        <v>54</v>
      </c>
      <c r="C66" s="33">
        <v>47069.453000000001</v>
      </c>
      <c r="D66" s="33" t="s">
        <v>79</v>
      </c>
      <c r="E66" s="1">
        <f t="shared" si="13"/>
        <v>-6757.521858479181</v>
      </c>
      <c r="F66" s="4">
        <f t="shared" si="14"/>
        <v>-6757.5</v>
      </c>
      <c r="G66" s="1">
        <f t="shared" si="16"/>
        <v>-9.1247500022291206E-3</v>
      </c>
      <c r="I66" s="1">
        <f t="shared" si="12"/>
        <v>-9.1247500022291206E-3</v>
      </c>
      <c r="O66" s="4">
        <f t="shared" si="8"/>
        <v>-2.6910802158725102E-3</v>
      </c>
      <c r="P66" s="10">
        <f t="shared" si="15"/>
        <v>32050.953000000001</v>
      </c>
      <c r="Q66" s="10"/>
      <c r="R66" s="1">
        <f t="shared" si="17"/>
        <v>4.1392106919877912E-5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 t="s">
        <v>79</v>
      </c>
      <c r="E67" s="1">
        <f t="shared" si="13"/>
        <v>-6685.4815237490302</v>
      </c>
      <c r="F67" s="4">
        <f t="shared" si="14"/>
        <v>-6685.5</v>
      </c>
      <c r="G67" s="1">
        <f t="shared" si="16"/>
        <v>7.7128499979153275E-3</v>
      </c>
      <c r="I67" s="1">
        <f t="shared" si="12"/>
        <v>7.7128499979153275E-3</v>
      </c>
      <c r="O67" s="4">
        <f t="shared" si="8"/>
        <v>-2.6455007139708515E-3</v>
      </c>
      <c r="P67" s="10">
        <f t="shared" si="15"/>
        <v>32081.025999999998</v>
      </c>
      <c r="Q67" s="10"/>
      <c r="R67" s="1">
        <f t="shared" si="17"/>
        <v>1.0729542947043291E-4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 t="s">
        <v>79</v>
      </c>
      <c r="E68" s="1">
        <f t="shared" si="13"/>
        <v>-6647.5245821802</v>
      </c>
      <c r="F68" s="4">
        <f t="shared" si="14"/>
        <v>-6647.5</v>
      </c>
      <c r="G68" s="1">
        <f t="shared" si="16"/>
        <v>-1.0261750001518521E-2</v>
      </c>
      <c r="I68" s="1">
        <f t="shared" si="12"/>
        <v>-1.0261750001518521E-2</v>
      </c>
      <c r="O68" s="4">
        <f t="shared" si="8"/>
        <v>-2.6215752660185962E-3</v>
      </c>
      <c r="P68" s="10">
        <f t="shared" si="15"/>
        <v>32096.870999999999</v>
      </c>
      <c r="Q68" s="10"/>
      <c r="R68" s="1">
        <f t="shared" si="17"/>
        <v>5.8372269988971355E-5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 t="s">
        <v>79</v>
      </c>
      <c r="E69" s="1">
        <f t="shared" si="13"/>
        <v>-5454.5123964328932</v>
      </c>
      <c r="F69" s="4">
        <f t="shared" si="14"/>
        <v>-5454.5</v>
      </c>
      <c r="G69" s="1">
        <f t="shared" si="16"/>
        <v>-5.1748500045505352E-3</v>
      </c>
      <c r="I69" s="1">
        <f t="shared" si="12"/>
        <v>-5.1748500045505352E-3</v>
      </c>
      <c r="O69" s="4">
        <f t="shared" si="8"/>
        <v>-1.9542976906652973E-3</v>
      </c>
      <c r="P69" s="10">
        <f t="shared" si="15"/>
        <v>32594.89</v>
      </c>
      <c r="Q69" s="10"/>
      <c r="R69" s="1">
        <f t="shared" si="17"/>
        <v>1.0371957206471559E-5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 t="s">
        <v>79</v>
      </c>
      <c r="E70" s="1">
        <f t="shared" si="13"/>
        <v>-5279.5080186284922</v>
      </c>
      <c r="F70" s="4">
        <f t="shared" si="14"/>
        <v>-5279.5</v>
      </c>
      <c r="G70" s="1">
        <f t="shared" si="16"/>
        <v>-3.3473500006948598E-3</v>
      </c>
      <c r="I70" s="1">
        <f t="shared" si="12"/>
        <v>-3.3473500006948598E-3</v>
      </c>
      <c r="O70" s="4">
        <f t="shared" si="8"/>
        <v>-1.8767537603120222E-3</v>
      </c>
      <c r="P70" s="10">
        <f t="shared" si="15"/>
        <v>32667.945</v>
      </c>
      <c r="Q70" s="10"/>
      <c r="R70" s="1">
        <f t="shared" si="17"/>
        <v>2.1626533022281368E-6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 t="s">
        <v>79</v>
      </c>
      <c r="E71" s="1">
        <f t="shared" si="13"/>
        <v>-5279.4768769282491</v>
      </c>
      <c r="F71" s="4">
        <f t="shared" si="14"/>
        <v>-5279.5</v>
      </c>
      <c r="G71" s="1">
        <f t="shared" si="16"/>
        <v>9.65264999831561E-3</v>
      </c>
      <c r="I71" s="1">
        <f t="shared" si="12"/>
        <v>9.65264999831561E-3</v>
      </c>
      <c r="O71" s="4">
        <f t="shared" si="8"/>
        <v>-1.8767537603120222E-3</v>
      </c>
      <c r="P71" s="10">
        <f t="shared" si="15"/>
        <v>32667.957999999999</v>
      </c>
      <c r="Q71" s="10"/>
      <c r="R71" s="1">
        <f t="shared" si="17"/>
        <v>1.3292715102945695E-4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 t="s">
        <v>79</v>
      </c>
      <c r="E72" s="1">
        <f t="shared" si="13"/>
        <v>-5072.5450698256855</v>
      </c>
      <c r="F72" s="4">
        <f t="shared" si="14"/>
        <v>-5072.5</v>
      </c>
      <c r="G72" s="1">
        <f t="shared" si="16"/>
        <v>-1.8814250004652422E-2</v>
      </c>
      <c r="I72" s="1">
        <f t="shared" si="12"/>
        <v>-1.8814250004652422E-2</v>
      </c>
      <c r="O72" s="4">
        <f t="shared" si="8"/>
        <v>-1.7941916868906122E-3</v>
      </c>
      <c r="P72" s="10">
        <f t="shared" si="15"/>
        <v>32754.341</v>
      </c>
      <c r="Q72" s="10"/>
      <c r="R72" s="1">
        <f t="shared" si="17"/>
        <v>2.8968238514001302E-4</v>
      </c>
    </row>
    <row r="73" spans="1:35" x14ac:dyDescent="0.2">
      <c r="A73" s="1" t="s">
        <v>62</v>
      </c>
      <c r="C73" s="34">
        <v>47807.900999999998</v>
      </c>
      <c r="D73" s="33" t="s">
        <v>79</v>
      </c>
      <c r="E73" s="1">
        <f t="shared" si="13"/>
        <v>-4988.5582997781621</v>
      </c>
      <c r="F73" s="4">
        <f t="shared" si="14"/>
        <v>-4988.5</v>
      </c>
      <c r="G73" s="1">
        <f t="shared" si="16"/>
        <v>-2.4337050002941396E-2</v>
      </c>
      <c r="I73" s="1">
        <f t="shared" si="12"/>
        <v>-2.4337050002941396E-2</v>
      </c>
      <c r="O73" s="4">
        <f t="shared" si="8"/>
        <v>-1.7637401197588567E-3</v>
      </c>
      <c r="P73" s="10">
        <f t="shared" si="15"/>
        <v>32789.400999999998</v>
      </c>
      <c r="Q73" s="10"/>
      <c r="R73" s="1">
        <f t="shared" si="17"/>
        <v>5.0955431908218662E-4</v>
      </c>
    </row>
    <row r="74" spans="1:35" x14ac:dyDescent="0.2">
      <c r="A74" s="1" t="s">
        <v>55</v>
      </c>
      <c r="C74" s="33">
        <v>48123.510999999999</v>
      </c>
      <c r="D74" s="33" t="s">
        <v>79</v>
      </c>
      <c r="E74" s="1">
        <f t="shared" si="13"/>
        <v>-4232.5096832721492</v>
      </c>
      <c r="F74" s="4">
        <f t="shared" si="14"/>
        <v>-4232.5</v>
      </c>
      <c r="G74" s="1">
        <f t="shared" si="16"/>
        <v>-4.0422500023851171E-3</v>
      </c>
      <c r="I74" s="1">
        <f t="shared" si="12"/>
        <v>-4.0422500023851171E-3</v>
      </c>
      <c r="O74" s="4">
        <f t="shared" si="8"/>
        <v>-1.5815559423286761E-3</v>
      </c>
      <c r="P74" s="10">
        <f t="shared" si="15"/>
        <v>33105.010999999999</v>
      </c>
      <c r="Q74" s="10"/>
      <c r="R74" s="1">
        <f t="shared" si="17"/>
        <v>6.0550152571970514E-6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 t="s">
        <v>79</v>
      </c>
      <c r="E75" s="1">
        <f t="shared" si="13"/>
        <v>-3329.4818236675565</v>
      </c>
      <c r="F75" s="4">
        <f t="shared" si="14"/>
        <v>-3329.5</v>
      </c>
      <c r="G75" s="1">
        <f t="shared" si="16"/>
        <v>7.5876499977312051E-3</v>
      </c>
      <c r="I75" s="1">
        <f t="shared" si="12"/>
        <v>7.5876499977312051E-3</v>
      </c>
      <c r="O75" s="4">
        <f t="shared" si="8"/>
        <v>-1.6282090964058827E-3</v>
      </c>
      <c r="P75" s="10">
        <f t="shared" si="15"/>
        <v>33481.976999999999</v>
      </c>
      <c r="Q75" s="10"/>
      <c r="R75" s="1">
        <f t="shared" si="17"/>
        <v>8.4932058842989244E-5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 t="s">
        <v>79</v>
      </c>
      <c r="E76" s="1">
        <f t="shared" si="13"/>
        <v>-3314.5409940957788</v>
      </c>
      <c r="F76" s="4">
        <f t="shared" si="14"/>
        <v>-3314.5</v>
      </c>
      <c r="G76" s="1">
        <f t="shared" si="16"/>
        <v>-1.7112850000557955E-2</v>
      </c>
      <c r="I76" s="1">
        <f t="shared" si="12"/>
        <v>-1.7112850000557955E-2</v>
      </c>
      <c r="O76" s="4">
        <f t="shared" si="8"/>
        <v>-1.6318139207944201E-3</v>
      </c>
      <c r="P76" s="10">
        <f t="shared" si="15"/>
        <v>33488.214</v>
      </c>
      <c r="Q76" s="10"/>
      <c r="R76" s="1">
        <f t="shared" si="17"/>
        <v>2.3966247810294035E-4</v>
      </c>
    </row>
    <row r="77" spans="1:35" x14ac:dyDescent="0.2">
      <c r="A77" s="1" t="s">
        <v>55</v>
      </c>
      <c r="C77" s="33">
        <v>48508.398999999998</v>
      </c>
      <c r="D77" s="33" t="s">
        <v>79</v>
      </c>
      <c r="E77" s="1">
        <f t="shared" si="13"/>
        <v>-3310.5045506408478</v>
      </c>
      <c r="F77" s="4">
        <f t="shared" si="14"/>
        <v>-3310.5</v>
      </c>
      <c r="G77" s="1">
        <f t="shared" si="16"/>
        <v>-1.899650007544551E-3</v>
      </c>
      <c r="I77" s="1">
        <f t="shared" si="12"/>
        <v>-1.899650007544551E-3</v>
      </c>
      <c r="O77" s="4">
        <f t="shared" si="8"/>
        <v>-1.6327919823320202E-3</v>
      </c>
      <c r="P77" s="10">
        <f t="shared" si="15"/>
        <v>33489.898999999998</v>
      </c>
      <c r="Q77" s="10"/>
      <c r="R77" s="1">
        <f t="shared" si="17"/>
        <v>7.1213205620331759E-8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 t="s">
        <v>79</v>
      </c>
      <c r="E78" s="1">
        <f t="shared" si="13"/>
        <v>-3240.4932174574678</v>
      </c>
      <c r="F78" s="4">
        <f t="shared" si="14"/>
        <v>-3240.5</v>
      </c>
      <c r="G78" s="1">
        <f t="shared" si="16"/>
        <v>2.8313500006333925E-3</v>
      </c>
      <c r="I78" s="1">
        <f t="shared" si="12"/>
        <v>2.8313500006333925E-3</v>
      </c>
      <c r="O78" s="4">
        <f t="shared" si="8"/>
        <v>-1.6510587472463884E-3</v>
      </c>
      <c r="P78" s="10">
        <f t="shared" si="15"/>
        <v>33519.125</v>
      </c>
      <c r="Q78" s="10"/>
      <c r="R78" s="1">
        <f t="shared" si="17"/>
        <v>2.0091988183069184E-5</v>
      </c>
    </row>
    <row r="79" spans="1:35" x14ac:dyDescent="0.2">
      <c r="A79" s="1" t="s">
        <v>55</v>
      </c>
      <c r="C79" s="33">
        <v>48801.451999999997</v>
      </c>
      <c r="D79" s="33" t="s">
        <v>79</v>
      </c>
      <c r="E79" s="1">
        <f t="shared" si="13"/>
        <v>-2608.4915750921132</v>
      </c>
      <c r="F79" s="4">
        <f t="shared" si="14"/>
        <v>-2608.5</v>
      </c>
      <c r="G79" s="1">
        <f t="shared" si="16"/>
        <v>3.51694999699248E-3</v>
      </c>
      <c r="I79" s="1">
        <f t="shared" si="12"/>
        <v>3.51694999699248E-3</v>
      </c>
      <c r="O79" s="4">
        <f t="shared" si="8"/>
        <v>-1.9193755049066348E-3</v>
      </c>
      <c r="P79" s="10">
        <f t="shared" si="15"/>
        <v>33782.951999999997</v>
      </c>
      <c r="Q79" s="10"/>
      <c r="R79" s="1">
        <f t="shared" si="17"/>
        <v>2.9553634962598664E-5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 t="s">
        <v>79</v>
      </c>
      <c r="E80" s="1">
        <f t="shared" si="13"/>
        <v>-1839.4664516452112</v>
      </c>
      <c r="F80" s="4">
        <f t="shared" si="14"/>
        <v>-1839.5</v>
      </c>
      <c r="G80" s="1">
        <f t="shared" si="16"/>
        <v>1.4004649994603824E-2</v>
      </c>
      <c r="I80" s="1">
        <f t="shared" ref="I80:I85" si="18">G80</f>
        <v>1.4004649994603824E-2</v>
      </c>
      <c r="O80" s="4">
        <f t="shared" si="8"/>
        <v>-2.5197786441143663E-3</v>
      </c>
      <c r="P80" s="10">
        <f t="shared" si="15"/>
        <v>34103.978999999999</v>
      </c>
      <c r="Q80" s="10"/>
      <c r="R80" s="1">
        <f t="shared" si="17"/>
        <v>2.7305674183608988E-4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3"/>
        <v>-696.98287230442486</v>
      </c>
      <c r="F81" s="4">
        <f t="shared" si="14"/>
        <v>-697</v>
      </c>
      <c r="G81" s="1">
        <f t="shared" si="16"/>
        <v>7.1498999968753196E-3</v>
      </c>
      <c r="I81" s="1">
        <f t="shared" si="18"/>
        <v>7.1498999968753196E-3</v>
      </c>
      <c r="O81" s="4">
        <f t="shared" si="8"/>
        <v>-4.0358492372705758E-3</v>
      </c>
      <c r="P81" s="10">
        <f t="shared" si="15"/>
        <v>34580.904999999999</v>
      </c>
      <c r="Q81" s="10"/>
      <c r="R81" s="1">
        <f t="shared" si="17"/>
        <v>1.2512098592919548E-4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3"/>
        <v>-696.51814231613378</v>
      </c>
      <c r="F82" s="4">
        <f t="shared" si="14"/>
        <v>-696.5</v>
      </c>
      <c r="G82" s="1">
        <f t="shared" si="16"/>
        <v>-7.5734499987447634E-3</v>
      </c>
      <c r="I82" s="1">
        <f t="shared" si="18"/>
        <v>-7.5734499987447634E-3</v>
      </c>
      <c r="O82" s="4">
        <f t="shared" si="8"/>
        <v>-4.0366872115039955E-3</v>
      </c>
      <c r="P82" s="10">
        <f t="shared" si="15"/>
        <v>34581.099000000002</v>
      </c>
      <c r="Q82" s="10"/>
      <c r="R82" s="1">
        <f t="shared" si="17"/>
        <v>1.2508691013211086E-5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3"/>
        <v>-696.48220958508239</v>
      </c>
      <c r="F83" s="4">
        <f t="shared" si="14"/>
        <v>-696.5</v>
      </c>
      <c r="G83" s="1">
        <f t="shared" si="16"/>
        <v>7.42655000067316E-3</v>
      </c>
      <c r="I83" s="1">
        <f t="shared" si="18"/>
        <v>7.42655000067316E-3</v>
      </c>
      <c r="O83" s="4">
        <f t="shared" si="8"/>
        <v>-4.0366872115039955E-3</v>
      </c>
      <c r="P83" s="10">
        <f t="shared" si="15"/>
        <v>34581.114000000001</v>
      </c>
      <c r="Q83" s="10"/>
      <c r="R83" s="1">
        <f t="shared" si="17"/>
        <v>1.3140580738264308E-4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33" t="s">
        <v>79</v>
      </c>
      <c r="E84" s="41">
        <f t="shared" si="13"/>
        <v>-75.531079776175162</v>
      </c>
      <c r="F84" s="1">
        <f t="shared" si="14"/>
        <v>-75.5</v>
      </c>
      <c r="G84" s="1">
        <f t="shared" si="16"/>
        <v>-1.2974149998626672E-2</v>
      </c>
      <c r="I84" s="1">
        <f t="shared" si="18"/>
        <v>-1.2974149998626672E-2</v>
      </c>
      <c r="O84" s="4">
        <f t="shared" si="8"/>
        <v>-5.2006648226413463E-3</v>
      </c>
      <c r="P84" s="10">
        <f t="shared" si="15"/>
        <v>34840.328000000001</v>
      </c>
      <c r="Q84" s="10"/>
      <c r="R84" s="1">
        <f t="shared" si="17"/>
        <v>6.0427071781263607E-5</v>
      </c>
    </row>
    <row r="85" spans="1:35" x14ac:dyDescent="0.2">
      <c r="A85" s="41" t="s">
        <v>62</v>
      </c>
      <c r="B85" s="42"/>
      <c r="C85" s="44">
        <v>50233.692999999999</v>
      </c>
      <c r="D85" s="33" t="s">
        <v>79</v>
      </c>
      <c r="E85" s="41">
        <f t="shared" si="13"/>
        <v>822.46380196560881</v>
      </c>
      <c r="F85" s="1">
        <f t="shared" si="14"/>
        <v>822.5</v>
      </c>
      <c r="G85" s="1">
        <f t="shared" si="16"/>
        <v>-1.5110750005987938E-2</v>
      </c>
      <c r="I85" s="1">
        <f t="shared" si="18"/>
        <v>-1.5110750005987938E-2</v>
      </c>
      <c r="O85" s="4">
        <f t="shared" si="8"/>
        <v>-7.330277625417294E-3</v>
      </c>
      <c r="P85" s="10">
        <f t="shared" si="15"/>
        <v>35215.192999999999</v>
      </c>
      <c r="Q85" s="10"/>
      <c r="R85" s="1">
        <f t="shared" si="17"/>
        <v>6.0535750464822632E-5</v>
      </c>
    </row>
    <row r="86" spans="1:35" x14ac:dyDescent="0.2">
      <c r="A86" s="74" t="s">
        <v>93</v>
      </c>
      <c r="B86" s="42"/>
      <c r="C86" s="44">
        <v>49890.355199999998</v>
      </c>
      <c r="D86" s="1" t="s">
        <v>95</v>
      </c>
      <c r="E86" s="41">
        <f t="shared" si="13"/>
        <v>-7.1865462207490426E-3</v>
      </c>
      <c r="F86" s="1">
        <f t="shared" si="14"/>
        <v>0</v>
      </c>
      <c r="G86" s="1">
        <f t="shared" si="16"/>
        <v>-3.0000000042491592E-3</v>
      </c>
      <c r="J86" s="1">
        <f t="shared" ref="J86:J92" si="19">G86</f>
        <v>-3.0000000042491592E-3</v>
      </c>
      <c r="O86" s="4">
        <f t="shared" si="8"/>
        <v>-5.359191034830204E-3</v>
      </c>
      <c r="P86" s="10">
        <f t="shared" si="15"/>
        <v>34871.855199999998</v>
      </c>
      <c r="Q86" s="10"/>
      <c r="R86" s="1">
        <f t="shared" si="17"/>
        <v>5.5657823187740515E-6</v>
      </c>
    </row>
    <row r="87" spans="1:35" x14ac:dyDescent="0.2">
      <c r="A87" s="74" t="s">
        <v>93</v>
      </c>
      <c r="B87" s="42"/>
      <c r="C87" s="44">
        <v>49890.349900000001</v>
      </c>
      <c r="D87" s="1" t="s">
        <v>95</v>
      </c>
      <c r="E87" s="41">
        <f t="shared" ref="E87:E111" si="20">(C87-C$7)/C$8</f>
        <v>-1.9882777852423157E-2</v>
      </c>
      <c r="F87" s="1">
        <f t="shared" ref="F87:F111" si="21">ROUND(2*E87,0)/2</f>
        <v>0</v>
      </c>
      <c r="G87" s="1">
        <f t="shared" si="16"/>
        <v>-8.3000000013271347E-3</v>
      </c>
      <c r="J87" s="1">
        <f t="shared" si="19"/>
        <v>-8.3000000013271347E-3</v>
      </c>
      <c r="O87" s="4">
        <f t="shared" si="8"/>
        <v>-5.359191034830204E-3</v>
      </c>
      <c r="P87" s="10">
        <f t="shared" ref="P87:P111" si="22">C87-15018.5</f>
        <v>34871.849900000001</v>
      </c>
      <c r="Q87" s="10"/>
      <c r="R87" s="1">
        <f t="shared" si="17"/>
        <v>8.648357377428746E-6</v>
      </c>
    </row>
    <row r="88" spans="1:35" x14ac:dyDescent="0.2">
      <c r="A88" s="74" t="s">
        <v>93</v>
      </c>
      <c r="B88" s="42"/>
      <c r="C88" s="44">
        <v>49891.3969</v>
      </c>
      <c r="D88" s="1" t="s">
        <v>95</v>
      </c>
      <c r="E88" s="41">
        <f t="shared" si="20"/>
        <v>2.4882218496333404</v>
      </c>
      <c r="F88" s="1">
        <f t="shared" si="21"/>
        <v>2.5</v>
      </c>
      <c r="G88" s="1">
        <f t="shared" si="16"/>
        <v>-4.9167500037583522E-3</v>
      </c>
      <c r="J88" s="1">
        <f t="shared" si="19"/>
        <v>-4.9167500037583522E-3</v>
      </c>
      <c r="O88" s="4">
        <f t="shared" ref="O88:O111" si="23">+I$4+I$3*F88+I$2*F88^2+I$5*SIN(RADIANS(I$6*F88+I$7))</f>
        <v>-5.3645040704906506E-3</v>
      </c>
      <c r="P88" s="10">
        <f t="shared" si="22"/>
        <v>34872.8969</v>
      </c>
      <c r="Q88" s="10"/>
      <c r="R88" s="1">
        <f t="shared" si="17"/>
        <v>2.0048370427531151E-7</v>
      </c>
    </row>
    <row r="89" spans="1:35" x14ac:dyDescent="0.2">
      <c r="A89" s="74" t="s">
        <v>93</v>
      </c>
      <c r="B89" s="42"/>
      <c r="C89" s="44">
        <v>49899.326800000003</v>
      </c>
      <c r="D89" s="1" t="s">
        <v>95</v>
      </c>
      <c r="E89" s="41">
        <f t="shared" si="20"/>
        <v>21.484419448040075</v>
      </c>
      <c r="F89" s="1">
        <f t="shared" si="21"/>
        <v>21.5</v>
      </c>
      <c r="G89" s="1">
        <f t="shared" si="16"/>
        <v>-6.5040499976021238E-3</v>
      </c>
      <c r="J89" s="1">
        <f t="shared" si="19"/>
        <v>-6.5040499976021238E-3</v>
      </c>
      <c r="O89" s="4">
        <f t="shared" si="23"/>
        <v>-5.4050170294102449E-3</v>
      </c>
      <c r="P89" s="10">
        <f t="shared" si="22"/>
        <v>34880.826800000003</v>
      </c>
      <c r="Q89" s="10"/>
      <c r="R89" s="1">
        <f t="shared" si="17"/>
        <v>1.2078734651726515E-6</v>
      </c>
    </row>
    <row r="90" spans="1:35" x14ac:dyDescent="0.2">
      <c r="A90" s="74" t="s">
        <v>93</v>
      </c>
      <c r="B90" s="42"/>
      <c r="C90" s="44">
        <v>49909.347500000003</v>
      </c>
      <c r="D90" s="1" t="s">
        <v>95</v>
      </c>
      <c r="E90" s="41">
        <f t="shared" si="20"/>
        <v>45.489160652128987</v>
      </c>
      <c r="F90" s="1">
        <f t="shared" si="21"/>
        <v>45.5</v>
      </c>
      <c r="G90" s="1">
        <f t="shared" si="16"/>
        <v>-4.5248499955050647E-3</v>
      </c>
      <c r="J90" s="1">
        <f t="shared" si="19"/>
        <v>-4.5248499955050647E-3</v>
      </c>
      <c r="O90" s="4">
        <f t="shared" si="23"/>
        <v>-5.4565297513106212E-3</v>
      </c>
      <c r="P90" s="10">
        <f t="shared" si="22"/>
        <v>34890.847500000003</v>
      </c>
      <c r="Q90" s="10"/>
      <c r="R90" s="1">
        <f t="shared" si="17"/>
        <v>8.6802716737790139E-7</v>
      </c>
    </row>
    <row r="91" spans="1:35" x14ac:dyDescent="0.2">
      <c r="A91" s="74" t="s">
        <v>93</v>
      </c>
      <c r="B91" s="42"/>
      <c r="C91" s="44">
        <v>49937.316200000001</v>
      </c>
      <c r="D91" s="1" t="s">
        <v>95</v>
      </c>
      <c r="E91" s="41">
        <f t="shared" si="20"/>
        <v>112.48861231864743</v>
      </c>
      <c r="F91" s="1">
        <f t="shared" si="21"/>
        <v>112.5</v>
      </c>
      <c r="G91" s="1">
        <f t="shared" si="16"/>
        <v>-4.7537499995087273E-3</v>
      </c>
      <c r="J91" s="1">
        <f t="shared" si="19"/>
        <v>-4.7537499995087273E-3</v>
      </c>
      <c r="O91" s="4">
        <f t="shared" si="23"/>
        <v>-5.6023386840577238E-3</v>
      </c>
      <c r="P91" s="10">
        <f t="shared" si="22"/>
        <v>34918.816200000001</v>
      </c>
      <c r="Q91" s="10"/>
      <c r="R91" s="1">
        <f t="shared" si="17"/>
        <v>7.2010275554459616E-7</v>
      </c>
    </row>
    <row r="92" spans="1:35" x14ac:dyDescent="0.2">
      <c r="A92" s="74" t="s">
        <v>93</v>
      </c>
      <c r="B92" s="42"/>
      <c r="C92" s="44">
        <v>49938.359499999999</v>
      </c>
      <c r="D92" s="1" t="s">
        <v>95</v>
      </c>
      <c r="E92" s="41">
        <f t="shared" si="20"/>
        <v>114.98785353913748</v>
      </c>
      <c r="F92" s="1">
        <f t="shared" si="21"/>
        <v>115</v>
      </c>
      <c r="G92" s="1">
        <f t="shared" si="16"/>
        <v>-5.070500003057532E-3</v>
      </c>
      <c r="J92" s="1">
        <f t="shared" si="19"/>
        <v>-5.070500003057532E-3</v>
      </c>
      <c r="O92" s="4">
        <f t="shared" si="23"/>
        <v>-5.6078364553932419E-3</v>
      </c>
      <c r="P92" s="10">
        <f t="shared" si="22"/>
        <v>34919.859499999999</v>
      </c>
      <c r="Q92" s="10"/>
      <c r="R92" s="1">
        <f t="shared" si="17"/>
        <v>2.8873046300872667E-7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20"/>
        <v>4278.4578246755718</v>
      </c>
      <c r="F93" s="1">
        <f t="shared" si="21"/>
        <v>4278.5</v>
      </c>
      <c r="G93" s="1">
        <f t="shared" si="16"/>
        <v>-1.7605950000870507E-2</v>
      </c>
      <c r="K93" s="1">
        <f>G93</f>
        <v>-1.7605950000870507E-2</v>
      </c>
      <c r="N93" s="1">
        <f t="shared" ref="N93:N111" ca="1" si="24">+C$11+C$12*F93</f>
        <v>-1.8351943992620953E-2</v>
      </c>
      <c r="O93" s="4">
        <f t="shared" si="23"/>
        <v>-2.0465088632169316E-2</v>
      </c>
      <c r="P93" s="10">
        <f t="shared" si="22"/>
        <v>36657.886299999998</v>
      </c>
      <c r="Q93" s="10"/>
      <c r="R93" s="1">
        <f t="shared" si="17"/>
        <v>8.1746737129852274E-6</v>
      </c>
      <c r="S93" s="1" t="s">
        <v>96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0"/>
        <v>4280.9932381786648</v>
      </c>
      <c r="F94" s="1">
        <f t="shared" si="21"/>
        <v>4281</v>
      </c>
      <c r="G94" s="1">
        <f t="shared" ref="G94:G111" si="25">C94-(C$7+C$8*F94)</f>
        <v>-2.8227000002516434E-3</v>
      </c>
      <c r="I94" s="37">
        <v>-9.7197499999310821E-3</v>
      </c>
      <c r="N94" s="1">
        <f t="shared" ca="1" si="24"/>
        <v>-1.8371504384059968E-2</v>
      </c>
      <c r="O94" s="4">
        <f t="shared" si="23"/>
        <v>-2.047724440368269E-2</v>
      </c>
      <c r="P94" s="10">
        <f t="shared" si="22"/>
        <v>36658.9447</v>
      </c>
      <c r="Q94" s="10"/>
      <c r="R94" s="1">
        <f t="shared" ref="R94:R111" si="26">+(O94-G94)^2</f>
        <v>3.116829380927185E-4</v>
      </c>
    </row>
    <row r="95" spans="1:35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0"/>
        <v>4474.9466219280121</v>
      </c>
      <c r="F95" s="1">
        <f t="shared" si="21"/>
        <v>4475</v>
      </c>
      <c r="G95" s="1">
        <f t="shared" si="25"/>
        <v>-2.2282500001892913E-2</v>
      </c>
      <c r="I95" s="37">
        <v>-2.9257150003104471E-2</v>
      </c>
      <c r="N95" s="1">
        <f t="shared" ca="1" si="24"/>
        <v>-1.9889390759727107E-2</v>
      </c>
      <c r="O95" s="4">
        <f t="shared" si="23"/>
        <v>-2.1430943127749649E-2</v>
      </c>
      <c r="P95" s="10">
        <f t="shared" si="22"/>
        <v>36739.909899999999</v>
      </c>
      <c r="Q95" s="10"/>
      <c r="R95" s="1">
        <f t="shared" si="26"/>
        <v>7.251491099006477E-7</v>
      </c>
    </row>
    <row r="96" spans="1:35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20"/>
        <v>4616.4408534071417</v>
      </c>
      <c r="F96" s="1">
        <f t="shared" si="21"/>
        <v>4616.5</v>
      </c>
      <c r="G96" s="1">
        <f t="shared" si="25"/>
        <v>-2.4690550002560485E-2</v>
      </c>
      <c r="K96" s="1">
        <f>G96</f>
        <v>-2.4690550002560485E-2</v>
      </c>
      <c r="N96" s="1">
        <f t="shared" ca="1" si="24"/>
        <v>-2.0996508915175051E-2</v>
      </c>
      <c r="O96" s="4">
        <f t="shared" si="23"/>
        <v>-2.2139315293489472E-2</v>
      </c>
      <c r="P96" s="10">
        <f t="shared" si="22"/>
        <v>36798.976199999997</v>
      </c>
      <c r="Q96" s="10"/>
      <c r="R96" s="1">
        <f t="shared" si="26"/>
        <v>6.5087985407686575E-6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0"/>
        <v>4776.4248705283717</v>
      </c>
      <c r="F97" s="1">
        <f t="shared" si="21"/>
        <v>4776.5</v>
      </c>
      <c r="G97" s="1">
        <f t="shared" si="25"/>
        <v>-3.1362550005724188E-2</v>
      </c>
      <c r="K97" s="1">
        <f>G97</f>
        <v>-3.1362550005724188E-2</v>
      </c>
      <c r="N97" s="1">
        <f t="shared" ca="1" si="24"/>
        <v>-2.224837396727166E-2</v>
      </c>
      <c r="O97" s="4">
        <f t="shared" si="23"/>
        <v>-2.2952957852584839E-2</v>
      </c>
      <c r="P97" s="10">
        <f t="shared" si="22"/>
        <v>36865.760999999999</v>
      </c>
      <c r="Q97" s="10"/>
      <c r="R97" s="1">
        <f t="shared" si="26"/>
        <v>7.0721240182142908E-5</v>
      </c>
    </row>
    <row r="98" spans="1:18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20"/>
        <v>4789.4397057157257</v>
      </c>
      <c r="F98" s="1">
        <f t="shared" si="21"/>
        <v>4789.5</v>
      </c>
      <c r="G98" s="1">
        <f t="shared" si="25"/>
        <v>-2.5169649998133536E-2</v>
      </c>
      <c r="K98" s="1">
        <f>G98</f>
        <v>-2.5169649998133536E-2</v>
      </c>
      <c r="N98" s="1">
        <f t="shared" ca="1" si="24"/>
        <v>-2.2350088002754509E-2</v>
      </c>
      <c r="O98" s="4">
        <f t="shared" si="23"/>
        <v>-2.3019646857566058E-2</v>
      </c>
      <c r="P98" s="10">
        <f t="shared" si="22"/>
        <v>36871.194000000003</v>
      </c>
      <c r="Q98" s="10"/>
      <c r="R98" s="1">
        <f t="shared" si="26"/>
        <v>4.6225135044500219E-6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0"/>
        <v>5526.4281643620525</v>
      </c>
      <c r="F99" s="1">
        <f t="shared" si="21"/>
        <v>5526.5</v>
      </c>
      <c r="G99" s="1">
        <f t="shared" si="25"/>
        <v>-2.9987550005898811E-2</v>
      </c>
      <c r="K99" s="1">
        <f>G99</f>
        <v>-2.9987550005898811E-2</v>
      </c>
      <c r="N99" s="1">
        <f t="shared" ca="1" si="24"/>
        <v>-2.8116491398974534E-2</v>
      </c>
      <c r="O99" s="4">
        <f t="shared" si="23"/>
        <v>-2.6935931972301104E-2</v>
      </c>
      <c r="P99" s="10">
        <f t="shared" si="22"/>
        <v>37178.847399999999</v>
      </c>
      <c r="Q99" s="10"/>
      <c r="R99" s="1">
        <f t="shared" si="26"/>
        <v>9.3123726229787355E-6</v>
      </c>
    </row>
    <row r="100" spans="1:18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20"/>
        <v>5574.4263878478387</v>
      </c>
      <c r="F100" s="1">
        <f t="shared" si="21"/>
        <v>5574.5</v>
      </c>
      <c r="G100" s="1">
        <f t="shared" si="25"/>
        <v>-3.0729149999388028E-2</v>
      </c>
      <c r="J100" s="1">
        <f>G100</f>
        <v>-3.0729149999388028E-2</v>
      </c>
      <c r="N100" s="1">
        <f t="shared" ca="1" si="24"/>
        <v>-2.8492050914603516E-2</v>
      </c>
      <c r="O100" s="4">
        <f t="shared" si="23"/>
        <v>-2.719978627950588E-2</v>
      </c>
      <c r="P100" s="10">
        <f t="shared" si="22"/>
        <v>37198.884100000003</v>
      </c>
      <c r="Q100" s="10"/>
      <c r="R100" s="1">
        <f t="shared" si="26"/>
        <v>1.245640826722035E-5</v>
      </c>
    </row>
    <row r="101" spans="1:18" x14ac:dyDescent="0.2">
      <c r="A101" s="75" t="s">
        <v>93</v>
      </c>
      <c r="B101" s="42"/>
      <c r="C101" s="44">
        <v>52622.0933</v>
      </c>
      <c r="D101" s="1" t="s">
        <v>95</v>
      </c>
      <c r="E101" s="41">
        <f t="shared" si="20"/>
        <v>6543.9135103954541</v>
      </c>
      <c r="F101" s="1">
        <f t="shared" si="21"/>
        <v>6544</v>
      </c>
      <c r="G101" s="1">
        <f t="shared" si="25"/>
        <v>-3.6104800004977733E-2</v>
      </c>
      <c r="J101" s="1">
        <f>G101</f>
        <v>-3.6104800004977733E-2</v>
      </c>
      <c r="N101" s="1">
        <f t="shared" ca="1" si="24"/>
        <v>-3.6077570714651425E-2</v>
      </c>
      <c r="O101" s="4">
        <f t="shared" si="23"/>
        <v>-3.2731487399575855E-2</v>
      </c>
      <c r="P101" s="10">
        <f t="shared" si="22"/>
        <v>37603.5933</v>
      </c>
      <c r="Q101" s="10"/>
      <c r="R101" s="1">
        <f t="shared" si="26"/>
        <v>1.1379237933763204E-5</v>
      </c>
    </row>
    <row r="102" spans="1:18" x14ac:dyDescent="0.2">
      <c r="A102" s="69" t="s">
        <v>90</v>
      </c>
      <c r="B102" s="70" t="s">
        <v>65</v>
      </c>
      <c r="C102" s="69">
        <v>52693.269</v>
      </c>
      <c r="D102" s="69">
        <v>5.0000000000000001E-3</v>
      </c>
      <c r="E102" s="41">
        <f t="shared" si="20"/>
        <v>6714.4159961020123</v>
      </c>
      <c r="F102" s="1">
        <f t="shared" si="21"/>
        <v>6714.5</v>
      </c>
      <c r="G102" s="1">
        <f t="shared" si="25"/>
        <v>-3.5067150005488656E-2</v>
      </c>
      <c r="K102" s="1">
        <f>G102</f>
        <v>-3.5067150005488656E-2</v>
      </c>
      <c r="N102" s="1">
        <f t="shared" ca="1" si="24"/>
        <v>-3.7411589410791875E-2</v>
      </c>
      <c r="O102" s="4">
        <f t="shared" si="23"/>
        <v>-3.3740234217000148E-2</v>
      </c>
      <c r="P102" s="10">
        <f t="shared" si="22"/>
        <v>37674.769</v>
      </c>
      <c r="Q102" s="10"/>
      <c r="R102" s="1">
        <f t="shared" si="26"/>
        <v>1.7607055097400803E-6</v>
      </c>
    </row>
    <row r="103" spans="1:18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20"/>
        <v>7053.3988890078472</v>
      </c>
      <c r="F103" s="1">
        <f t="shared" si="21"/>
        <v>7053.5</v>
      </c>
      <c r="G103" s="1">
        <f t="shared" si="25"/>
        <v>-4.2208450009638909E-2</v>
      </c>
      <c r="K103" s="1">
        <f>G103</f>
        <v>-4.2208450009638909E-2</v>
      </c>
      <c r="N103" s="1">
        <f t="shared" ca="1" si="24"/>
        <v>-4.0063978489921576E-2</v>
      </c>
      <c r="O103" s="4">
        <f t="shared" si="23"/>
        <v>-3.5773244269642963E-2</v>
      </c>
      <c r="P103" s="10">
        <f t="shared" si="22"/>
        <v>37816.276289999994</v>
      </c>
      <c r="Q103" s="10"/>
      <c r="R103" s="1">
        <f t="shared" si="26"/>
        <v>4.141187291607677E-5</v>
      </c>
    </row>
    <row r="104" spans="1:18" x14ac:dyDescent="0.2">
      <c r="A104" s="74" t="s">
        <v>93</v>
      </c>
      <c r="C104" s="71">
        <v>52941.015899999999</v>
      </c>
      <c r="D104" s="1" t="s">
        <v>95</v>
      </c>
      <c r="E104" s="41">
        <f t="shared" si="20"/>
        <v>7307.8975112271728</v>
      </c>
      <c r="F104" s="1">
        <f t="shared" si="21"/>
        <v>7308</v>
      </c>
      <c r="G104" s="1">
        <f t="shared" si="25"/>
        <v>-4.278360000171233E-2</v>
      </c>
      <c r="J104" s="1">
        <f>G104</f>
        <v>-4.278360000171233E-2</v>
      </c>
      <c r="N104" s="1">
        <f t="shared" ca="1" si="24"/>
        <v>-4.205522633841275E-2</v>
      </c>
      <c r="O104" s="4">
        <f t="shared" si="23"/>
        <v>-3.732126946134947E-2</v>
      </c>
      <c r="P104" s="10">
        <f t="shared" si="22"/>
        <v>37922.515899999999</v>
      </c>
      <c r="Q104" s="10"/>
      <c r="R104" s="1">
        <f t="shared" si="26"/>
        <v>2.9837054932180812E-5</v>
      </c>
    </row>
    <row r="105" spans="1:18" x14ac:dyDescent="0.2">
      <c r="A105" s="74" t="s">
        <v>93</v>
      </c>
      <c r="C105" s="71">
        <v>52941.224699999999</v>
      </c>
      <c r="D105" s="1" t="s">
        <v>95</v>
      </c>
      <c r="E105" s="41">
        <f t="shared" si="20"/>
        <v>7308.3976948434292</v>
      </c>
      <c r="F105" s="1">
        <f t="shared" si="21"/>
        <v>7308.5</v>
      </c>
      <c r="G105" s="1">
        <f t="shared" si="25"/>
        <v>-4.270695000741398E-2</v>
      </c>
      <c r="J105" s="1">
        <f>G105</f>
        <v>-4.270695000741398E-2</v>
      </c>
      <c r="N105" s="1">
        <f t="shared" ca="1" si="24"/>
        <v>-4.2059138416700552E-2</v>
      </c>
      <c r="O105" s="4">
        <f t="shared" si="23"/>
        <v>-3.7324327712703761E-2</v>
      </c>
      <c r="P105" s="10">
        <f t="shared" si="22"/>
        <v>37922.724699999999</v>
      </c>
      <c r="Q105" s="10"/>
      <c r="R105" s="1">
        <f t="shared" si="26"/>
        <v>2.8972622767511493E-5</v>
      </c>
    </row>
    <row r="106" spans="1:18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20"/>
        <v>7349.3899939800576</v>
      </c>
      <c r="F106" s="1">
        <f t="shared" si="21"/>
        <v>7349.5</v>
      </c>
      <c r="G106" s="1">
        <f t="shared" si="25"/>
        <v>-4.5921650002128445E-2</v>
      </c>
      <c r="K106" s="1">
        <f>G106</f>
        <v>-4.5921650002128445E-2</v>
      </c>
      <c r="N106" s="1">
        <f t="shared" ca="1" si="24"/>
        <v>-4.2379928836300304E-2</v>
      </c>
      <c r="O106" s="4">
        <f t="shared" si="23"/>
        <v>-3.757532083504498E-2</v>
      </c>
      <c r="P106" s="10">
        <f t="shared" si="22"/>
        <v>37939.836799999997</v>
      </c>
      <c r="Q106" s="10"/>
      <c r="R106" s="1">
        <f t="shared" si="26"/>
        <v>6.966121056530816E-5</v>
      </c>
    </row>
    <row r="107" spans="1:18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20"/>
        <v>7364.3935860554084</v>
      </c>
      <c r="F107" s="1">
        <f t="shared" si="21"/>
        <v>7364.5</v>
      </c>
      <c r="G107" s="1">
        <f t="shared" si="25"/>
        <v>-4.4422150000173133E-2</v>
      </c>
      <c r="K107" s="1">
        <f>G107</f>
        <v>-4.4422150000173133E-2</v>
      </c>
      <c r="N107" s="1">
        <f t="shared" ca="1" si="24"/>
        <v>-4.2497291184934366E-2</v>
      </c>
      <c r="O107" s="4">
        <f t="shared" si="23"/>
        <v>-3.7667253564552042E-2</v>
      </c>
      <c r="P107" s="10">
        <f t="shared" si="22"/>
        <v>37946.1</v>
      </c>
      <c r="Q107" s="10"/>
      <c r="R107" s="1">
        <f t="shared" si="26"/>
        <v>4.5628625855966523E-5</v>
      </c>
    </row>
    <row r="108" spans="1:18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20"/>
        <v>7366.3955182781401</v>
      </c>
      <c r="F108" s="1">
        <f t="shared" si="21"/>
        <v>7366.5</v>
      </c>
      <c r="G108" s="1">
        <f t="shared" si="25"/>
        <v>-4.3615549999231007E-2</v>
      </c>
      <c r="K108" s="1">
        <f>G108</f>
        <v>-4.3615549999231007E-2</v>
      </c>
      <c r="N108" s="1">
        <f t="shared" ca="1" si="24"/>
        <v>-4.2512939498085572E-2</v>
      </c>
      <c r="O108" s="4">
        <f t="shared" si="23"/>
        <v>-3.7679515513526454E-2</v>
      </c>
      <c r="P108" s="10">
        <f t="shared" si="22"/>
        <v>37946.935700000002</v>
      </c>
      <c r="Q108" s="10"/>
      <c r="R108" s="1">
        <f t="shared" si="26"/>
        <v>3.5236505415473714E-5</v>
      </c>
    </row>
    <row r="109" spans="1:18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si="20"/>
        <v>7392.8963865326859</v>
      </c>
      <c r="F109" s="1">
        <f t="shared" si="21"/>
        <v>7393</v>
      </c>
      <c r="G109" s="1">
        <f t="shared" si="25"/>
        <v>-4.3253100004221778E-2</v>
      </c>
      <c r="K109" s="1">
        <f>G109</f>
        <v>-4.3253100004221778E-2</v>
      </c>
      <c r="N109" s="1">
        <f t="shared" ca="1" si="24"/>
        <v>-4.2720279647339071E-2</v>
      </c>
      <c r="O109" s="4">
        <f t="shared" si="23"/>
        <v>-3.7842080150164936E-2</v>
      </c>
      <c r="P109" s="10">
        <f t="shared" si="22"/>
        <v>37957.998399999997</v>
      </c>
      <c r="Q109" s="10"/>
      <c r="R109" s="1">
        <f t="shared" si="26"/>
        <v>2.927913586099733E-5</v>
      </c>
    </row>
    <row r="110" spans="1:18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20"/>
        <v>7404.396297778846</v>
      </c>
      <c r="F110" s="1">
        <f t="shared" si="21"/>
        <v>7404.5</v>
      </c>
      <c r="G110" s="1">
        <f t="shared" si="25"/>
        <v>-4.3290150002576411E-2</v>
      </c>
      <c r="J110" s="1">
        <f>G110</f>
        <v>-4.3290150002576411E-2</v>
      </c>
      <c r="N110" s="1">
        <f t="shared" ca="1" si="24"/>
        <v>-4.2810257447958515E-2</v>
      </c>
      <c r="O110" s="4">
        <f t="shared" si="23"/>
        <v>-3.7912681013307956E-2</v>
      </c>
      <c r="P110" s="10">
        <f t="shared" si="22"/>
        <v>37962.798999999999</v>
      </c>
      <c r="Q110" s="10"/>
      <c r="R110" s="1">
        <f t="shared" si="26"/>
        <v>2.8917172730543903E-5</v>
      </c>
    </row>
    <row r="111" spans="1:18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20"/>
        <v>7428.3979248129017</v>
      </c>
      <c r="F111" s="1">
        <f t="shared" si="21"/>
        <v>7428.5</v>
      </c>
      <c r="G111" s="1">
        <f t="shared" si="25"/>
        <v>-4.2610950004018378E-2</v>
      </c>
      <c r="K111" s="1">
        <f>G111</f>
        <v>-4.2610950004018378E-2</v>
      </c>
      <c r="N111" s="1">
        <f t="shared" ca="1" si="24"/>
        <v>-4.2998037205773006E-2</v>
      </c>
      <c r="O111" s="4">
        <f t="shared" si="23"/>
        <v>-3.8060126103061788E-2</v>
      </c>
      <c r="P111" s="10">
        <f t="shared" si="22"/>
        <v>37972.818399999996</v>
      </c>
      <c r="Q111" s="10"/>
      <c r="R111" s="1">
        <f t="shared" si="26"/>
        <v>2.0709998177517751E-5</v>
      </c>
    </row>
    <row r="112" spans="1:18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ref="E112:E144" si="27">(C112-C$7)/C$8</f>
        <v>8362.862851712569</v>
      </c>
      <c r="F112" s="1">
        <f t="shared" ref="F112:F144" si="28">ROUND(2*E112,0)/2</f>
        <v>8363</v>
      </c>
      <c r="G112" s="1">
        <f t="shared" ref="G112:G144" si="29">C112-(C$7+C$8*F112)</f>
        <v>-5.725209999945946E-2</v>
      </c>
      <c r="J112" s="1">
        <f>G112</f>
        <v>-5.725209999945946E-2</v>
      </c>
      <c r="N112" s="1">
        <f t="shared" ref="N112:N122" ca="1" si="30">+C$11+C$12*F112</f>
        <v>-5.0309711525674788E-2</v>
      </c>
      <c r="O112" s="4">
        <f t="shared" ref="O112:O122" si="31">+I$4+I$3*F112+I$2*F112^2+I$5*SIN(RADIANS(I$6*F112+I$7))</f>
        <v>-4.3893851322591666E-2</v>
      </c>
      <c r="P112" s="10">
        <f t="shared" ref="P112:P144" si="32">C112-15018.5</f>
        <v>38362.907700000003</v>
      </c>
      <c r="Q112" s="10"/>
      <c r="R112" s="1">
        <f t="shared" ref="R112:R144" si="33">+(O112-G112)^2</f>
        <v>1.7844280771304018E-4</v>
      </c>
    </row>
    <row r="113" spans="1:18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27"/>
        <v>8363.3800434881778</v>
      </c>
      <c r="F113" s="1">
        <f t="shared" si="28"/>
        <v>8363.5</v>
      </c>
      <c r="G113" s="1">
        <f t="shared" si="29"/>
        <v>-5.0075450002623256E-2</v>
      </c>
      <c r="J113" s="1">
        <f>G113</f>
        <v>-5.0075450002623256E-2</v>
      </c>
      <c r="N113" s="1">
        <f t="shared" ca="1" si="30"/>
        <v>-5.031362360396259E-2</v>
      </c>
      <c r="O113" s="4">
        <f t="shared" si="31"/>
        <v>-4.3897012142063978E-2</v>
      </c>
      <c r="P113" s="10">
        <f t="shared" si="32"/>
        <v>38363.123599999999</v>
      </c>
      <c r="Q113" s="10"/>
      <c r="R113" s="1">
        <f t="shared" si="33"/>
        <v>3.8173094396792312E-5</v>
      </c>
    </row>
    <row r="114" spans="1:18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27"/>
        <v>9023.8686759291631</v>
      </c>
      <c r="F114" s="1">
        <f t="shared" si="28"/>
        <v>9024</v>
      </c>
      <c r="G114" s="1">
        <f t="shared" si="29"/>
        <v>-5.4820800003653858E-2</v>
      </c>
      <c r="J114" s="1">
        <f>G114</f>
        <v>-5.4820800003653858E-2</v>
      </c>
      <c r="N114" s="1">
        <f t="shared" ca="1" si="30"/>
        <v>-5.5481479022148908E-2</v>
      </c>
      <c r="O114" s="4">
        <f t="shared" si="31"/>
        <v>-4.8095540605188378E-2</v>
      </c>
      <c r="P114" s="10">
        <f t="shared" si="32"/>
        <v>38638.842400000001</v>
      </c>
      <c r="Q114" s="10"/>
      <c r="R114" s="1">
        <f t="shared" si="33"/>
        <v>4.5229113976648273E-5</v>
      </c>
    </row>
    <row r="115" spans="1:18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27"/>
        <v>9059.8687209648433</v>
      </c>
      <c r="F115" s="1">
        <f t="shared" si="28"/>
        <v>9060</v>
      </c>
      <c r="G115" s="1">
        <f t="shared" si="29"/>
        <v>-5.4802000006020535E-2</v>
      </c>
      <c r="J115" s="1">
        <f>G115</f>
        <v>-5.4802000006020535E-2</v>
      </c>
      <c r="N115" s="1">
        <f t="shared" ca="1" si="30"/>
        <v>-5.5763148658870651E-2</v>
      </c>
      <c r="O115" s="4">
        <f t="shared" si="31"/>
        <v>-4.8325356090746417E-2</v>
      </c>
      <c r="P115" s="10">
        <f t="shared" si="32"/>
        <v>38653.870499999997</v>
      </c>
      <c r="Q115" s="10"/>
      <c r="R115" s="1">
        <f t="shared" si="33"/>
        <v>4.1946916405257249E-5</v>
      </c>
    </row>
    <row r="116" spans="1:18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27"/>
        <v>9120.3677020323721</v>
      </c>
      <c r="F116" s="1">
        <f t="shared" si="28"/>
        <v>9120.5</v>
      </c>
      <c r="G116" s="1">
        <f t="shared" si="29"/>
        <v>-5.5227349999768194E-2</v>
      </c>
      <c r="K116" s="1">
        <f t="shared" ref="K116:K122" si="34">G116</f>
        <v>-5.5227349999768194E-2</v>
      </c>
      <c r="N116" s="1">
        <f t="shared" ca="1" si="30"/>
        <v>-5.6236510131694686E-2</v>
      </c>
      <c r="O116" s="4">
        <f t="shared" si="31"/>
        <v>-4.8711713748912283E-2</v>
      </c>
      <c r="P116" s="10">
        <f t="shared" si="32"/>
        <v>38679.125599999999</v>
      </c>
      <c r="Q116" s="10"/>
      <c r="R116" s="1">
        <f t="shared" si="33"/>
        <v>4.2453515753467666E-5</v>
      </c>
    </row>
    <row r="117" spans="1:18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si="27"/>
        <v>9344.8624698674012</v>
      </c>
      <c r="F117" s="1">
        <f t="shared" si="28"/>
        <v>9345</v>
      </c>
      <c r="G117" s="1">
        <f t="shared" si="29"/>
        <v>-5.741150000540074E-2</v>
      </c>
      <c r="K117" s="1">
        <f t="shared" si="34"/>
        <v>-5.741150000540074E-2</v>
      </c>
      <c r="N117" s="1">
        <f t="shared" ca="1" si="30"/>
        <v>-5.7993033282917744E-2</v>
      </c>
      <c r="O117" s="4">
        <f t="shared" si="31"/>
        <v>-5.0146515518569842E-2</v>
      </c>
      <c r="P117" s="10">
        <f t="shared" si="32"/>
        <v>38772.840199999999</v>
      </c>
      <c r="Q117" s="10"/>
      <c r="R117" s="1">
        <f t="shared" si="33"/>
        <v>5.2779999593893597E-5</v>
      </c>
    </row>
    <row r="118" spans="1:18" x14ac:dyDescent="0.2">
      <c r="A118" s="61" t="s">
        <v>75</v>
      </c>
      <c r="B118" s="62" t="s">
        <v>64</v>
      </c>
      <c r="C118" s="63">
        <v>53795.305</v>
      </c>
      <c r="D118" s="63">
        <v>2.9999999999999997E-4</v>
      </c>
      <c r="E118" s="41">
        <f t="shared" si="27"/>
        <v>9354.3602093392947</v>
      </c>
      <c r="F118" s="1">
        <f t="shared" si="28"/>
        <v>9354.5</v>
      </c>
      <c r="G118" s="1">
        <f t="shared" si="29"/>
        <v>-5.8355150002171285E-2</v>
      </c>
      <c r="K118" s="1">
        <f t="shared" si="34"/>
        <v>-5.8355150002171285E-2</v>
      </c>
      <c r="N118" s="1">
        <f t="shared" ca="1" si="30"/>
        <v>-5.8067362770385975E-2</v>
      </c>
      <c r="O118" s="4">
        <f t="shared" si="31"/>
        <v>-5.0207257204701886E-2</v>
      </c>
      <c r="P118" s="10">
        <f t="shared" si="32"/>
        <v>38776.805</v>
      </c>
      <c r="Q118" s="10"/>
      <c r="R118" s="1">
        <f t="shared" si="33"/>
        <v>6.6388157039053719E-5</v>
      </c>
    </row>
    <row r="119" spans="1:18" x14ac:dyDescent="0.2">
      <c r="A119" s="61" t="s">
        <v>75</v>
      </c>
      <c r="B119" s="62" t="s">
        <v>65</v>
      </c>
      <c r="C119" s="63">
        <v>53922.415699999998</v>
      </c>
      <c r="D119" s="63">
        <v>1E-4</v>
      </c>
      <c r="E119" s="41">
        <f t="shared" si="27"/>
        <v>9658.8558491419262</v>
      </c>
      <c r="F119" s="1">
        <f t="shared" si="28"/>
        <v>9659</v>
      </c>
      <c r="G119" s="1">
        <f t="shared" si="29"/>
        <v>-6.0175300008268096E-2</v>
      </c>
      <c r="K119" s="1">
        <f t="shared" si="34"/>
        <v>-6.0175300008268096E-2</v>
      </c>
      <c r="N119" s="1">
        <f t="shared" ca="1" si="30"/>
        <v>-6.0449818447657344E-2</v>
      </c>
      <c r="O119" s="4">
        <f t="shared" si="31"/>
        <v>-5.2154304587639491E-2</v>
      </c>
      <c r="P119" s="10">
        <f t="shared" si="32"/>
        <v>38903.915699999998</v>
      </c>
      <c r="Q119" s="10"/>
      <c r="R119" s="1">
        <f t="shared" si="33"/>
        <v>6.4336367537745046E-5</v>
      </c>
    </row>
    <row r="120" spans="1:18" x14ac:dyDescent="0.2">
      <c r="A120" s="61" t="s">
        <v>75</v>
      </c>
      <c r="B120" s="62" t="s">
        <v>65</v>
      </c>
      <c r="C120" s="63">
        <v>53965.412700000001</v>
      </c>
      <c r="D120" s="63">
        <v>1E-4</v>
      </c>
      <c r="E120" s="41">
        <f t="shared" si="27"/>
        <v>9761.855824947228</v>
      </c>
      <c r="F120" s="1">
        <f t="shared" si="28"/>
        <v>9762</v>
      </c>
      <c r="G120" s="1">
        <f t="shared" si="29"/>
        <v>-6.0185399997862987E-2</v>
      </c>
      <c r="K120" s="1">
        <f t="shared" si="34"/>
        <v>-6.0185399997862987E-2</v>
      </c>
      <c r="N120" s="1">
        <f t="shared" ca="1" si="30"/>
        <v>-6.1255706574944543E-2</v>
      </c>
      <c r="O120" s="4">
        <f t="shared" si="31"/>
        <v>-5.2812620787654529E-2</v>
      </c>
      <c r="P120" s="10">
        <f t="shared" si="32"/>
        <v>38946.912700000001</v>
      </c>
      <c r="Q120" s="10"/>
      <c r="R120" s="1">
        <f t="shared" si="33"/>
        <v>5.4357873282482049E-5</v>
      </c>
    </row>
    <row r="121" spans="1:18" x14ac:dyDescent="0.2">
      <c r="A121" s="57" t="s">
        <v>76</v>
      </c>
      <c r="B121" s="55" t="s">
        <v>65</v>
      </c>
      <c r="C121" s="56">
        <v>54086.262199999997</v>
      </c>
      <c r="D121" s="56">
        <v>2.9999999999999997E-4</v>
      </c>
      <c r="E121" s="41">
        <f t="shared" si="27"/>
        <v>10051.352663705318</v>
      </c>
      <c r="F121" s="1">
        <f t="shared" si="28"/>
        <v>10051.5</v>
      </c>
      <c r="G121" s="1">
        <f t="shared" si="29"/>
        <v>-6.1505050005507655E-2</v>
      </c>
      <c r="K121" s="1">
        <f t="shared" si="34"/>
        <v>-6.1505050005507655E-2</v>
      </c>
      <c r="N121" s="1">
        <f t="shared" ca="1" si="30"/>
        <v>-6.3520799903581851E-2</v>
      </c>
      <c r="O121" s="4">
        <f t="shared" si="31"/>
        <v>-5.466061323872947E-2</v>
      </c>
      <c r="P121" s="10">
        <f t="shared" si="32"/>
        <v>39067.762199999997</v>
      </c>
      <c r="Q121" s="10"/>
      <c r="R121" s="1">
        <f t="shared" si="33"/>
        <v>4.6846314654425011E-5</v>
      </c>
    </row>
    <row r="122" spans="1:18" ht="13.5" thickBot="1" x14ac:dyDescent="0.25">
      <c r="A122" s="77" t="s">
        <v>76</v>
      </c>
      <c r="B122" s="78" t="s">
        <v>65</v>
      </c>
      <c r="C122" s="77">
        <v>54086.262199999997</v>
      </c>
      <c r="D122" s="77">
        <v>2.9999999999999997E-4</v>
      </c>
      <c r="E122" s="79">
        <f t="shared" si="27"/>
        <v>10051.352663705318</v>
      </c>
      <c r="F122" s="1">
        <f t="shared" si="28"/>
        <v>10051.5</v>
      </c>
      <c r="G122" s="1">
        <f t="shared" si="29"/>
        <v>-6.1505050005507655E-2</v>
      </c>
      <c r="K122" s="1">
        <f t="shared" si="34"/>
        <v>-6.1505050005507655E-2</v>
      </c>
      <c r="N122" s="1">
        <f t="shared" ca="1" si="30"/>
        <v>-6.3520799903581851E-2</v>
      </c>
      <c r="O122" s="4">
        <f t="shared" si="31"/>
        <v>-5.466061323872947E-2</v>
      </c>
      <c r="P122" s="10">
        <f t="shared" si="32"/>
        <v>39067.762199999997</v>
      </c>
      <c r="Q122" s="10"/>
      <c r="R122" s="1">
        <f t="shared" si="33"/>
        <v>4.6846314654425011E-5</v>
      </c>
    </row>
    <row r="123" spans="1:18" x14ac:dyDescent="0.2">
      <c r="A123" s="65" t="s">
        <v>200</v>
      </c>
      <c r="B123" s="66" t="s">
        <v>64</v>
      </c>
      <c r="C123" s="67">
        <v>54338.813800000004</v>
      </c>
      <c r="D123" s="67">
        <v>2.0000000000000001E-4</v>
      </c>
      <c r="E123" s="76">
        <f t="shared" si="27"/>
        <v>10656.343911689806</v>
      </c>
      <c r="F123" s="1">
        <f t="shared" si="28"/>
        <v>10656.5</v>
      </c>
      <c r="G123" s="1">
        <f t="shared" si="29"/>
        <v>-6.5158550001797266E-2</v>
      </c>
      <c r="M123" s="1">
        <f>G123</f>
        <v>-6.5158550001797266E-2</v>
      </c>
      <c r="N123" s="1">
        <f>G123</f>
        <v>-6.5158550001797266E-2</v>
      </c>
      <c r="O123" s="4">
        <f>+D$11+D$12*F123+D$13*F123^2</f>
        <v>9.2639184248189503E-3</v>
      </c>
      <c r="P123" s="10">
        <f t="shared" si="32"/>
        <v>39320.313800000004</v>
      </c>
      <c r="Q123" s="10"/>
      <c r="R123" s="1">
        <f t="shared" si="33"/>
        <v>5.5387038067106886E-3</v>
      </c>
    </row>
    <row r="124" spans="1:18" x14ac:dyDescent="0.2">
      <c r="A124" s="65" t="s">
        <v>200</v>
      </c>
      <c r="B124" s="66" t="s">
        <v>64</v>
      </c>
      <c r="C124" s="67">
        <v>54366.780899999998</v>
      </c>
      <c r="D124" s="67">
        <v>2.0000000000000001E-4</v>
      </c>
      <c r="E124" s="41">
        <f t="shared" si="27"/>
        <v>10723.339530531672</v>
      </c>
      <c r="F124" s="1">
        <f t="shared" si="28"/>
        <v>10723.5</v>
      </c>
      <c r="G124" s="1">
        <f t="shared" si="29"/>
        <v>-6.6987450001761317E-2</v>
      </c>
      <c r="M124" s="1">
        <f>G124</f>
        <v>-6.6987450001761317E-2</v>
      </c>
      <c r="N124" s="1">
        <f>G124</f>
        <v>-6.6987450001761317E-2</v>
      </c>
      <c r="O124" s="4">
        <f>+D$11+D$12*F124+D$13*F124^2</f>
        <v>9.3014034731112721E-3</v>
      </c>
      <c r="P124" s="10">
        <f t="shared" si="32"/>
        <v>39348.280899999998</v>
      </c>
      <c r="Q124" s="10"/>
      <c r="R124" s="1">
        <f t="shared" si="33"/>
        <v>5.8199891645105799E-3</v>
      </c>
    </row>
    <row r="125" spans="1:18" x14ac:dyDescent="0.2">
      <c r="A125" s="61" t="s">
        <v>91</v>
      </c>
      <c r="B125" s="64" t="s">
        <v>65</v>
      </c>
      <c r="C125" s="61">
        <v>54433.359799999998</v>
      </c>
      <c r="D125" s="61">
        <v>8.0000000000000004E-4</v>
      </c>
      <c r="E125" s="41">
        <f t="shared" si="27"/>
        <v>10882.830311031315</v>
      </c>
      <c r="F125" s="1">
        <f t="shared" si="28"/>
        <v>10883</v>
      </c>
      <c r="G125" s="1">
        <f t="shared" si="29"/>
        <v>-7.0836100006999914E-2</v>
      </c>
      <c r="L125" s="1">
        <f>G125</f>
        <v>-7.0836100006999914E-2</v>
      </c>
      <c r="N125" s="1">
        <f ca="1">+C$11+C$12*F125</f>
        <v>-7.0026586096196428E-2</v>
      </c>
      <c r="O125" s="4">
        <f>+I$4+I$3*F125+I$2*F125^2+I$5*SIN(RADIANS(I$6*F125+I$7))</f>
        <v>-5.9927716173691435E-2</v>
      </c>
      <c r="P125" s="10">
        <f t="shared" si="32"/>
        <v>39414.859799999998</v>
      </c>
      <c r="Q125" s="10"/>
      <c r="R125" s="1">
        <f t="shared" si="33"/>
        <v>1.1899283785478577E-4</v>
      </c>
    </row>
    <row r="126" spans="1:18" x14ac:dyDescent="0.2">
      <c r="A126" s="65" t="s">
        <v>204</v>
      </c>
      <c r="B126" s="66" t="s">
        <v>64</v>
      </c>
      <c r="C126" s="67">
        <v>54583.849800000004</v>
      </c>
      <c r="D126" s="67">
        <v>2.9999999999999997E-4</v>
      </c>
      <c r="E126" s="41">
        <f t="shared" si="27"/>
        <v>11243.331424107559</v>
      </c>
      <c r="F126" s="1">
        <f t="shared" si="28"/>
        <v>11243.5</v>
      </c>
      <c r="G126" s="1">
        <f t="shared" si="29"/>
        <v>-7.0371449997765012E-2</v>
      </c>
      <c r="M126" s="1">
        <f t="shared" ref="M126:M134" si="35">G126</f>
        <v>-7.0371449997765012E-2</v>
      </c>
      <c r="N126" s="1">
        <f t="shared" ref="N126:N134" si="36">G126</f>
        <v>-7.0371449997765012E-2</v>
      </c>
      <c r="O126" s="4">
        <f t="shared" ref="O126:O134" si="37">+D$11+D$12*F126+D$13*F126^2</f>
        <v>9.5837796657603797E-3</v>
      </c>
      <c r="P126" s="10">
        <f t="shared" si="32"/>
        <v>39565.349800000004</v>
      </c>
      <c r="Q126" s="10"/>
      <c r="R126" s="1">
        <f t="shared" si="33"/>
        <v>6.3928387505470903E-3</v>
      </c>
    </row>
    <row r="127" spans="1:18" x14ac:dyDescent="0.2">
      <c r="A127" s="65" t="s">
        <v>204</v>
      </c>
      <c r="B127" s="66" t="s">
        <v>65</v>
      </c>
      <c r="C127" s="67">
        <v>54628.7261</v>
      </c>
      <c r="D127" s="67">
        <v>6.9999999999999999E-4</v>
      </c>
      <c r="E127" s="41">
        <f t="shared" si="27"/>
        <v>11350.833292010686</v>
      </c>
      <c r="F127" s="1">
        <f t="shared" si="28"/>
        <v>11351</v>
      </c>
      <c r="G127" s="1">
        <f t="shared" si="29"/>
        <v>-6.9591700004821178E-2</v>
      </c>
      <c r="M127" s="1">
        <f t="shared" si="35"/>
        <v>-6.9591700004821178E-2</v>
      </c>
      <c r="N127" s="1">
        <f t="shared" si="36"/>
        <v>-6.9591700004821178E-2</v>
      </c>
      <c r="O127" s="4">
        <f t="shared" si="37"/>
        <v>9.6402654520124469E-3</v>
      </c>
      <c r="P127" s="10">
        <f t="shared" si="32"/>
        <v>39610.2261</v>
      </c>
      <c r="Q127" s="10"/>
      <c r="R127" s="1">
        <f t="shared" si="33"/>
        <v>6.2777043501528774E-3</v>
      </c>
    </row>
    <row r="128" spans="1:18" x14ac:dyDescent="0.2">
      <c r="A128" s="65" t="s">
        <v>204</v>
      </c>
      <c r="B128" s="66" t="s">
        <v>65</v>
      </c>
      <c r="C128" s="67">
        <v>54635.820800000001</v>
      </c>
      <c r="D128" s="67">
        <v>2.9999999999999997E-4</v>
      </c>
      <c r="E128" s="41">
        <f t="shared" si="27"/>
        <v>11367.828755144068</v>
      </c>
      <c r="F128" s="1">
        <f t="shared" si="28"/>
        <v>11368</v>
      </c>
      <c r="G128" s="1">
        <f t="shared" si="29"/>
        <v>-7.1485599997686222E-2</v>
      </c>
      <c r="M128" s="1">
        <f t="shared" si="35"/>
        <v>-7.1485599997686222E-2</v>
      </c>
      <c r="N128" s="1">
        <f t="shared" si="36"/>
        <v>-7.1485599997686222E-2</v>
      </c>
      <c r="O128" s="4">
        <f t="shared" si="37"/>
        <v>9.6491387856201261E-3</v>
      </c>
      <c r="P128" s="10">
        <f t="shared" si="32"/>
        <v>39617.320800000001</v>
      </c>
      <c r="Q128" s="10"/>
      <c r="R128" s="1">
        <f t="shared" si="33"/>
        <v>6.5828458374353549E-3</v>
      </c>
    </row>
    <row r="129" spans="1:18" x14ac:dyDescent="0.2">
      <c r="A129" s="65" t="s">
        <v>204</v>
      </c>
      <c r="B129" s="66" t="s">
        <v>65</v>
      </c>
      <c r="C129" s="67">
        <v>54651.685299999997</v>
      </c>
      <c r="D129" s="67">
        <v>2.9999999999999997E-4</v>
      </c>
      <c r="E129" s="41">
        <f t="shared" si="27"/>
        <v>11405.832409263254</v>
      </c>
      <c r="F129" s="1">
        <f t="shared" si="28"/>
        <v>11406</v>
      </c>
      <c r="G129" s="1">
        <f t="shared" si="29"/>
        <v>-6.9960200002242345E-2</v>
      </c>
      <c r="M129" s="1">
        <f t="shared" si="35"/>
        <v>-6.9960200002242345E-2</v>
      </c>
      <c r="N129" s="1">
        <f t="shared" si="36"/>
        <v>-6.9960200002242345E-2</v>
      </c>
      <c r="O129" s="4">
        <f t="shared" si="37"/>
        <v>9.6689147361848273E-3</v>
      </c>
      <c r="P129" s="10">
        <f t="shared" si="32"/>
        <v>39633.185299999997</v>
      </c>
      <c r="Q129" s="10"/>
      <c r="R129" s="1">
        <f t="shared" si="33"/>
        <v>6.3407959140255989E-3</v>
      </c>
    </row>
    <row r="130" spans="1:18" x14ac:dyDescent="0.2">
      <c r="A130" s="65" t="s">
        <v>204</v>
      </c>
      <c r="B130" s="66" t="s">
        <v>64</v>
      </c>
      <c r="C130" s="67">
        <v>54702.817900000002</v>
      </c>
      <c r="D130" s="67">
        <v>2.0000000000000001E-4</v>
      </c>
      <c r="E130" s="41">
        <f t="shared" si="27"/>
        <v>11528.321340185465</v>
      </c>
      <c r="F130" s="1">
        <f t="shared" si="28"/>
        <v>11528.5</v>
      </c>
      <c r="G130" s="1">
        <f t="shared" si="29"/>
        <v>-7.4580950000381563E-2</v>
      </c>
      <c r="M130" s="1">
        <f t="shared" si="35"/>
        <v>-7.4580950000381563E-2</v>
      </c>
      <c r="N130" s="1">
        <f t="shared" si="36"/>
        <v>-7.4580950000381563E-2</v>
      </c>
      <c r="O130" s="4">
        <f t="shared" si="37"/>
        <v>9.7321152658644931E-3</v>
      </c>
      <c r="P130" s="10">
        <f t="shared" si="32"/>
        <v>39684.317900000002</v>
      </c>
      <c r="Q130" s="10"/>
      <c r="R130" s="1">
        <f t="shared" si="33"/>
        <v>7.1086929745902677E-3</v>
      </c>
    </row>
    <row r="131" spans="1:18" x14ac:dyDescent="0.2">
      <c r="A131" s="65" t="s">
        <v>205</v>
      </c>
      <c r="B131" s="66" t="s">
        <v>65</v>
      </c>
      <c r="C131" s="67">
        <v>54768.564599999998</v>
      </c>
      <c r="D131" s="67">
        <v>2.0000000000000001E-4</v>
      </c>
      <c r="E131" s="41">
        <f t="shared" si="27"/>
        <v>11685.818572766284</v>
      </c>
      <c r="F131" s="1">
        <f t="shared" si="28"/>
        <v>11686</v>
      </c>
      <c r="G131" s="1">
        <f t="shared" si="29"/>
        <v>-7.5736200007668231E-2</v>
      </c>
      <c r="M131" s="1">
        <f t="shared" si="35"/>
        <v>-7.5736200007668231E-2</v>
      </c>
      <c r="N131" s="1">
        <f t="shared" si="36"/>
        <v>-7.5736200007668231E-2</v>
      </c>
      <c r="O131" s="4">
        <f t="shared" si="37"/>
        <v>9.8121374488323865E-3</v>
      </c>
      <c r="P131" s="10">
        <f t="shared" si="32"/>
        <v>39750.064599999998</v>
      </c>
      <c r="Q131" s="10"/>
      <c r="R131" s="1">
        <f t="shared" si="33"/>
        <v>7.3185180415713067E-3</v>
      </c>
    </row>
    <row r="132" spans="1:18" x14ac:dyDescent="0.2">
      <c r="A132" s="65" t="s">
        <v>205</v>
      </c>
      <c r="B132" s="66" t="s">
        <v>64</v>
      </c>
      <c r="C132" s="67">
        <v>54797.576999999997</v>
      </c>
      <c r="D132" s="67">
        <v>2.0000000000000001E-4</v>
      </c>
      <c r="E132" s="41">
        <f t="shared" si="27"/>
        <v>11755.318223859465</v>
      </c>
      <c r="F132" s="1">
        <f t="shared" si="28"/>
        <v>11755.5</v>
      </c>
      <c r="G132" s="1">
        <f t="shared" si="29"/>
        <v>-7.5881850003497675E-2</v>
      </c>
      <c r="M132" s="1">
        <f t="shared" si="35"/>
        <v>-7.5881850003497675E-2</v>
      </c>
      <c r="N132" s="1">
        <f t="shared" si="36"/>
        <v>-7.5881850003497675E-2</v>
      </c>
      <c r="O132" s="4">
        <f t="shared" si="37"/>
        <v>9.8470067819798283E-3</v>
      </c>
      <c r="P132" s="10">
        <f t="shared" si="32"/>
        <v>39779.076999999997</v>
      </c>
      <c r="Q132" s="10"/>
      <c r="R132" s="1">
        <f t="shared" si="33"/>
        <v>7.3494368857449132E-3</v>
      </c>
    </row>
    <row r="133" spans="1:18" x14ac:dyDescent="0.2">
      <c r="A133" s="65" t="s">
        <v>205</v>
      </c>
      <c r="B133" s="66" t="s">
        <v>64</v>
      </c>
      <c r="C133" s="67">
        <v>54832.640599999999</v>
      </c>
      <c r="D133" s="67">
        <v>2.9999999999999997E-4</v>
      </c>
      <c r="E133" s="41">
        <f t="shared" si="27"/>
        <v>11839.313617762451</v>
      </c>
      <c r="F133" s="1">
        <f t="shared" si="28"/>
        <v>11839.5</v>
      </c>
      <c r="G133" s="1">
        <f t="shared" si="29"/>
        <v>-7.7804650005418807E-2</v>
      </c>
      <c r="M133" s="1">
        <f t="shared" si="35"/>
        <v>-7.7804650005418807E-2</v>
      </c>
      <c r="N133" s="1">
        <f t="shared" si="36"/>
        <v>-7.7804650005418807E-2</v>
      </c>
      <c r="O133" s="4">
        <f t="shared" si="37"/>
        <v>9.8887897341060921E-3</v>
      </c>
      <c r="P133" s="10">
        <f t="shared" si="32"/>
        <v>39814.140599999999</v>
      </c>
      <c r="Q133" s="10"/>
      <c r="R133" s="1">
        <f t="shared" si="33"/>
        <v>7.6901393733496849E-3</v>
      </c>
    </row>
    <row r="134" spans="1:18" x14ac:dyDescent="0.2">
      <c r="A134" s="65" t="s">
        <v>201</v>
      </c>
      <c r="B134" s="66" t="s">
        <v>64</v>
      </c>
      <c r="C134" s="67">
        <v>54986.677100000001</v>
      </c>
      <c r="D134" s="67">
        <v>2.9999999999999997E-4</v>
      </c>
      <c r="E134" s="41">
        <f t="shared" si="27"/>
        <v>12208.310426217284</v>
      </c>
      <c r="F134" s="1">
        <f t="shared" si="28"/>
        <v>12208.5</v>
      </c>
      <c r="G134" s="1">
        <f t="shared" si="29"/>
        <v>-7.9136950000247452E-2</v>
      </c>
      <c r="M134" s="1">
        <f t="shared" si="35"/>
        <v>-7.9136950000247452E-2</v>
      </c>
      <c r="N134" s="1">
        <f t="shared" si="36"/>
        <v>-7.9136950000247452E-2</v>
      </c>
      <c r="O134" s="4">
        <f t="shared" si="37"/>
        <v>1.0067652690426773E-2</v>
      </c>
      <c r="P134" s="10">
        <f t="shared" si="32"/>
        <v>39968.177100000001</v>
      </c>
      <c r="Q134" s="10"/>
      <c r="R134" s="1">
        <f t="shared" si="33"/>
        <v>7.9574611412010429E-3</v>
      </c>
    </row>
    <row r="135" spans="1:18" x14ac:dyDescent="0.2">
      <c r="A135" s="61" t="s">
        <v>91</v>
      </c>
      <c r="B135" s="64" t="s">
        <v>65</v>
      </c>
      <c r="C135" s="61">
        <v>55029.464999999997</v>
      </c>
      <c r="D135" s="61">
        <v>2.0000000000000001E-4</v>
      </c>
      <c r="E135" s="41">
        <f t="shared" si="27"/>
        <v>12310.809499751691</v>
      </c>
      <c r="F135" s="1">
        <f t="shared" si="28"/>
        <v>12311</v>
      </c>
      <c r="G135" s="1">
        <f t="shared" si="29"/>
        <v>-7.9523700005665887E-2</v>
      </c>
      <c r="L135" s="1">
        <f>G135</f>
        <v>-7.9523700005665887E-2</v>
      </c>
      <c r="N135" s="1">
        <f ca="1">+C$11+C$12*F135</f>
        <v>-8.1199481686158689E-2</v>
      </c>
      <c r="O135" s="4">
        <f>+I$4+I$3*F135+I$2*F135^2+I$5*SIN(RADIANS(I$6*F135+I$7))</f>
        <v>-6.8685370441140259E-2</v>
      </c>
      <c r="P135" s="10">
        <f t="shared" si="32"/>
        <v>40010.964999999997</v>
      </c>
      <c r="Q135" s="10"/>
      <c r="R135" s="1">
        <f t="shared" si="33"/>
        <v>1.174693877492703E-4</v>
      </c>
    </row>
    <row r="136" spans="1:18" x14ac:dyDescent="0.2">
      <c r="A136" s="65" t="s">
        <v>206</v>
      </c>
      <c r="B136" s="66" t="e">
        <v>#VALUE!</v>
      </c>
      <c r="C136" s="67">
        <v>55114.620799999997</v>
      </c>
      <c r="D136" s="67">
        <v>2.9999999999999997E-4</v>
      </c>
      <c r="E136" s="41">
        <f t="shared" si="27"/>
        <v>12514.801530351047</v>
      </c>
      <c r="F136" s="1">
        <f t="shared" si="28"/>
        <v>12515</v>
      </c>
      <c r="G136" s="1">
        <f t="shared" si="29"/>
        <v>-8.2850500002678018E-2</v>
      </c>
      <c r="M136" s="1">
        <f>G136</f>
        <v>-8.2850500002678018E-2</v>
      </c>
      <c r="N136" s="1">
        <f>G136</f>
        <v>-8.2850500002678018E-2</v>
      </c>
      <c r="O136" s="4">
        <f>+D$11+D$12*F136+D$13*F136^2</f>
        <v>1.0210419341681808E-2</v>
      </c>
      <c r="P136" s="10">
        <f t="shared" si="32"/>
        <v>40096.120799999997</v>
      </c>
      <c r="Q136" s="10"/>
      <c r="R136" s="1">
        <f t="shared" si="33"/>
        <v>8.6603347092174439E-3</v>
      </c>
    </row>
    <row r="137" spans="1:18" x14ac:dyDescent="0.2">
      <c r="A137" s="61" t="s">
        <v>81</v>
      </c>
      <c r="B137" s="64" t="s">
        <v>64</v>
      </c>
      <c r="C137" s="61">
        <v>55144.675799999997</v>
      </c>
      <c r="D137" s="61">
        <v>1E-4</v>
      </c>
      <c r="E137" s="41">
        <f t="shared" si="27"/>
        <v>12586.798745803942</v>
      </c>
      <c r="F137" s="1">
        <f t="shared" si="28"/>
        <v>12587</v>
      </c>
      <c r="G137" s="1">
        <f t="shared" si="29"/>
        <v>-8.4012900006200653E-2</v>
      </c>
      <c r="L137" s="1">
        <f>G137</f>
        <v>-8.4012900006200653E-2</v>
      </c>
      <c r="N137" s="1">
        <f ca="1">+C$11+C$12*F137</f>
        <v>-8.335894890102534E-2</v>
      </c>
      <c r="O137" s="4">
        <f>+I$4+I$3*F137+I$2*F137^2+I$5*SIN(RADIANS(I$6*F137+I$7))</f>
        <v>-7.0316468637711266E-2</v>
      </c>
      <c r="P137" s="10">
        <f t="shared" si="32"/>
        <v>40126.175799999997</v>
      </c>
      <c r="Q137" s="10"/>
      <c r="R137" s="1">
        <f t="shared" si="33"/>
        <v>1.8759223223174007E-4</v>
      </c>
    </row>
    <row r="138" spans="1:18" x14ac:dyDescent="0.2">
      <c r="A138" s="65" t="s">
        <v>206</v>
      </c>
      <c r="B138" s="66" t="e">
        <v>#VALUE!</v>
      </c>
      <c r="C138" s="67">
        <v>55163.669300000001</v>
      </c>
      <c r="D138" s="67">
        <v>1E-4</v>
      </c>
      <c r="E138" s="41">
        <f t="shared" si="27"/>
        <v>12632.297967620774</v>
      </c>
      <c r="F138" s="1">
        <f t="shared" si="28"/>
        <v>12632.5</v>
      </c>
      <c r="G138" s="1">
        <f t="shared" si="29"/>
        <v>-8.4337749998667277E-2</v>
      </c>
      <c r="M138" s="1">
        <f>G138</f>
        <v>-8.4337749998667277E-2</v>
      </c>
      <c r="N138" s="1">
        <f>G138</f>
        <v>-8.4337749998667277E-2</v>
      </c>
      <c r="O138" s="4">
        <f>+D$11+D$12*F138+D$13*F138^2</f>
        <v>1.0263754529658532E-2</v>
      </c>
      <c r="P138" s="10">
        <f t="shared" si="32"/>
        <v>40145.169300000001</v>
      </c>
      <c r="Q138" s="10"/>
      <c r="R138" s="1">
        <f t="shared" si="33"/>
        <v>8.9494446590228476E-3</v>
      </c>
    </row>
    <row r="139" spans="1:18" x14ac:dyDescent="0.2">
      <c r="A139" s="65" t="s">
        <v>206</v>
      </c>
      <c r="B139" s="66" t="e">
        <v>#VALUE!</v>
      </c>
      <c r="C139" s="67">
        <v>55238.5985</v>
      </c>
      <c r="D139" s="67">
        <v>2.0000000000000001E-4</v>
      </c>
      <c r="E139" s="41">
        <f t="shared" si="27"/>
        <v>12811.792020394454</v>
      </c>
      <c r="F139" s="1">
        <f t="shared" si="28"/>
        <v>12812</v>
      </c>
      <c r="G139" s="1">
        <f t="shared" si="29"/>
        <v>-8.6820399999851361E-2</v>
      </c>
      <c r="M139" s="1">
        <f>G139</f>
        <v>-8.6820399999851361E-2</v>
      </c>
      <c r="N139" s="1">
        <f>G139</f>
        <v>-8.6820399999851361E-2</v>
      </c>
      <c r="O139" s="4">
        <f>+D$11+D$12*F139+D$13*F139^2</f>
        <v>1.0343738801674888E-2</v>
      </c>
      <c r="P139" s="10">
        <f t="shared" si="32"/>
        <v>40220.0985</v>
      </c>
      <c r="Q139" s="10"/>
      <c r="R139" s="1">
        <f t="shared" si="33"/>
        <v>9.4408698690422576E-3</v>
      </c>
    </row>
    <row r="140" spans="1:18" x14ac:dyDescent="0.2">
      <c r="A140" s="65" t="s">
        <v>202</v>
      </c>
      <c r="B140" s="66" t="s">
        <v>65</v>
      </c>
      <c r="C140" s="67">
        <v>55346.716800000002</v>
      </c>
      <c r="D140" s="67">
        <v>2.0000000000000001E-4</v>
      </c>
      <c r="E140" s="41">
        <f t="shared" si="27"/>
        <v>13070.791073447219</v>
      </c>
      <c r="F140" s="1">
        <f t="shared" si="28"/>
        <v>13071</v>
      </c>
      <c r="G140" s="1">
        <f t="shared" si="29"/>
        <v>-8.7215699997614138E-2</v>
      </c>
      <c r="M140" s="1">
        <f>G140</f>
        <v>-8.7215699997614138E-2</v>
      </c>
      <c r="N140" s="1">
        <f>G140</f>
        <v>-8.7215699997614138E-2</v>
      </c>
      <c r="O140" s="4">
        <f>+D$11+D$12*F140+D$13*F140^2</f>
        <v>1.0455965695090313E-2</v>
      </c>
      <c r="P140" s="10">
        <f t="shared" si="32"/>
        <v>40328.216800000002</v>
      </c>
      <c r="Q140" s="10"/>
      <c r="R140" s="1">
        <f t="shared" si="33"/>
        <v>9.5397542791874207E-3</v>
      </c>
    </row>
    <row r="141" spans="1:18" x14ac:dyDescent="0.2">
      <c r="A141" s="60" t="s">
        <v>89</v>
      </c>
      <c r="B141" s="59" t="s">
        <v>64</v>
      </c>
      <c r="C141" s="58">
        <v>55503.67</v>
      </c>
      <c r="D141" s="58">
        <v>2.0000000000000001E-4</v>
      </c>
      <c r="E141" s="41">
        <f t="shared" si="27"/>
        <v>13446.774881679496</v>
      </c>
      <c r="F141" s="1">
        <f t="shared" si="28"/>
        <v>13447</v>
      </c>
      <c r="G141" s="1">
        <f t="shared" si="29"/>
        <v>-9.397490000264952E-2</v>
      </c>
      <c r="L141" s="1">
        <f>G141</f>
        <v>-9.397490000264952E-2</v>
      </c>
      <c r="N141" s="1">
        <f ca="1">+C$11+C$12*F141</f>
        <v>-9.0087723556044635E-2</v>
      </c>
      <c r="O141" s="4">
        <f>+I$4+I$3*F141+I$2*F141^2+I$5*SIN(RADIANS(I$6*F141+I$7))</f>
        <v>-7.5235381439585108E-2</v>
      </c>
      <c r="P141" s="10">
        <f t="shared" si="32"/>
        <v>40485.17</v>
      </c>
      <c r="Q141" s="10"/>
      <c r="R141" s="1">
        <f t="shared" si="33"/>
        <v>3.5116955597543564E-4</v>
      </c>
    </row>
    <row r="142" spans="1:18" x14ac:dyDescent="0.2">
      <c r="A142" s="67" t="s">
        <v>207</v>
      </c>
      <c r="B142" s="66" t="s">
        <v>65</v>
      </c>
      <c r="C142" s="67">
        <v>55531.642699999997</v>
      </c>
      <c r="D142" s="67">
        <v>2.9999999999999997E-4</v>
      </c>
      <c r="E142" s="41">
        <f t="shared" si="27"/>
        <v>13513.78391540763</v>
      </c>
      <c r="F142" s="1">
        <f t="shared" si="28"/>
        <v>13514</v>
      </c>
      <c r="G142" s="1">
        <f t="shared" si="29"/>
        <v>-9.0203800005838275E-2</v>
      </c>
      <c r="M142" s="1">
        <f>G142</f>
        <v>-9.0203800005838275E-2</v>
      </c>
      <c r="N142" s="1">
        <f>G142</f>
        <v>-9.0203800005838275E-2</v>
      </c>
      <c r="O142" s="4">
        <f>+D$11+D$12*F142+D$13*F142^2</f>
        <v>1.0639207808830665E-2</v>
      </c>
      <c r="P142" s="10">
        <f t="shared" si="32"/>
        <v>40513.142699999997</v>
      </c>
      <c r="Q142" s="10"/>
      <c r="R142" s="1">
        <f t="shared" si="33"/>
        <v>1.0169312225109381E-2</v>
      </c>
    </row>
    <row r="143" spans="1:18" x14ac:dyDescent="0.2">
      <c r="A143" s="65" t="s">
        <v>203</v>
      </c>
      <c r="B143" s="66" t="s">
        <v>64</v>
      </c>
      <c r="C143" s="67">
        <v>55747.664299999997</v>
      </c>
      <c r="D143" s="67">
        <v>1E-4</v>
      </c>
      <c r="E143" s="41">
        <f t="shared" si="27"/>
        <v>14031.266985701395</v>
      </c>
      <c r="F143" s="1">
        <f t="shared" si="28"/>
        <v>14031.5</v>
      </c>
      <c r="G143" s="1">
        <f t="shared" si="29"/>
        <v>-9.727105000638403E-2</v>
      </c>
      <c r="M143" s="1">
        <f>G143</f>
        <v>-9.727105000638403E-2</v>
      </c>
      <c r="N143" s="1">
        <f>G143</f>
        <v>-9.727105000638403E-2</v>
      </c>
      <c r="O143" s="4">
        <f>+D$11+D$12*F143+D$13*F143^2</f>
        <v>1.0839338911252678E-2</v>
      </c>
      <c r="P143" s="10">
        <f t="shared" si="32"/>
        <v>40729.164299999997</v>
      </c>
      <c r="Q143" s="10"/>
      <c r="R143" s="1">
        <f t="shared" si="33"/>
        <v>1.1687856191922665E-2</v>
      </c>
    </row>
    <row r="144" spans="1:18" x14ac:dyDescent="0.2">
      <c r="A144" s="61" t="s">
        <v>92</v>
      </c>
      <c r="B144" s="64" t="s">
        <v>65</v>
      </c>
      <c r="C144" s="61">
        <v>55881.6584</v>
      </c>
      <c r="D144" s="61">
        <v>4.0000000000000002E-4</v>
      </c>
      <c r="E144" s="41">
        <f t="shared" si="27"/>
        <v>14352.251916232653</v>
      </c>
      <c r="F144" s="1">
        <f t="shared" si="28"/>
        <v>14352.5</v>
      </c>
      <c r="G144" s="1">
        <f t="shared" si="29"/>
        <v>-0.10356175000197254</v>
      </c>
      <c r="L144" s="1">
        <f>G144</f>
        <v>-0.10356175000197254</v>
      </c>
      <c r="N144" s="1">
        <f ca="1">+C$11+C$12*F144</f>
        <v>-9.7172497335253905E-2</v>
      </c>
      <c r="O144" s="4">
        <f>+I$4+I$3*F144+I$2*F144^2+I$5*SIN(RADIANS(I$6*F144+I$7))</f>
        <v>-8.0109467385907976E-2</v>
      </c>
      <c r="P144" s="10">
        <f t="shared" si="32"/>
        <v>40863.1584</v>
      </c>
      <c r="Q144" s="10"/>
      <c r="R144" s="1">
        <f t="shared" si="33"/>
        <v>5.5000955990376426E-4</v>
      </c>
    </row>
    <row r="145" spans="3:4" x14ac:dyDescent="0.2">
      <c r="C145" s="33"/>
      <c r="D145" s="33"/>
    </row>
    <row r="146" spans="3:4" x14ac:dyDescent="0.2">
      <c r="C146" s="33"/>
      <c r="D146" s="33"/>
    </row>
    <row r="147" spans="3:4" x14ac:dyDescent="0.2">
      <c r="C147" s="33"/>
      <c r="D147" s="33"/>
    </row>
    <row r="148" spans="3:4" x14ac:dyDescent="0.2">
      <c r="C148" s="33"/>
      <c r="D148" s="33"/>
    </row>
    <row r="149" spans="3:4" x14ac:dyDescent="0.2">
      <c r="C149" s="33"/>
      <c r="D149" s="33"/>
    </row>
    <row r="150" spans="3:4" x14ac:dyDescent="0.2">
      <c r="C150" s="33"/>
      <c r="D150" s="33"/>
    </row>
    <row r="151" spans="3:4" x14ac:dyDescent="0.2">
      <c r="C151" s="33"/>
      <c r="D151" s="33"/>
    </row>
    <row r="152" spans="3:4" x14ac:dyDescent="0.2">
      <c r="C152" s="33"/>
      <c r="D152" s="33"/>
    </row>
    <row r="153" spans="3:4" x14ac:dyDescent="0.2">
      <c r="C153" s="33"/>
      <c r="D153" s="33"/>
    </row>
    <row r="154" spans="3:4" x14ac:dyDescent="0.2">
      <c r="C154" s="33"/>
      <c r="D154" s="33"/>
    </row>
    <row r="155" spans="3:4" x14ac:dyDescent="0.2">
      <c r="C155" s="33"/>
      <c r="D155" s="33"/>
    </row>
    <row r="156" spans="3:4" x14ac:dyDescent="0.2">
      <c r="C156" s="33"/>
      <c r="D156" s="33"/>
    </row>
    <row r="157" spans="3:4" x14ac:dyDescent="0.2">
      <c r="C157" s="33"/>
      <c r="D157" s="33"/>
    </row>
    <row r="158" spans="3:4" x14ac:dyDescent="0.2">
      <c r="C158" s="33"/>
      <c r="D158" s="33"/>
    </row>
    <row r="159" spans="3:4" x14ac:dyDescent="0.2">
      <c r="C159" s="33"/>
      <c r="D159" s="33"/>
    </row>
    <row r="160" spans="3:4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57"/>
  </sheetPr>
  <dimension ref="A1:AI284"/>
  <sheetViews>
    <sheetView workbookViewId="0">
      <selection activeCell="H13" sqref="H13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106</v>
      </c>
    </row>
    <row r="2" spans="1:23" x14ac:dyDescent="0.2">
      <c r="A2" s="11" t="s">
        <v>20</v>
      </c>
      <c r="B2" s="31" t="s">
        <v>4</v>
      </c>
      <c r="H2" s="1" t="s">
        <v>99</v>
      </c>
      <c r="I2" s="81">
        <f t="shared" ref="I2:I7" si="0">J2*K2</f>
        <v>-5.0400000000000002E-11</v>
      </c>
      <c r="J2" s="17">
        <v>-5.0400000000000002E-3</v>
      </c>
      <c r="K2" s="82">
        <v>1E-8</v>
      </c>
      <c r="V2" s="1">
        <v>-57000</v>
      </c>
      <c r="W2" s="1">
        <f>+D$11+D$12*V2+D$13*V2^2</f>
        <v>-0.48374647468830684</v>
      </c>
    </row>
    <row r="3" spans="1:23" ht="13.5" thickBot="1" x14ac:dyDescent="0.25">
      <c r="A3" s="38" t="s">
        <v>107</v>
      </c>
      <c r="C3" s="3"/>
      <c r="D3" s="3"/>
      <c r="H3" s="1" t="s">
        <v>28</v>
      </c>
      <c r="I3" s="81">
        <f t="shared" si="0"/>
        <v>-2.7600000000000003E-6</v>
      </c>
      <c r="J3" s="18">
        <v>-2.76E-2</v>
      </c>
      <c r="K3" s="82">
        <v>1E-4</v>
      </c>
      <c r="V3" s="1">
        <v>-54000</v>
      </c>
      <c r="W3" s="1">
        <f t="shared" ref="W3:W20" si="1">+D$11+D$12*V3+D$13*V3^2</f>
        <v>-0.4243426464169413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1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-0.36875720235548337</v>
      </c>
    </row>
    <row r="5" spans="1:23" x14ac:dyDescent="0.2">
      <c r="A5" s="11"/>
      <c r="C5" s="4"/>
      <c r="D5" s="4"/>
      <c r="H5" s="1" t="s">
        <v>101</v>
      </c>
      <c r="I5" s="81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-0.31699014250393354</v>
      </c>
    </row>
    <row r="6" spans="1:23" x14ac:dyDescent="0.2">
      <c r="A6" s="12" t="s">
        <v>22</v>
      </c>
      <c r="H6" s="1" t="s">
        <v>102</v>
      </c>
      <c r="I6" s="81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-0.26904146686229147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1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-0.22491117543055725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-0.1845992682087309</v>
      </c>
    </row>
    <row r="9" spans="1:23" x14ac:dyDescent="0.2">
      <c r="A9" s="29" t="s">
        <v>80</v>
      </c>
      <c r="B9" s="29"/>
      <c r="C9" s="29">
        <v>125</v>
      </c>
      <c r="D9" s="29" t="str">
        <f>"F"&amp;C9</f>
        <v>F125</v>
      </c>
      <c r="E9" s="29" t="str">
        <f>"G"&amp;C9</f>
        <v>G125</v>
      </c>
      <c r="V9" s="1">
        <v>-36000</v>
      </c>
      <c r="W9" s="1">
        <f t="shared" si="1"/>
        <v>-0.14810574519681238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-0.11543060639480174</v>
      </c>
    </row>
    <row r="11" spans="1:23" x14ac:dyDescent="0.2">
      <c r="A11" s="11" t="s">
        <v>23</v>
      </c>
      <c r="C11" s="30">
        <f ca="1">INTERCEPT(INDIRECT(E9):G1008,INDIRECT(D9):$F1008)</f>
        <v>0.18252732577381026</v>
      </c>
      <c r="D11" s="15">
        <f>+E11*F11</f>
        <v>-8.017437426603732E-3</v>
      </c>
      <c r="E11" s="17">
        <v>-80.174374266037319</v>
      </c>
      <c r="F11" s="2">
        <v>1E-4</v>
      </c>
      <c r="V11" s="1">
        <v>-30000</v>
      </c>
      <c r="W11" s="1">
        <f t="shared" si="1"/>
        <v>-8.6573851802698984E-2</v>
      </c>
    </row>
    <row r="12" spans="1:23" x14ac:dyDescent="0.2">
      <c r="A12" s="11" t="s">
        <v>24</v>
      </c>
      <c r="C12" s="30">
        <f ca="1">SLOPE(INDIRECT(E9):G1008,INDIRECT(D9):$F1008)</f>
        <v>-2.2685292170609531E-5</v>
      </c>
      <c r="D12" s="15">
        <f>+E12*F12</f>
        <v>-3.745426537309927E-6</v>
      </c>
      <c r="E12" s="18">
        <v>-0.37454265373099266</v>
      </c>
      <c r="F12" s="2">
        <v>1.0000000000000001E-5</v>
      </c>
      <c r="V12" s="1">
        <v>-27000</v>
      </c>
      <c r="W12" s="1">
        <f t="shared" si="1"/>
        <v>-6.1535481420504093E-2</v>
      </c>
    </row>
    <row r="13" spans="1:23" ht="13.5" thickBot="1" x14ac:dyDescent="0.25">
      <c r="A13" s="11" t="s">
        <v>25</v>
      </c>
      <c r="D13" s="15">
        <f>+E13*F13</f>
        <v>-2.121324561059923E-10</v>
      </c>
      <c r="E13" s="19">
        <v>-2.121324561059923E-2</v>
      </c>
      <c r="F13" s="2">
        <v>1E-8</v>
      </c>
      <c r="V13" s="1">
        <v>-24000</v>
      </c>
      <c r="W13" s="1">
        <f t="shared" si="1"/>
        <v>-4.0315495248217051E-2</v>
      </c>
    </row>
    <row r="14" spans="1:23" x14ac:dyDescent="0.2">
      <c r="A14" s="11" t="s">
        <v>26</v>
      </c>
      <c r="E14" s="4">
        <f>SUM(R21:R110)</f>
        <v>1.9773278575144191E-2</v>
      </c>
      <c r="V14" s="1">
        <v>-21000</v>
      </c>
      <c r="W14" s="1">
        <f t="shared" si="1"/>
        <v>-2.2913893285837872E-2</v>
      </c>
    </row>
    <row r="15" spans="1:23" x14ac:dyDescent="0.2">
      <c r="A15" s="13" t="s">
        <v>27</v>
      </c>
      <c r="B15" s="11"/>
      <c r="C15" s="24">
        <f ca="1">(C7+C11)+(C8+C12)*INT(MAX(F21:F3534))</f>
        <v>56460.794718827005</v>
      </c>
      <c r="D15" s="26">
        <f>+C7+INT(MAX(F21:F1589))*C8+D11+D12*INT(MAX(F21:F4024))+D13*INT(MAX(F21:F4051)^2)</f>
        <v>56460.849732242001</v>
      </c>
      <c r="E15" s="30" t="s">
        <v>84</v>
      </c>
      <c r="F15" s="38">
        <v>1</v>
      </c>
      <c r="V15" s="1">
        <v>-18000</v>
      </c>
      <c r="W15" s="1">
        <f t="shared" si="1"/>
        <v>-9.3306755333665489E-3</v>
      </c>
    </row>
    <row r="16" spans="1:23" x14ac:dyDescent="0.2">
      <c r="A16" s="12" t="s">
        <v>10</v>
      </c>
      <c r="B16" s="11"/>
      <c r="C16" s="25">
        <f ca="1">+C8+C12</f>
        <v>0.41742401470782942</v>
      </c>
      <c r="D16" s="26">
        <f>+C8+D12+2*D13*F98</f>
        <v>0.41744092255666565</v>
      </c>
      <c r="E16" s="30" t="s">
        <v>85</v>
      </c>
      <c r="F16" s="39">
        <f ca="1">NOW()+15018.5+$C$5/24</f>
        <v>60335.207807638886</v>
      </c>
      <c r="V16" s="1">
        <v>-15000</v>
      </c>
      <c r="W16" s="1">
        <f t="shared" si="1"/>
        <v>4.3415800919690412E-4</v>
      </c>
    </row>
    <row r="17" spans="1:35" ht="13.5" thickBot="1" x14ac:dyDescent="0.25">
      <c r="A17" s="30" t="s">
        <v>72</v>
      </c>
      <c r="B17" s="11"/>
      <c r="C17" s="11">
        <f>COUNT(C21:C2192)</f>
        <v>136</v>
      </c>
      <c r="D17" s="11"/>
      <c r="E17" s="30" t="s">
        <v>86</v>
      </c>
      <c r="F17" s="39">
        <f ca="1">ROUND(2*(F16-$C$7)/$C$8,0)/2+F15</f>
        <v>25022</v>
      </c>
      <c r="V17" s="1">
        <v>-12000</v>
      </c>
      <c r="W17" s="1">
        <f t="shared" si="1"/>
        <v>6.3806073418524976E-3</v>
      </c>
    </row>
    <row r="18" spans="1:35" ht="14.25" thickTop="1" thickBot="1" x14ac:dyDescent="0.25">
      <c r="A18" s="12" t="s">
        <v>82</v>
      </c>
      <c r="B18" s="11"/>
      <c r="C18" s="27">
        <f ca="1">+C15</f>
        <v>56460.794718827005</v>
      </c>
      <c r="D18" s="28">
        <f ca="1">C16</f>
        <v>0.41742401470782942</v>
      </c>
      <c r="E18" s="30" t="s">
        <v>87</v>
      </c>
      <c r="F18" s="26">
        <f ca="1">ROUND(2*(F16-$C$15)/$C$16,0)/2+F15</f>
        <v>9282.5</v>
      </c>
      <c r="V18" s="1">
        <v>-9000</v>
      </c>
      <c r="W18" s="1">
        <f t="shared" si="1"/>
        <v>8.5086724646002351E-3</v>
      </c>
    </row>
    <row r="19" spans="1:35" ht="13.5" thickBot="1" x14ac:dyDescent="0.25">
      <c r="A19" s="68" t="s">
        <v>83</v>
      </c>
      <c r="B19" s="11"/>
      <c r="C19" s="84">
        <f>+D15</f>
        <v>56460.849732242001</v>
      </c>
      <c r="D19" s="85">
        <f>+D16</f>
        <v>0.41744092255666565</v>
      </c>
      <c r="E19" s="30" t="s">
        <v>88</v>
      </c>
      <c r="F19" s="40">
        <f ca="1">+$C$15+$C$16*F18-15018.5-$C$5/24</f>
        <v>45317.033135352431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6.818353377440107E-3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0" t="s">
        <v>98</v>
      </c>
      <c r="M20" s="8" t="s">
        <v>61</v>
      </c>
      <c r="N20" s="8" t="s">
        <v>30</v>
      </c>
      <c r="O20" s="7" t="s">
        <v>31</v>
      </c>
      <c r="P20" s="7" t="s">
        <v>1</v>
      </c>
      <c r="Q20" s="72" t="s">
        <v>97</v>
      </c>
      <c r="V20" s="1">
        <v>-3000</v>
      </c>
      <c r="W20" s="1">
        <f t="shared" si="1"/>
        <v>1.3096500803721183E-3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2" si="2">(C21-C$7)/C$8</f>
        <v>-52341.537734038866</v>
      </c>
      <c r="F21" s="4">
        <f>ROUND(2*E21,0)/2+1</f>
        <v>-52340.5</v>
      </c>
      <c r="G21" s="4">
        <f t="shared" ref="G21:G28" si="3">C21-(C$7+C$8*F21)</f>
        <v>-0.43319865000012214</v>
      </c>
      <c r="H21" s="4">
        <f>G21</f>
        <v>-0.43319865000012214</v>
      </c>
      <c r="I21" s="4"/>
      <c r="J21" s="4"/>
      <c r="K21" s="4"/>
      <c r="L21" s="4"/>
      <c r="M21" s="4"/>
      <c r="N21" s="4"/>
      <c r="O21" s="4">
        <f t="shared" ref="O21:O52" si="4">+D$11+D$12*F21+D$13*F21^2</f>
        <v>-0.39312273028675615</v>
      </c>
      <c r="P21" s="9">
        <f t="shared" ref="P21:P52" si="5">C21-15018.5</f>
        <v>13022.056</v>
      </c>
      <c r="Q21" s="9"/>
      <c r="R21" s="1">
        <f t="shared" ref="R21:R28" si="6">+(O21-G21)^2</f>
        <v>1.6060793408721569E-3</v>
      </c>
      <c r="V21" s="1">
        <v>0</v>
      </c>
      <c r="W21" s="1">
        <f>+D$11+D$12*V21+D$13*V21^2</f>
        <v>-8.017437426603732E-3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2"/>
        <v>-27071.494875872788</v>
      </c>
      <c r="F22" s="4">
        <f t="shared" ref="F22:F53" si="7">ROUND(2*E22,0)/2</f>
        <v>-27071.5</v>
      </c>
      <c r="G22" s="1">
        <f t="shared" si="3"/>
        <v>2.1390499969129451E-3</v>
      </c>
      <c r="I22" s="1">
        <f t="shared" ref="I22:I28" si="8">G22</f>
        <v>2.1390499969129451E-3</v>
      </c>
      <c r="J22" s="4"/>
      <c r="K22" s="4"/>
      <c r="L22" s="4"/>
      <c r="M22" s="4"/>
      <c r="N22" s="4"/>
      <c r="O22" s="4">
        <f t="shared" si="4"/>
        <v>-6.2087811310260393E-2</v>
      </c>
      <c r="P22" s="9">
        <f t="shared" si="5"/>
        <v>23570.951999999997</v>
      </c>
      <c r="Q22" s="9"/>
      <c r="R22" s="1">
        <f t="shared" si="6"/>
        <v>4.1250897133708799E-3</v>
      </c>
      <c r="S22" s="1">
        <f>+O22-G22</f>
        <v>-6.4226861307173339E-2</v>
      </c>
      <c r="T22" s="1">
        <f>S22*24*60</f>
        <v>-92.486680282329601</v>
      </c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2"/>
        <v>-27028.50016541034</v>
      </c>
      <c r="F23" s="4">
        <f t="shared" si="7"/>
        <v>-27028.5</v>
      </c>
      <c r="G23" s="1">
        <f t="shared" si="3"/>
        <v>-6.9050001911818981E-5</v>
      </c>
      <c r="I23" s="1">
        <f t="shared" si="8"/>
        <v>-6.9050001911818981E-5</v>
      </c>
      <c r="J23" s="4"/>
      <c r="K23" s="4"/>
      <c r="L23" s="4"/>
      <c r="M23" s="4"/>
      <c r="N23" s="4"/>
      <c r="O23" s="4">
        <f t="shared" si="4"/>
        <v>-6.1755380918725358E-2</v>
      </c>
      <c r="P23" s="9">
        <f t="shared" si="5"/>
        <v>23588.9</v>
      </c>
      <c r="Q23" s="9"/>
      <c r="R23" s="1">
        <f t="shared" si="6"/>
        <v>3.8052034219786257E-3</v>
      </c>
      <c r="S23" s="1">
        <f>+O23-G23</f>
        <v>-6.1686330916813539E-2</v>
      </c>
      <c r="T23" s="1">
        <f>S23*24*60</f>
        <v>-88.828316520211501</v>
      </c>
    </row>
    <row r="24" spans="1:35" x14ac:dyDescent="0.2">
      <c r="A24" s="1" t="s">
        <v>34</v>
      </c>
      <c r="C24" s="33">
        <v>41089.970999999998</v>
      </c>
      <c r="D24" s="33" t="s">
        <v>79</v>
      </c>
      <c r="E24" s="1">
        <f t="shared" si="2"/>
        <v>-21081.463094569928</v>
      </c>
      <c r="F24" s="4">
        <f t="shared" si="7"/>
        <v>-21081.5</v>
      </c>
      <c r="G24" s="1">
        <f t="shared" si="3"/>
        <v>1.540604999900097E-2</v>
      </c>
      <c r="I24" s="1">
        <f t="shared" si="8"/>
        <v>1.540604999900097E-2</v>
      </c>
      <c r="O24" s="4">
        <f t="shared" si="4"/>
        <v>-2.3336179457104478E-2</v>
      </c>
      <c r="P24" s="10">
        <f t="shared" si="5"/>
        <v>26071.470999999998</v>
      </c>
      <c r="Q24" s="10"/>
      <c r="R24" s="1">
        <f t="shared" si="6"/>
        <v>1.5009603432295246E-3</v>
      </c>
      <c r="V24" s="1">
        <v>3000</v>
      </c>
      <c r="W24" s="1">
        <f t="shared" ref="W24:W30" si="9">+D$11+D$12*V24+D$13*V24^2</f>
        <v>-2.1162909143487445E-2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 t="s">
        <v>79</v>
      </c>
      <c r="E25" s="1">
        <f t="shared" si="2"/>
        <v>-21075.483888122737</v>
      </c>
      <c r="F25" s="4">
        <f t="shared" si="7"/>
        <v>-21075.5</v>
      </c>
      <c r="G25" s="1">
        <f t="shared" si="3"/>
        <v>6.7258499984745868E-3</v>
      </c>
      <c r="I25" s="1">
        <f t="shared" si="8"/>
        <v>6.7258499984745868E-3</v>
      </c>
      <c r="O25" s="4">
        <f t="shared" si="4"/>
        <v>-2.3304994808615975E-2</v>
      </c>
      <c r="P25" s="10">
        <f t="shared" si="5"/>
        <v>26073.966999999997</v>
      </c>
      <c r="Q25" s="10"/>
      <c r="R25" s="1">
        <f t="shared" si="6"/>
        <v>9.0185163982755819E-4</v>
      </c>
      <c r="V25" s="1">
        <v>6000</v>
      </c>
      <c r="W25" s="1">
        <f t="shared" si="9"/>
        <v>-3.8126765070279019E-2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 t="s">
        <v>79</v>
      </c>
      <c r="E26" s="1">
        <f t="shared" si="2"/>
        <v>-17815.510818506889</v>
      </c>
      <c r="F26" s="4">
        <f t="shared" si="7"/>
        <v>-17815.5</v>
      </c>
      <c r="G26" s="1">
        <f t="shared" si="3"/>
        <v>-4.5161500020185485E-3</v>
      </c>
      <c r="I26" s="1">
        <f t="shared" si="8"/>
        <v>-4.5161500020185485E-3</v>
      </c>
      <c r="O26" s="4">
        <f t="shared" si="4"/>
        <v>-8.6199439978832046E-3</v>
      </c>
      <c r="P26" s="10">
        <f t="shared" si="5"/>
        <v>27434.832000000002</v>
      </c>
      <c r="Q26" s="10"/>
      <c r="R26" s="1">
        <f t="shared" si="6"/>
        <v>1.6841125160494802E-5</v>
      </c>
      <c r="V26" s="1">
        <v>9000</v>
      </c>
      <c r="W26" s="1">
        <f t="shared" si="9"/>
        <v>-5.8909005206978456E-2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 t="s">
        <v>79</v>
      </c>
      <c r="E27" s="1">
        <f t="shared" si="2"/>
        <v>-17798.502659141879</v>
      </c>
      <c r="F27" s="4">
        <f t="shared" si="7"/>
        <v>-17798.5</v>
      </c>
      <c r="G27" s="1">
        <f t="shared" si="3"/>
        <v>-1.1100499978056177E-3</v>
      </c>
      <c r="I27" s="1">
        <f t="shared" si="8"/>
        <v>-1.1100499978056177E-3</v>
      </c>
      <c r="O27" s="4">
        <f t="shared" si="4"/>
        <v>-8.555183199057563E-3</v>
      </c>
      <c r="P27" s="10">
        <f t="shared" si="5"/>
        <v>27441.932000000001</v>
      </c>
      <c r="Q27" s="10"/>
      <c r="R27" s="1">
        <f t="shared" si="6"/>
        <v>5.5430008384384037E-5</v>
      </c>
      <c r="V27" s="1">
        <v>12000</v>
      </c>
      <c r="W27" s="1">
        <f t="shared" si="9"/>
        <v>-8.3509629553585749E-2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 t="s">
        <v>79</v>
      </c>
      <c r="E28" s="1">
        <f t="shared" si="2"/>
        <v>-17393.535989145454</v>
      </c>
      <c r="F28" s="4">
        <f t="shared" si="7"/>
        <v>-17393.5</v>
      </c>
      <c r="G28" s="1">
        <f t="shared" si="3"/>
        <v>-1.502355000411626E-2</v>
      </c>
      <c r="I28" s="1">
        <f t="shared" si="8"/>
        <v>-1.502355000411626E-2</v>
      </c>
      <c r="O28" s="4">
        <f t="shared" si="4"/>
        <v>-7.0486079615788358E-3</v>
      </c>
      <c r="P28" s="10">
        <f t="shared" si="5"/>
        <v>27610.983999999997</v>
      </c>
      <c r="Q28" s="10"/>
      <c r="R28" s="1">
        <f t="shared" si="6"/>
        <v>6.3599700581830977E-5</v>
      </c>
      <c r="V28" s="1">
        <v>15000</v>
      </c>
      <c r="W28" s="1">
        <f t="shared" si="9"/>
        <v>-0.1119286381101009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 t="s">
        <v>79</v>
      </c>
      <c r="E29" s="1">
        <f t="shared" si="2"/>
        <v>-17391.221921265649</v>
      </c>
      <c r="F29" s="4">
        <f t="shared" si="7"/>
        <v>-17391</v>
      </c>
      <c r="O29" s="4">
        <f t="shared" si="4"/>
        <v>-7.0395242243735737E-3</v>
      </c>
      <c r="P29" s="10">
        <f t="shared" si="5"/>
        <v>27611.949999999997</v>
      </c>
      <c r="Q29" s="73">
        <f>C29-(C$7+C$8*F29)</f>
        <v>-9.2640300004859455E-2</v>
      </c>
      <c r="V29" s="1">
        <v>18000</v>
      </c>
      <c r="W29" s="1">
        <f t="shared" si="9"/>
        <v>-0.14416603087652391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 t="s">
        <v>79</v>
      </c>
      <c r="E30" s="1">
        <f t="shared" si="2"/>
        <v>-16605.476100302149</v>
      </c>
      <c r="F30" s="4">
        <f t="shared" si="7"/>
        <v>-16605.5</v>
      </c>
      <c r="G30" s="1">
        <f t="shared" ref="G30:G61" si="10">C30-(C$7+C$8*F30)</f>
        <v>9.9768500003847294E-3</v>
      </c>
      <c r="I30" s="1">
        <f t="shared" ref="I30:I40" si="11">G30</f>
        <v>9.9768500003847294E-3</v>
      </c>
      <c r="O30" s="4">
        <f t="shared" si="4"/>
        <v>-4.3167184693627333E-3</v>
      </c>
      <c r="P30" s="10">
        <f t="shared" si="5"/>
        <v>27939.957000000002</v>
      </c>
      <c r="Q30" s="10"/>
      <c r="R30" s="1">
        <f t="shared" ref="R30:R61" si="12">+(O30-G30)^2</f>
        <v>2.0430609959935884E-4</v>
      </c>
      <c r="V30" s="1">
        <v>21000</v>
      </c>
      <c r="W30" s="1">
        <f t="shared" si="9"/>
        <v>-0.1802218078528548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 t="s">
        <v>79</v>
      </c>
      <c r="E31" s="1">
        <f t="shared" si="2"/>
        <v>-16593.498523284528</v>
      </c>
      <c r="F31" s="4">
        <f t="shared" si="7"/>
        <v>-16593.5</v>
      </c>
      <c r="G31" s="1">
        <f t="shared" si="10"/>
        <v>6.1645000096177682E-4</v>
      </c>
      <c r="I31" s="1">
        <f t="shared" si="11"/>
        <v>6.1645000096177682E-4</v>
      </c>
      <c r="O31" s="4">
        <f t="shared" si="4"/>
        <v>-4.2771525628872986E-3</v>
      </c>
      <c r="P31" s="10">
        <f t="shared" si="5"/>
        <v>27944.957000000002</v>
      </c>
      <c r="Q31" s="10"/>
      <c r="R31" s="1">
        <f t="shared" si="12"/>
        <v>2.3947346052910244E-5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 t="s">
        <v>79</v>
      </c>
      <c r="E32" s="1">
        <f t="shared" si="2"/>
        <v>-15845.494047503549</v>
      </c>
      <c r="F32" s="4">
        <f t="shared" si="7"/>
        <v>-15845.5</v>
      </c>
      <c r="G32" s="1">
        <f t="shared" si="10"/>
        <v>2.4848500033840537E-3</v>
      </c>
      <c r="I32" s="1">
        <f t="shared" si="11"/>
        <v>2.4848500033840537E-3</v>
      </c>
      <c r="O32" s="4">
        <f t="shared" si="4"/>
        <v>-1.9314707845656531E-3</v>
      </c>
      <c r="P32" s="10">
        <f t="shared" si="5"/>
        <v>28257.209000000003</v>
      </c>
      <c r="Q32" s="10"/>
      <c r="R32" s="1">
        <f t="shared" si="12"/>
        <v>1.9503889302076721E-5</v>
      </c>
    </row>
    <row r="33" spans="1:35" x14ac:dyDescent="0.2">
      <c r="A33" s="1" t="s">
        <v>62</v>
      </c>
      <c r="C33" s="34">
        <v>43687.731</v>
      </c>
      <c r="D33" s="33" t="s">
        <v>79</v>
      </c>
      <c r="E33" s="1">
        <f t="shared" si="2"/>
        <v>-14858.488999913048</v>
      </c>
      <c r="F33" s="4">
        <f t="shared" si="7"/>
        <v>-14858.5</v>
      </c>
      <c r="G33" s="1">
        <f t="shared" si="10"/>
        <v>4.5919499971205369E-3</v>
      </c>
      <c r="I33" s="1">
        <f t="shared" si="11"/>
        <v>4.5919499971205369E-3</v>
      </c>
      <c r="O33" s="4">
        <f t="shared" si="4"/>
        <v>8.0043506126821484E-4</v>
      </c>
      <c r="P33" s="10">
        <f t="shared" si="5"/>
        <v>28669.231</v>
      </c>
      <c r="Q33" s="10"/>
      <c r="R33" s="1">
        <f t="shared" si="12"/>
        <v>1.4375585508791237E-5</v>
      </c>
    </row>
    <row r="34" spans="1:35" x14ac:dyDescent="0.2">
      <c r="A34" s="1" t="s">
        <v>62</v>
      </c>
      <c r="C34" s="34">
        <v>43822.569000000003</v>
      </c>
      <c r="D34" s="33" t="s">
        <v>79</v>
      </c>
      <c r="E34" s="1">
        <f t="shared" si="2"/>
        <v>-14535.482493932757</v>
      </c>
      <c r="F34" s="4">
        <f t="shared" si="7"/>
        <v>-14535.5</v>
      </c>
      <c r="G34" s="1">
        <f t="shared" si="10"/>
        <v>7.3078499990515411E-3</v>
      </c>
      <c r="I34" s="1">
        <f t="shared" si="11"/>
        <v>7.3078499990515411E-3</v>
      </c>
      <c r="O34" s="4">
        <f t="shared" si="4"/>
        <v>1.6047034066909022E-3</v>
      </c>
      <c r="P34" s="10">
        <f t="shared" si="5"/>
        <v>28804.069000000003</v>
      </c>
      <c r="Q34" s="10"/>
      <c r="R34" s="1">
        <f t="shared" si="12"/>
        <v>3.2525881053954767E-5</v>
      </c>
    </row>
    <row r="35" spans="1:35" x14ac:dyDescent="0.2">
      <c r="A35" s="1" t="s">
        <v>62</v>
      </c>
      <c r="C35" s="34">
        <v>44046.726000000002</v>
      </c>
      <c r="D35" s="33" t="s">
        <v>79</v>
      </c>
      <c r="E35" s="1">
        <f t="shared" si="2"/>
        <v>-13998.510947625169</v>
      </c>
      <c r="F35" s="4">
        <f t="shared" si="7"/>
        <v>-13998.5</v>
      </c>
      <c r="G35" s="1">
        <f t="shared" si="10"/>
        <v>-4.5700499977101572E-3</v>
      </c>
      <c r="I35" s="1">
        <f t="shared" si="11"/>
        <v>-4.5700499977101572E-3</v>
      </c>
      <c r="O35" s="4">
        <f t="shared" si="4"/>
        <v>2.8438636450132115E-3</v>
      </c>
      <c r="P35" s="10">
        <f t="shared" si="5"/>
        <v>29028.226000000002</v>
      </c>
      <c r="Q35" s="10"/>
      <c r="R35" s="1">
        <f t="shared" si="12"/>
        <v>5.4966115501759688E-5</v>
      </c>
    </row>
    <row r="36" spans="1:35" x14ac:dyDescent="0.2">
      <c r="A36" s="1" t="s">
        <v>62</v>
      </c>
      <c r="C36" s="34">
        <v>44410.75</v>
      </c>
      <c r="D36" s="33" t="s">
        <v>79</v>
      </c>
      <c r="E36" s="1">
        <f t="shared" si="2"/>
        <v>-13126.485848372984</v>
      </c>
      <c r="F36" s="4">
        <f t="shared" si="7"/>
        <v>-13126.5</v>
      </c>
      <c r="G36" s="1">
        <f t="shared" si="10"/>
        <v>5.9075499957543798E-3</v>
      </c>
      <c r="I36" s="1">
        <f t="shared" si="11"/>
        <v>5.9075499957543798E-3</v>
      </c>
      <c r="O36" s="4">
        <f t="shared" si="4"/>
        <v>4.5954206887539942E-3</v>
      </c>
      <c r="P36" s="10">
        <f t="shared" si="5"/>
        <v>29392.25</v>
      </c>
      <c r="Q36" s="10"/>
      <c r="R36" s="1">
        <f t="shared" si="12"/>
        <v>1.7216833182893122E-6</v>
      </c>
    </row>
    <row r="37" spans="1:35" x14ac:dyDescent="0.2">
      <c r="A37" s="1" t="s">
        <v>62</v>
      </c>
      <c r="C37" s="34">
        <v>44522.625</v>
      </c>
      <c r="D37" s="33" t="s">
        <v>79</v>
      </c>
      <c r="E37" s="1">
        <f t="shared" si="2"/>
        <v>-12858.487562603807</v>
      </c>
      <c r="F37" s="4">
        <f t="shared" si="7"/>
        <v>-12858.5</v>
      </c>
      <c r="G37" s="1">
        <f t="shared" si="10"/>
        <v>5.1919499965151772E-3</v>
      </c>
      <c r="I37" s="1">
        <f t="shared" si="11"/>
        <v>5.1919499965151772E-3</v>
      </c>
      <c r="O37" s="4">
        <f t="shared" si="4"/>
        <v>5.068932558427941E-3</v>
      </c>
      <c r="P37" s="10">
        <f t="shared" si="5"/>
        <v>29504.125</v>
      </c>
      <c r="Q37" s="10"/>
      <c r="R37" s="1">
        <f t="shared" si="12"/>
        <v>1.5133290073546991E-8</v>
      </c>
    </row>
    <row r="38" spans="1:35" x14ac:dyDescent="0.2">
      <c r="A38" s="1" t="s">
        <v>62</v>
      </c>
      <c r="C38" s="34">
        <v>44700.877</v>
      </c>
      <c r="D38" s="33" t="s">
        <v>79</v>
      </c>
      <c r="E38" s="1">
        <f t="shared" si="2"/>
        <v>-12431.482150894957</v>
      </c>
      <c r="F38" s="4">
        <f t="shared" si="7"/>
        <v>-12431.5</v>
      </c>
      <c r="G38" s="1">
        <f t="shared" si="10"/>
        <v>7.4510499980533496E-3</v>
      </c>
      <c r="I38" s="1">
        <f t="shared" si="11"/>
        <v>7.4510499980533496E-3</v>
      </c>
      <c r="O38" s="4">
        <f t="shared" si="4"/>
        <v>5.7604177579676716E-3</v>
      </c>
      <c r="P38" s="10">
        <f t="shared" si="5"/>
        <v>29682.377</v>
      </c>
      <c r="Q38" s="10"/>
      <c r="R38" s="1">
        <f t="shared" si="12"/>
        <v>2.8582373712171176E-6</v>
      </c>
    </row>
    <row r="39" spans="1:35" x14ac:dyDescent="0.2">
      <c r="A39" s="1" t="s">
        <v>62</v>
      </c>
      <c r="C39" s="34">
        <v>44731.747000000003</v>
      </c>
      <c r="D39" s="33" t="s">
        <v>79</v>
      </c>
      <c r="E39" s="1">
        <f t="shared" si="2"/>
        <v>-12357.532590388184</v>
      </c>
      <c r="F39" s="4">
        <f t="shared" si="7"/>
        <v>-12357.5</v>
      </c>
      <c r="G39" s="1">
        <f t="shared" si="10"/>
        <v>-1.3604749998194166E-2</v>
      </c>
      <c r="I39" s="1">
        <f t="shared" si="11"/>
        <v>-1.3604749998194166E-2</v>
      </c>
      <c r="O39" s="4">
        <f t="shared" si="4"/>
        <v>5.8723890018331851E-3</v>
      </c>
      <c r="P39" s="10">
        <f t="shared" si="5"/>
        <v>29713.247000000003</v>
      </c>
      <c r="Q39" s="10"/>
      <c r="R39" s="1">
        <f t="shared" si="12"/>
        <v>3.7935894362638644E-4</v>
      </c>
    </row>
    <row r="40" spans="1:35" x14ac:dyDescent="0.2">
      <c r="A40" s="1" t="s">
        <v>62</v>
      </c>
      <c r="C40" s="34">
        <v>44731.760999999999</v>
      </c>
      <c r="D40" s="33" t="s">
        <v>79</v>
      </c>
      <c r="E40" s="1">
        <f t="shared" si="2"/>
        <v>-12357.499053172545</v>
      </c>
      <c r="F40" s="4">
        <f t="shared" si="7"/>
        <v>-12357.5</v>
      </c>
      <c r="G40" s="1">
        <f t="shared" si="10"/>
        <v>3.9524999738205224E-4</v>
      </c>
      <c r="I40" s="1">
        <f t="shared" si="11"/>
        <v>3.9524999738205224E-4</v>
      </c>
      <c r="O40" s="4">
        <f t="shared" si="4"/>
        <v>5.8723890018331851E-3</v>
      </c>
      <c r="P40" s="10">
        <f t="shared" si="5"/>
        <v>29713.260999999999</v>
      </c>
      <c r="Q40" s="10"/>
      <c r="R40" s="1">
        <f t="shared" si="12"/>
        <v>2.9999051674079948E-5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 t="s">
        <v>95</v>
      </c>
      <c r="E41" s="1">
        <f t="shared" si="2"/>
        <v>-11740.498128264044</v>
      </c>
      <c r="F41" s="4">
        <f t="shared" si="7"/>
        <v>-11740.5</v>
      </c>
      <c r="G41" s="1">
        <f t="shared" si="10"/>
        <v>7.8134999785106629E-4</v>
      </c>
      <c r="J41" s="1">
        <f>G41</f>
        <v>7.8134999785106629E-4</v>
      </c>
      <c r="O41" s="4">
        <f t="shared" si="4"/>
        <v>6.7155450394214035E-3</v>
      </c>
      <c r="P41" s="10">
        <f t="shared" si="5"/>
        <v>29970.826000000001</v>
      </c>
      <c r="Q41" s="10"/>
      <c r="R41" s="1">
        <f t="shared" si="12"/>
        <v>3.5214670791397978E-5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 t="s">
        <v>95</v>
      </c>
      <c r="E42" s="1">
        <f t="shared" si="2"/>
        <v>-11740.496211851716</v>
      </c>
      <c r="F42" s="4">
        <f t="shared" si="7"/>
        <v>-11740.5</v>
      </c>
      <c r="G42" s="1">
        <f t="shared" si="10"/>
        <v>1.5813499994692393E-3</v>
      </c>
      <c r="J42" s="1">
        <f>G42</f>
        <v>1.5813499994692393E-3</v>
      </c>
      <c r="O42" s="4">
        <f t="shared" si="4"/>
        <v>6.7155450394214035E-3</v>
      </c>
      <c r="P42" s="10">
        <f t="shared" si="5"/>
        <v>29970.826800000003</v>
      </c>
      <c r="Q42" s="10"/>
      <c r="R42" s="1">
        <f t="shared" si="12"/>
        <v>2.6359958708269405E-5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2"/>
        <v>-11740.494295439406</v>
      </c>
      <c r="F43" s="4">
        <f t="shared" si="7"/>
        <v>-11740.5</v>
      </c>
      <c r="G43" s="1">
        <f t="shared" si="10"/>
        <v>2.3813499938114546E-3</v>
      </c>
      <c r="J43" s="1">
        <f>G43</f>
        <v>2.3813499938114546E-3</v>
      </c>
      <c r="O43" s="4">
        <f t="shared" si="4"/>
        <v>6.7155450394214035E-3</v>
      </c>
      <c r="P43" s="10">
        <f t="shared" si="5"/>
        <v>29970.827599999997</v>
      </c>
      <c r="Q43" s="10"/>
      <c r="R43" s="1">
        <f t="shared" si="12"/>
        <v>1.8785246693389827E-5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 t="s">
        <v>95</v>
      </c>
      <c r="E44" s="1">
        <f t="shared" si="2"/>
        <v>-11739.999861060112</v>
      </c>
      <c r="F44" s="4">
        <f t="shared" si="7"/>
        <v>-11740</v>
      </c>
      <c r="G44" s="1">
        <f t="shared" si="10"/>
        <v>5.7999997807200998E-5</v>
      </c>
      <c r="J44" s="1">
        <f>G44</f>
        <v>5.7999997807200998E-5</v>
      </c>
      <c r="O44" s="4">
        <f t="shared" si="4"/>
        <v>6.7161628142205429E-3</v>
      </c>
      <c r="P44" s="10">
        <f t="shared" si="5"/>
        <v>29971.034</v>
      </c>
      <c r="Q44" s="10"/>
      <c r="R44" s="1">
        <f t="shared" si="12"/>
        <v>4.4331132089869248E-5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2"/>
        <v>-11739.999142405493</v>
      </c>
      <c r="F45" s="4">
        <f t="shared" si="7"/>
        <v>-11740</v>
      </c>
      <c r="G45" s="1">
        <f t="shared" si="10"/>
        <v>3.5799999750452116E-4</v>
      </c>
      <c r="J45" s="1">
        <f>G45</f>
        <v>3.5799999750452116E-4</v>
      </c>
      <c r="O45" s="4">
        <f t="shared" si="4"/>
        <v>6.7161628142205429E-3</v>
      </c>
      <c r="P45" s="10">
        <f t="shared" si="5"/>
        <v>29971.034299999999</v>
      </c>
      <c r="Q45" s="10"/>
      <c r="R45" s="1">
        <f t="shared" si="12"/>
        <v>4.0426234403870218E-5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 t="s">
        <v>79</v>
      </c>
      <c r="E46" s="1">
        <f t="shared" si="2"/>
        <v>-11244.528223603167</v>
      </c>
      <c r="F46" s="4">
        <f t="shared" si="7"/>
        <v>-11244.5</v>
      </c>
      <c r="G46" s="1">
        <f t="shared" si="10"/>
        <v>-1.1781850000261329E-2</v>
      </c>
      <c r="I46" s="1">
        <f t="shared" ref="I46:I84" si="13">G46</f>
        <v>-1.1781850000261329E-2</v>
      </c>
      <c r="O46" s="4">
        <f t="shared" si="4"/>
        <v>7.276242270699413E-3</v>
      </c>
      <c r="P46" s="10">
        <f t="shared" si="5"/>
        <v>30177.866999999998</v>
      </c>
      <c r="Q46" s="10"/>
      <c r="R46" s="1">
        <f t="shared" si="12"/>
        <v>3.6321088100845357E-4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 t="s">
        <v>79</v>
      </c>
      <c r="E47" s="1">
        <f t="shared" si="2"/>
        <v>-11244.51145499533</v>
      </c>
      <c r="F47" s="4">
        <f t="shared" si="7"/>
        <v>-11244.5</v>
      </c>
      <c r="G47" s="1">
        <f t="shared" si="10"/>
        <v>-4.7818499951972626E-3</v>
      </c>
      <c r="I47" s="1">
        <f t="shared" si="13"/>
        <v>-4.7818499951972626E-3</v>
      </c>
      <c r="O47" s="4">
        <f t="shared" si="4"/>
        <v>7.276242270699413E-3</v>
      </c>
      <c r="P47" s="10">
        <f t="shared" si="5"/>
        <v>30177.874000000003</v>
      </c>
      <c r="Q47" s="10"/>
      <c r="R47" s="1">
        <f t="shared" si="12"/>
        <v>1.4539758909287723E-4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 t="s">
        <v>79</v>
      </c>
      <c r="E48" s="1">
        <f t="shared" si="2"/>
        <v>-11150.489870922451</v>
      </c>
      <c r="F48" s="4">
        <f t="shared" si="7"/>
        <v>-11150.5</v>
      </c>
      <c r="G48" s="1">
        <f t="shared" si="10"/>
        <v>4.2283500006305985E-3</v>
      </c>
      <c r="I48" s="1">
        <f t="shared" si="13"/>
        <v>4.2283500006305985E-3</v>
      </c>
      <c r="O48" s="4">
        <f t="shared" si="4"/>
        <v>7.3707385735146853E-3</v>
      </c>
      <c r="P48" s="10">
        <f t="shared" si="5"/>
        <v>30217.123</v>
      </c>
      <c r="Q48" s="10"/>
      <c r="R48" s="1">
        <f t="shared" si="12"/>
        <v>9.8746059429924872E-6</v>
      </c>
    </row>
    <row r="49" spans="1:35" x14ac:dyDescent="0.2">
      <c r="A49" s="1" t="s">
        <v>62</v>
      </c>
      <c r="C49" s="34">
        <v>45492.767</v>
      </c>
      <c r="D49" s="33" t="s">
        <v>79</v>
      </c>
      <c r="E49" s="1">
        <f t="shared" si="2"/>
        <v>-10534.497457998836</v>
      </c>
      <c r="F49" s="4">
        <f t="shared" si="7"/>
        <v>-10534.5</v>
      </c>
      <c r="G49" s="1">
        <f t="shared" si="10"/>
        <v>1.0611499965307303E-3</v>
      </c>
      <c r="I49" s="1">
        <f t="shared" si="13"/>
        <v>1.0611499965307303E-3</v>
      </c>
      <c r="O49" s="4">
        <f t="shared" si="4"/>
        <v>7.8972126898973691E-3</v>
      </c>
      <c r="P49" s="10">
        <f t="shared" si="5"/>
        <v>30474.267</v>
      </c>
      <c r="Q49" s="10"/>
      <c r="R49" s="1">
        <f t="shared" si="12"/>
        <v>4.6731753147639141E-5</v>
      </c>
    </row>
    <row r="50" spans="1:35" x14ac:dyDescent="0.2">
      <c r="A50" s="1" t="s">
        <v>46</v>
      </c>
      <c r="C50" s="33">
        <v>45562.485000000001</v>
      </c>
      <c r="D50" s="33" t="s">
        <v>79</v>
      </c>
      <c r="E50" s="1">
        <f t="shared" si="2"/>
        <v>-10367.486915095991</v>
      </c>
      <c r="F50" s="4">
        <f t="shared" si="7"/>
        <v>-10367.5</v>
      </c>
      <c r="G50" s="1">
        <f t="shared" si="10"/>
        <v>5.4622499956167303E-3</v>
      </c>
      <c r="I50" s="1">
        <f t="shared" si="13"/>
        <v>5.4622499956167303E-3</v>
      </c>
      <c r="O50" s="4">
        <f t="shared" si="4"/>
        <v>8.0122032219536975E-3</v>
      </c>
      <c r="P50" s="10">
        <f t="shared" si="5"/>
        <v>30543.985000000001</v>
      </c>
      <c r="Q50" s="10"/>
      <c r="R50" s="1">
        <f t="shared" si="12"/>
        <v>6.5022614565063084E-6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 t="s">
        <v>79</v>
      </c>
      <c r="E51" s="1">
        <f t="shared" si="2"/>
        <v>-10367.458168911144</v>
      </c>
      <c r="F51" s="4">
        <f t="shared" si="7"/>
        <v>-10367.5</v>
      </c>
      <c r="G51" s="1">
        <f t="shared" si="10"/>
        <v>1.7462249998061452E-2</v>
      </c>
      <c r="I51" s="1">
        <f t="shared" si="13"/>
        <v>1.7462249998061452E-2</v>
      </c>
      <c r="O51" s="4">
        <f t="shared" si="4"/>
        <v>8.0122032219536975E-3</v>
      </c>
      <c r="P51" s="10">
        <f t="shared" si="5"/>
        <v>30543.997000000003</v>
      </c>
      <c r="Q51" s="10"/>
      <c r="R51" s="1">
        <f t="shared" si="12"/>
        <v>8.9303384070624569E-5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 t="s">
        <v>79</v>
      </c>
      <c r="E52" s="1">
        <f t="shared" si="2"/>
        <v>-10297.480372943419</v>
      </c>
      <c r="F52" s="4">
        <f t="shared" si="7"/>
        <v>-10297.5</v>
      </c>
      <c r="G52" s="1">
        <f t="shared" si="10"/>
        <v>8.1932500033872202E-3</v>
      </c>
      <c r="I52" s="1">
        <f t="shared" si="13"/>
        <v>8.1932500033872202E-3</v>
      </c>
      <c r="O52" s="4">
        <f t="shared" si="4"/>
        <v>8.0568835687221223E-3</v>
      </c>
      <c r="P52" s="10">
        <f t="shared" si="5"/>
        <v>30573.209000000003</v>
      </c>
      <c r="Q52" s="10"/>
      <c r="R52" s="1">
        <f t="shared" si="12"/>
        <v>1.8595804503270423E-8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 t="s">
        <v>79</v>
      </c>
      <c r="E53" s="1">
        <f t="shared" ref="E53:E84" si="14">(C53-C$7)/C$8</f>
        <v>-9236.995285865245</v>
      </c>
      <c r="F53" s="4">
        <f t="shared" si="7"/>
        <v>-9237</v>
      </c>
      <c r="G53" s="1">
        <f t="shared" si="10"/>
        <v>1.9678999960888177E-3</v>
      </c>
      <c r="I53" s="1">
        <f t="shared" si="13"/>
        <v>1.9678999960888177E-3</v>
      </c>
      <c r="O53" s="4">
        <f t="shared" ref="O53:O84" si="15">+D$11+D$12*F53+D$13*F53^2</f>
        <v>8.4794662282675071E-3</v>
      </c>
      <c r="P53" s="10">
        <f t="shared" ref="P53:P84" si="16">C53-15018.5</f>
        <v>31015.904999999999</v>
      </c>
      <c r="Q53" s="10"/>
      <c r="R53" s="1">
        <f t="shared" si="12"/>
        <v>4.2400494796049775E-5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 t="s">
        <v>79</v>
      </c>
      <c r="E54" s="1">
        <f t="shared" si="14"/>
        <v>-9189.0059257864541</v>
      </c>
      <c r="F54" s="4">
        <f t="shared" ref="F54:F85" si="17">ROUND(2*E54,0)/2</f>
        <v>-9189</v>
      </c>
      <c r="G54" s="1">
        <f t="shared" si="10"/>
        <v>-2.4736999985179864E-3</v>
      </c>
      <c r="I54" s="1">
        <f t="shared" si="13"/>
        <v>-2.4736999985179864E-3</v>
      </c>
      <c r="O54" s="4">
        <f t="shared" si="15"/>
        <v>8.4873058810146611E-3</v>
      </c>
      <c r="P54" s="10">
        <f t="shared" si="16"/>
        <v>31035.938000000002</v>
      </c>
      <c r="Q54" s="10"/>
      <c r="R54" s="1">
        <f t="shared" si="12"/>
        <v>1.2014364989114927E-4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 t="s">
        <v>79</v>
      </c>
      <c r="E55" s="1">
        <f t="shared" si="14"/>
        <v>-9182.0301849314019</v>
      </c>
      <c r="F55" s="4">
        <f t="shared" si="17"/>
        <v>-9182</v>
      </c>
      <c r="G55" s="1">
        <f t="shared" si="10"/>
        <v>-1.2600600006408058E-2</v>
      </c>
      <c r="I55" s="1">
        <f t="shared" si="13"/>
        <v>-1.2600600006408058E-2</v>
      </c>
      <c r="O55" s="4">
        <f t="shared" si="15"/>
        <v>8.4883674927113545E-3</v>
      </c>
      <c r="P55" s="10">
        <f t="shared" si="16"/>
        <v>31038.85</v>
      </c>
      <c r="Q55" s="10"/>
      <c r="R55" s="1">
        <f t="shared" si="12"/>
        <v>4.4474455017891491E-4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 t="s">
        <v>79</v>
      </c>
      <c r="E56" s="1">
        <f t="shared" si="14"/>
        <v>-8815.0084789267803</v>
      </c>
      <c r="F56" s="4">
        <f t="shared" si="17"/>
        <v>-8815</v>
      </c>
      <c r="G56" s="1">
        <f t="shared" si="10"/>
        <v>-3.5395000013522804E-3</v>
      </c>
      <c r="I56" s="1">
        <f t="shared" si="13"/>
        <v>-3.5395000013522804E-3</v>
      </c>
      <c r="O56" s="4">
        <f t="shared" si="15"/>
        <v>8.5149094007206209E-3</v>
      </c>
      <c r="P56" s="10">
        <f t="shared" si="16"/>
        <v>31192.061999999998</v>
      </c>
      <c r="Q56" s="10"/>
      <c r="R56" s="1">
        <f t="shared" si="12"/>
        <v>1.4530878603278357E-4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 t="s">
        <v>79</v>
      </c>
      <c r="E57" s="1">
        <f t="shared" si="14"/>
        <v>-8719.4968842729031</v>
      </c>
      <c r="F57" s="4">
        <f t="shared" si="17"/>
        <v>-8719.5</v>
      </c>
      <c r="G57" s="1">
        <f t="shared" si="10"/>
        <v>1.3006499939365312E-3</v>
      </c>
      <c r="I57" s="1">
        <f t="shared" si="13"/>
        <v>1.3006499939365312E-3</v>
      </c>
      <c r="O57" s="4">
        <f t="shared" si="15"/>
        <v>8.5124464570844188E-3</v>
      </c>
      <c r="P57" s="10">
        <f t="shared" si="16"/>
        <v>31231.932999999997</v>
      </c>
      <c r="Q57" s="10"/>
      <c r="R57" s="1">
        <f t="shared" si="12"/>
        <v>5.2010008225872381E-5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 t="s">
        <v>79</v>
      </c>
      <c r="E58" s="1">
        <f t="shared" si="14"/>
        <v>-8585.4917525997989</v>
      </c>
      <c r="F58" s="4">
        <f t="shared" si="17"/>
        <v>-8585.5</v>
      </c>
      <c r="G58" s="1">
        <f t="shared" si="10"/>
        <v>3.4428500002832152E-3</v>
      </c>
      <c r="I58" s="1">
        <f t="shared" si="13"/>
        <v>3.4428500002832152E-3</v>
      </c>
      <c r="O58" s="4">
        <f t="shared" si="15"/>
        <v>8.5024668895753962E-3</v>
      </c>
      <c r="P58" s="10">
        <f t="shared" si="16"/>
        <v>31287.873</v>
      </c>
      <c r="Q58" s="10"/>
      <c r="R58" s="1">
        <f t="shared" si="12"/>
        <v>2.5599723066410688E-5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 t="s">
        <v>79</v>
      </c>
      <c r="E59" s="1">
        <f t="shared" si="14"/>
        <v>-8585.4893570843869</v>
      </c>
      <c r="F59" s="4">
        <f t="shared" si="17"/>
        <v>-8585.5</v>
      </c>
      <c r="G59" s="1">
        <f t="shared" si="10"/>
        <v>4.4428500041249208E-3</v>
      </c>
      <c r="I59" s="1">
        <f t="shared" si="13"/>
        <v>4.4428500041249208E-3</v>
      </c>
      <c r="O59" s="4">
        <f t="shared" si="15"/>
        <v>8.5024668895753962E-3</v>
      </c>
      <c r="P59" s="10">
        <f t="shared" si="16"/>
        <v>31287.874000000003</v>
      </c>
      <c r="Q59" s="10"/>
      <c r="R59" s="1">
        <f t="shared" si="12"/>
        <v>1.6480489256634617E-5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 t="s">
        <v>79</v>
      </c>
      <c r="E60" s="1">
        <f t="shared" si="14"/>
        <v>-8530.5050920273297</v>
      </c>
      <c r="F60" s="4">
        <f t="shared" si="17"/>
        <v>-8530.5</v>
      </c>
      <c r="G60" s="1">
        <f t="shared" si="10"/>
        <v>-2.1256500040180981E-3</v>
      </c>
      <c r="I60" s="1">
        <f t="shared" si="13"/>
        <v>-2.1256500040180981E-3</v>
      </c>
      <c r="O60" s="4">
        <f t="shared" si="15"/>
        <v>8.4961656815524065E-3</v>
      </c>
      <c r="P60" s="10">
        <f t="shared" si="16"/>
        <v>31310.826999999997</v>
      </c>
      <c r="Q60" s="10"/>
      <c r="R60" s="1">
        <f t="shared" si="12"/>
        <v>1.128229684582316E-4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 t="s">
        <v>79</v>
      </c>
      <c r="E61" s="1">
        <f t="shared" si="14"/>
        <v>-8530.5003009965203</v>
      </c>
      <c r="F61" s="4">
        <f t="shared" si="17"/>
        <v>-8530.5</v>
      </c>
      <c r="G61" s="1">
        <f t="shared" si="10"/>
        <v>-1.2565000361064449E-4</v>
      </c>
      <c r="I61" s="1">
        <f t="shared" si="13"/>
        <v>-1.2565000361064449E-4</v>
      </c>
      <c r="O61" s="4">
        <f t="shared" si="15"/>
        <v>8.4961656815524065E-3</v>
      </c>
      <c r="P61" s="10">
        <f t="shared" si="16"/>
        <v>31310.828999999998</v>
      </c>
      <c r="Q61" s="10"/>
      <c r="R61" s="1">
        <f t="shared" si="12"/>
        <v>7.4335705708923616E-5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 t="s">
        <v>79</v>
      </c>
      <c r="E62" s="1">
        <f t="shared" si="14"/>
        <v>-8525.4960693185603</v>
      </c>
      <c r="F62" s="4">
        <f t="shared" si="17"/>
        <v>-8525.5</v>
      </c>
      <c r="G62" s="1">
        <f t="shared" ref="G62:G93" si="18">C62-(C$7+C$8*F62)</f>
        <v>1.6408499941462651E-3</v>
      </c>
      <c r="I62" s="1">
        <f t="shared" si="13"/>
        <v>1.6408499941462651E-3</v>
      </c>
      <c r="O62" s="4">
        <f t="shared" si="15"/>
        <v>8.4955292047225722E-3</v>
      </c>
      <c r="P62" s="10">
        <f t="shared" si="16"/>
        <v>31312.917999999998</v>
      </c>
      <c r="Q62" s="10"/>
      <c r="R62" s="1">
        <f t="shared" ref="R62:R93" si="19">+(O62-G62)^2</f>
        <v>4.6986627079907024E-5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 t="s">
        <v>79</v>
      </c>
      <c r="E63" s="1">
        <f t="shared" si="14"/>
        <v>-8525.4912782877527</v>
      </c>
      <c r="F63" s="4">
        <f t="shared" si="17"/>
        <v>-8525.5</v>
      </c>
      <c r="G63" s="1">
        <f t="shared" si="18"/>
        <v>3.6408499945537187E-3</v>
      </c>
      <c r="I63" s="1">
        <f t="shared" si="13"/>
        <v>3.6408499945537187E-3</v>
      </c>
      <c r="O63" s="4">
        <f t="shared" si="15"/>
        <v>8.4955292047225722E-3</v>
      </c>
      <c r="P63" s="10">
        <f t="shared" si="16"/>
        <v>31312.92</v>
      </c>
      <c r="Q63" s="10"/>
      <c r="R63" s="1">
        <f t="shared" si="19"/>
        <v>2.3567910233645682E-5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 t="s">
        <v>79</v>
      </c>
      <c r="E64" s="1">
        <f t="shared" si="14"/>
        <v>-7744.4981598848499</v>
      </c>
      <c r="F64" s="4">
        <f t="shared" si="17"/>
        <v>-7744.5</v>
      </c>
      <c r="G64" s="1">
        <f t="shared" si="18"/>
        <v>7.6814999920316041E-4</v>
      </c>
      <c r="I64" s="1">
        <f t="shared" si="13"/>
        <v>7.6814999920316041E-4</v>
      </c>
      <c r="O64" s="4">
        <f t="shared" si="15"/>
        <v>8.2658906216030743E-3</v>
      </c>
      <c r="P64" s="10">
        <f t="shared" si="16"/>
        <v>31638.942999999999</v>
      </c>
      <c r="Q64" s="10"/>
      <c r="R64" s="1">
        <f t="shared" si="19"/>
        <v>5.6216114440785846E-5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 t="s">
        <v>79</v>
      </c>
      <c r="E65" s="1">
        <f t="shared" si="14"/>
        <v>-7607.5273801421909</v>
      </c>
      <c r="F65" s="4">
        <f t="shared" si="17"/>
        <v>-7607.5</v>
      </c>
      <c r="G65" s="1">
        <f t="shared" si="18"/>
        <v>-1.1429750004026573E-2</v>
      </c>
      <c r="I65" s="1">
        <f t="shared" si="13"/>
        <v>-1.1429750004026573E-2</v>
      </c>
      <c r="O65" s="4">
        <f t="shared" si="15"/>
        <v>8.198929258852683E-3</v>
      </c>
      <c r="P65" s="10">
        <f t="shared" si="16"/>
        <v>31696.120999999999</v>
      </c>
      <c r="Q65" s="10"/>
      <c r="R65" s="1">
        <f t="shared" si="19"/>
        <v>3.8528504960498616E-4</v>
      </c>
    </row>
    <row r="66" spans="1:35" x14ac:dyDescent="0.2">
      <c r="A66" s="1" t="s">
        <v>54</v>
      </c>
      <c r="C66" s="33">
        <v>47069.453000000001</v>
      </c>
      <c r="D66" s="33" t="s">
        <v>79</v>
      </c>
      <c r="E66" s="1">
        <f t="shared" si="14"/>
        <v>-6757.521858479181</v>
      </c>
      <c r="F66" s="4">
        <f t="shared" si="17"/>
        <v>-6757.5</v>
      </c>
      <c r="G66" s="1">
        <f t="shared" si="18"/>
        <v>-9.1247500022291206E-3</v>
      </c>
      <c r="I66" s="1">
        <f t="shared" si="13"/>
        <v>-9.1247500022291206E-3</v>
      </c>
      <c r="O66" s="4">
        <f t="shared" si="15"/>
        <v>7.6055070243074355E-3</v>
      </c>
      <c r="P66" s="10">
        <f t="shared" si="16"/>
        <v>32050.953000000001</v>
      </c>
      <c r="Q66" s="10"/>
      <c r="R66" s="1">
        <f t="shared" si="19"/>
        <v>2.7990150017397579E-4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 t="s">
        <v>79</v>
      </c>
      <c r="E67" s="1">
        <f t="shared" si="14"/>
        <v>-6685.4815237490302</v>
      </c>
      <c r="F67" s="4">
        <f t="shared" si="17"/>
        <v>-6685.5</v>
      </c>
      <c r="G67" s="1">
        <f t="shared" si="18"/>
        <v>7.7128499979153275E-3</v>
      </c>
      <c r="I67" s="1">
        <f t="shared" si="13"/>
        <v>7.7128499979153275E-3</v>
      </c>
      <c r="O67" s="4">
        <f t="shared" si="15"/>
        <v>7.5411584693562857E-3</v>
      </c>
      <c r="P67" s="10">
        <f t="shared" si="16"/>
        <v>32081.025999999998</v>
      </c>
      <c r="Q67" s="10"/>
      <c r="R67" s="1">
        <f t="shared" si="19"/>
        <v>2.9477980978940294E-8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 t="s">
        <v>79</v>
      </c>
      <c r="E68" s="1">
        <f t="shared" si="14"/>
        <v>-6647.5245821802</v>
      </c>
      <c r="F68" s="4">
        <f t="shared" si="17"/>
        <v>-6647.5</v>
      </c>
      <c r="G68" s="1">
        <f t="shared" si="18"/>
        <v>-1.0261750001518521E-2</v>
      </c>
      <c r="I68" s="1">
        <f t="shared" si="13"/>
        <v>-1.0261750001518521E-2</v>
      </c>
      <c r="O68" s="4">
        <f t="shared" si="15"/>
        <v>7.5063100183544364E-3</v>
      </c>
      <c r="P68" s="10">
        <f t="shared" si="16"/>
        <v>32096.870999999999</v>
      </c>
      <c r="Q68" s="10"/>
      <c r="R68" s="1">
        <f t="shared" si="19"/>
        <v>3.1570395686980786E-4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 t="s">
        <v>79</v>
      </c>
      <c r="E69" s="1">
        <f t="shared" si="14"/>
        <v>-5454.5123964328932</v>
      </c>
      <c r="F69" s="4">
        <f t="shared" si="17"/>
        <v>-5454.5</v>
      </c>
      <c r="G69" s="1">
        <f t="shared" si="18"/>
        <v>-5.1748500045505352E-3</v>
      </c>
      <c r="I69" s="1">
        <f t="shared" si="13"/>
        <v>-5.1748500045505352E-3</v>
      </c>
      <c r="O69" s="4">
        <f t="shared" si="15"/>
        <v>6.1007179510107921E-3</v>
      </c>
      <c r="P69" s="10">
        <f t="shared" si="16"/>
        <v>32594.89</v>
      </c>
      <c r="Q69" s="10"/>
      <c r="R69" s="1">
        <f t="shared" si="19"/>
        <v>1.2713843272048146E-4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 t="s">
        <v>79</v>
      </c>
      <c r="E70" s="1">
        <f t="shared" si="14"/>
        <v>-5279.5080186284922</v>
      </c>
      <c r="F70" s="4">
        <f t="shared" si="17"/>
        <v>-5279.5</v>
      </c>
      <c r="G70" s="1">
        <f t="shared" si="18"/>
        <v>-3.3473500006948598E-3</v>
      </c>
      <c r="I70" s="1">
        <f t="shared" si="13"/>
        <v>-3.3473500006948598E-3</v>
      </c>
      <c r="O70" s="4">
        <f t="shared" si="15"/>
        <v>5.8437485191538581E-3</v>
      </c>
      <c r="P70" s="10">
        <f t="shared" si="16"/>
        <v>32667.945</v>
      </c>
      <c r="Q70" s="10"/>
      <c r="R70" s="1">
        <f t="shared" si="19"/>
        <v>8.4476292001565298E-5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 t="s">
        <v>79</v>
      </c>
      <c r="E71" s="1">
        <f t="shared" si="14"/>
        <v>-5279.4768769282491</v>
      </c>
      <c r="F71" s="4">
        <f t="shared" si="17"/>
        <v>-5279.5</v>
      </c>
      <c r="G71" s="1">
        <f t="shared" si="18"/>
        <v>9.65264999831561E-3</v>
      </c>
      <c r="I71" s="1">
        <f t="shared" si="13"/>
        <v>9.65264999831561E-3</v>
      </c>
      <c r="O71" s="4">
        <f t="shared" si="15"/>
        <v>5.8437485191538581E-3</v>
      </c>
      <c r="P71" s="10">
        <f t="shared" si="16"/>
        <v>32667.957999999999</v>
      </c>
      <c r="Q71" s="10"/>
      <c r="R71" s="1">
        <f t="shared" si="19"/>
        <v>1.4507730477960582E-5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 t="s">
        <v>79</v>
      </c>
      <c r="E72" s="1">
        <f t="shared" si="14"/>
        <v>-5072.5450698256855</v>
      </c>
      <c r="F72" s="4">
        <f t="shared" si="17"/>
        <v>-5072.5</v>
      </c>
      <c r="G72" s="1">
        <f t="shared" si="18"/>
        <v>-1.8814250004652422E-2</v>
      </c>
      <c r="I72" s="1">
        <f t="shared" si="13"/>
        <v>-1.8814250004652422E-2</v>
      </c>
      <c r="O72" s="4">
        <f t="shared" si="15"/>
        <v>5.5230162293518131E-3</v>
      </c>
      <c r="P72" s="10">
        <f t="shared" si="16"/>
        <v>32754.341</v>
      </c>
      <c r="Q72" s="10"/>
      <c r="R72" s="1">
        <f t="shared" si="19"/>
        <v>5.9230252774480267E-4</v>
      </c>
    </row>
    <row r="73" spans="1:35" x14ac:dyDescent="0.2">
      <c r="A73" s="1" t="s">
        <v>62</v>
      </c>
      <c r="C73" s="34">
        <v>47807.900999999998</v>
      </c>
      <c r="D73" s="33" t="s">
        <v>79</v>
      </c>
      <c r="E73" s="1">
        <f t="shared" si="14"/>
        <v>-4988.5582997781621</v>
      </c>
      <c r="F73" s="4">
        <f t="shared" si="17"/>
        <v>-4988.5</v>
      </c>
      <c r="G73" s="1">
        <f t="shared" si="18"/>
        <v>-2.4337050002941396E-2</v>
      </c>
      <c r="I73" s="1">
        <f t="shared" si="13"/>
        <v>-2.4337050002941396E-2</v>
      </c>
      <c r="O73" s="4">
        <f t="shared" si="15"/>
        <v>5.3876786300519012E-3</v>
      </c>
      <c r="P73" s="10">
        <f t="shared" si="16"/>
        <v>32789.400999999998</v>
      </c>
      <c r="Q73" s="10"/>
      <c r="R73" s="1">
        <f t="shared" si="19"/>
        <v>8.8355949230509146E-4</v>
      </c>
    </row>
    <row r="74" spans="1:35" x14ac:dyDescent="0.2">
      <c r="A74" s="1" t="s">
        <v>55</v>
      </c>
      <c r="C74" s="33">
        <v>48123.510999999999</v>
      </c>
      <c r="D74" s="33" t="s">
        <v>79</v>
      </c>
      <c r="E74" s="1">
        <f t="shared" si="14"/>
        <v>-4232.5096832721492</v>
      </c>
      <c r="F74" s="4">
        <f t="shared" si="17"/>
        <v>-4232.5</v>
      </c>
      <c r="G74" s="1">
        <f t="shared" si="18"/>
        <v>-4.0422500023851171E-3</v>
      </c>
      <c r="I74" s="1">
        <f t="shared" si="13"/>
        <v>-4.0422500023851171E-3</v>
      </c>
      <c r="O74" s="4">
        <f t="shared" si="15"/>
        <v>4.0349276414271334E-3</v>
      </c>
      <c r="P74" s="10">
        <f t="shared" si="16"/>
        <v>33105.010999999999</v>
      </c>
      <c r="Q74" s="10"/>
      <c r="R74" s="1">
        <f t="shared" si="19"/>
        <v>6.5240798689700428E-5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 t="s">
        <v>79</v>
      </c>
      <c r="E75" s="1">
        <f t="shared" si="14"/>
        <v>-3329.4818236675565</v>
      </c>
      <c r="F75" s="4">
        <f t="shared" si="17"/>
        <v>-3329.5</v>
      </c>
      <c r="G75" s="1">
        <f t="shared" si="18"/>
        <v>7.5876499977312051E-3</v>
      </c>
      <c r="I75" s="1">
        <f t="shared" si="13"/>
        <v>7.5876499977312051E-3</v>
      </c>
      <c r="O75" s="4">
        <f t="shared" si="15"/>
        <v>2.1013509849016503E-3</v>
      </c>
      <c r="P75" s="10">
        <f t="shared" si="16"/>
        <v>33481.976999999999</v>
      </c>
      <c r="Q75" s="10"/>
      <c r="R75" s="1">
        <f t="shared" si="19"/>
        <v>3.0099476858174551E-5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 t="s">
        <v>79</v>
      </c>
      <c r="E76" s="1">
        <f t="shared" si="14"/>
        <v>-3314.5409940957788</v>
      </c>
      <c r="F76" s="4">
        <f t="shared" si="17"/>
        <v>-3314.5</v>
      </c>
      <c r="G76" s="1">
        <f t="shared" si="18"/>
        <v>-1.7112850000557955E-2</v>
      </c>
      <c r="I76" s="1">
        <f t="shared" si="13"/>
        <v>-1.7112850000557955E-2</v>
      </c>
      <c r="O76" s="4">
        <f t="shared" si="15"/>
        <v>2.0663107074175252E-3</v>
      </c>
      <c r="P76" s="10">
        <f t="shared" si="16"/>
        <v>33488.214</v>
      </c>
      <c r="Q76" s="10"/>
      <c r="R76" s="1">
        <f t="shared" si="19"/>
        <v>3.6784020546235056E-4</v>
      </c>
    </row>
    <row r="77" spans="1:35" x14ac:dyDescent="0.2">
      <c r="A77" s="1" t="s">
        <v>55</v>
      </c>
      <c r="C77" s="33">
        <v>48508.398999999998</v>
      </c>
      <c r="D77" s="33" t="s">
        <v>79</v>
      </c>
      <c r="E77" s="1">
        <f t="shared" si="14"/>
        <v>-3310.5045506408478</v>
      </c>
      <c r="F77" s="4">
        <f t="shared" si="17"/>
        <v>-3310.5</v>
      </c>
      <c r="G77" s="1">
        <f t="shared" si="18"/>
        <v>-1.899650007544551E-3</v>
      </c>
      <c r="I77" s="1">
        <f t="shared" si="13"/>
        <v>-1.899650007544551E-3</v>
      </c>
      <c r="O77" s="4">
        <f t="shared" si="15"/>
        <v>2.0569505113550938E-3</v>
      </c>
      <c r="P77" s="10">
        <f t="shared" si="16"/>
        <v>33489.898999999998</v>
      </c>
      <c r="Q77" s="10"/>
      <c r="R77" s="1">
        <f t="shared" si="19"/>
        <v>1.5654687666156938E-5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 t="s">
        <v>79</v>
      </c>
      <c r="E78" s="1">
        <f t="shared" si="14"/>
        <v>-3240.4932174574678</v>
      </c>
      <c r="F78" s="4">
        <f t="shared" si="17"/>
        <v>-3240.5</v>
      </c>
      <c r="G78" s="1">
        <f t="shared" si="18"/>
        <v>2.8313500006333925E-3</v>
      </c>
      <c r="I78" s="1">
        <f t="shared" si="13"/>
        <v>2.8313500006333925E-3</v>
      </c>
      <c r="O78" s="4">
        <f t="shared" si="15"/>
        <v>1.8920482341399239E-3</v>
      </c>
      <c r="P78" s="10">
        <f t="shared" si="16"/>
        <v>33519.125</v>
      </c>
      <c r="Q78" s="10"/>
      <c r="R78" s="1">
        <f t="shared" si="19"/>
        <v>8.8228780853775055E-7</v>
      </c>
    </row>
    <row r="79" spans="1:35" x14ac:dyDescent="0.2">
      <c r="A79" s="1" t="s">
        <v>55</v>
      </c>
      <c r="C79" s="33">
        <v>48801.451999999997</v>
      </c>
      <c r="D79" s="33" t="s">
        <v>79</v>
      </c>
      <c r="E79" s="1">
        <f t="shared" si="14"/>
        <v>-2608.4915750921132</v>
      </c>
      <c r="F79" s="4">
        <f t="shared" si="17"/>
        <v>-2608.5</v>
      </c>
      <c r="G79" s="1">
        <f t="shared" si="18"/>
        <v>3.51694999699248E-3</v>
      </c>
      <c r="I79" s="1">
        <f t="shared" si="13"/>
        <v>3.51694999699248E-3</v>
      </c>
      <c r="O79" s="4">
        <f t="shared" si="15"/>
        <v>3.0910071156286666E-4</v>
      </c>
      <c r="P79" s="10">
        <f t="shared" si="16"/>
        <v>33782.951999999997</v>
      </c>
      <c r="Q79" s="10"/>
      <c r="R79" s="1">
        <f t="shared" si="19"/>
        <v>1.0290297038031282E-5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 t="s">
        <v>79</v>
      </c>
      <c r="E80" s="1">
        <f t="shared" si="14"/>
        <v>-1839.4664516452112</v>
      </c>
      <c r="F80" s="4">
        <f t="shared" si="17"/>
        <v>-1839.5</v>
      </c>
      <c r="G80" s="1">
        <f t="shared" si="18"/>
        <v>1.4004649994603824E-2</v>
      </c>
      <c r="I80" s="1">
        <f t="shared" si="13"/>
        <v>1.4004649994603824E-2</v>
      </c>
      <c r="O80" s="4">
        <f t="shared" si="15"/>
        <v>-1.8455306839284479E-3</v>
      </c>
      <c r="P80" s="10">
        <f t="shared" si="16"/>
        <v>34103.978999999999</v>
      </c>
      <c r="Q80" s="10"/>
      <c r="R80" s="1">
        <f t="shared" si="19"/>
        <v>2.5122822754211773E-4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4"/>
        <v>-696.98287230442486</v>
      </c>
      <c r="F81" s="4">
        <f t="shared" si="17"/>
        <v>-697</v>
      </c>
      <c r="G81" s="1">
        <f t="shared" si="18"/>
        <v>7.1498999968753196E-3</v>
      </c>
      <c r="I81" s="1">
        <f t="shared" si="13"/>
        <v>7.1498999968753196E-3</v>
      </c>
      <c r="O81" s="4">
        <f t="shared" si="15"/>
        <v>-5.5099309864671091E-3</v>
      </c>
      <c r="P81" s="10">
        <f t="shared" si="16"/>
        <v>34580.904999999999</v>
      </c>
      <c r="Q81" s="10"/>
      <c r="R81" s="1">
        <f t="shared" si="19"/>
        <v>1.6027132052679691E-4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4"/>
        <v>-696.51814231613378</v>
      </c>
      <c r="F82" s="4">
        <f t="shared" si="17"/>
        <v>-696.5</v>
      </c>
      <c r="G82" s="1">
        <f t="shared" si="18"/>
        <v>-7.5734499987447634E-3</v>
      </c>
      <c r="I82" s="1">
        <f t="shared" si="13"/>
        <v>-7.5734499987447634E-3</v>
      </c>
      <c r="O82" s="4">
        <f t="shared" si="15"/>
        <v>-5.5116558964469712E-3</v>
      </c>
      <c r="P82" s="10">
        <f t="shared" si="16"/>
        <v>34581.099000000002</v>
      </c>
      <c r="Q82" s="10"/>
      <c r="R82" s="1">
        <f t="shared" si="19"/>
        <v>4.2509949202699594E-6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4"/>
        <v>-696.48220958508239</v>
      </c>
      <c r="F83" s="4">
        <f t="shared" si="17"/>
        <v>-696.5</v>
      </c>
      <c r="G83" s="1">
        <f t="shared" si="18"/>
        <v>7.42655000067316E-3</v>
      </c>
      <c r="I83" s="1">
        <f t="shared" si="13"/>
        <v>7.42655000067316E-3</v>
      </c>
      <c r="O83" s="4">
        <f t="shared" si="15"/>
        <v>-5.5116558964469712E-3</v>
      </c>
      <c r="P83" s="10">
        <f t="shared" si="16"/>
        <v>34581.114000000001</v>
      </c>
      <c r="Q83" s="10"/>
      <c r="R83" s="1">
        <f t="shared" si="19"/>
        <v>1.6739717183627414E-4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33" t="s">
        <v>79</v>
      </c>
      <c r="E84" s="41">
        <f t="shared" si="14"/>
        <v>-75.531079776175162</v>
      </c>
      <c r="F84" s="1">
        <f t="shared" si="17"/>
        <v>-75.5</v>
      </c>
      <c r="G84" s="1">
        <f t="shared" si="18"/>
        <v>-1.2974149998626672E-2</v>
      </c>
      <c r="I84" s="1">
        <f t="shared" si="13"/>
        <v>-1.2974149998626672E-2</v>
      </c>
      <c r="O84" s="4">
        <f t="shared" si="15"/>
        <v>-7.7358669310697509E-3</v>
      </c>
      <c r="P84" s="10">
        <f t="shared" si="16"/>
        <v>34840.328000000001</v>
      </c>
      <c r="Q84" s="10"/>
      <c r="R84" s="1">
        <f t="shared" si="19"/>
        <v>2.7439609495853543E-5</v>
      </c>
    </row>
    <row r="85" spans="1:35" x14ac:dyDescent="0.2">
      <c r="A85" s="74" t="s">
        <v>93</v>
      </c>
      <c r="B85" s="42"/>
      <c r="C85" s="44">
        <v>49890.349900000001</v>
      </c>
      <c r="D85" s="1" t="s">
        <v>95</v>
      </c>
      <c r="E85" s="41">
        <f t="shared" ref="E85:E116" si="20">(C85-C$7)/C$8</f>
        <v>-1.9882777852423157E-2</v>
      </c>
      <c r="F85" s="1">
        <f t="shared" si="17"/>
        <v>0</v>
      </c>
      <c r="G85" s="1">
        <f t="shared" si="18"/>
        <v>-8.3000000013271347E-3</v>
      </c>
      <c r="J85" s="1">
        <f t="shared" ref="J85:J91" si="21">G85</f>
        <v>-8.3000000013271347E-3</v>
      </c>
      <c r="O85" s="4">
        <f t="shared" ref="O85:O116" si="22">+D$11+D$12*F85+D$13*F85^2</f>
        <v>-8.017437426603732E-3</v>
      </c>
      <c r="P85" s="10">
        <f t="shared" ref="P85:P116" si="23">C85-15018.5</f>
        <v>34871.849900000001</v>
      </c>
      <c r="Q85" s="10"/>
      <c r="R85" s="1">
        <f t="shared" si="19"/>
        <v>7.9841608634318505E-8</v>
      </c>
    </row>
    <row r="86" spans="1:35" x14ac:dyDescent="0.2">
      <c r="A86" s="74" t="s">
        <v>93</v>
      </c>
      <c r="B86" s="42"/>
      <c r="C86" s="44">
        <v>49890.355199999998</v>
      </c>
      <c r="D86" s="1" t="s">
        <v>95</v>
      </c>
      <c r="E86" s="41">
        <f t="shared" si="20"/>
        <v>-7.1865462207490426E-3</v>
      </c>
      <c r="F86" s="1">
        <f t="shared" ref="F86:F117" si="24">ROUND(2*E86,0)/2</f>
        <v>0</v>
      </c>
      <c r="G86" s="1">
        <f t="shared" si="18"/>
        <v>-3.0000000042491592E-3</v>
      </c>
      <c r="J86" s="1">
        <f t="shared" si="21"/>
        <v>-3.0000000042491592E-3</v>
      </c>
      <c r="O86" s="4">
        <f t="shared" si="22"/>
        <v>-8.017437426603732E-3</v>
      </c>
      <c r="P86" s="10">
        <f t="shared" si="23"/>
        <v>34871.855199999998</v>
      </c>
      <c r="Q86" s="10"/>
      <c r="R86" s="1">
        <f t="shared" si="19"/>
        <v>2.51746782872441E-5</v>
      </c>
    </row>
    <row r="87" spans="1:35" x14ac:dyDescent="0.2">
      <c r="A87" s="74" t="s">
        <v>93</v>
      </c>
      <c r="B87" s="42"/>
      <c r="C87" s="44">
        <v>49891.3969</v>
      </c>
      <c r="D87" s="1" t="s">
        <v>95</v>
      </c>
      <c r="E87" s="41">
        <f t="shared" si="20"/>
        <v>2.4882218496333404</v>
      </c>
      <c r="F87" s="1">
        <f t="shared" si="24"/>
        <v>2.5</v>
      </c>
      <c r="G87" s="1">
        <f t="shared" si="18"/>
        <v>-4.9167500037583522E-3</v>
      </c>
      <c r="J87" s="1">
        <f t="shared" si="21"/>
        <v>-4.9167500037583522E-3</v>
      </c>
      <c r="O87" s="4">
        <f t="shared" si="22"/>
        <v>-8.0268023187748568E-3</v>
      </c>
      <c r="P87" s="10">
        <f t="shared" si="23"/>
        <v>34872.8969</v>
      </c>
      <c r="Q87" s="10"/>
      <c r="R87" s="1">
        <f t="shared" si="19"/>
        <v>9.6724254021395194E-6</v>
      </c>
    </row>
    <row r="88" spans="1:35" x14ac:dyDescent="0.2">
      <c r="A88" s="74" t="s">
        <v>93</v>
      </c>
      <c r="B88" s="42"/>
      <c r="C88" s="44">
        <v>49899.326800000003</v>
      </c>
      <c r="D88" s="1" t="s">
        <v>95</v>
      </c>
      <c r="E88" s="41">
        <f t="shared" si="20"/>
        <v>21.484419448040075</v>
      </c>
      <c r="F88" s="1">
        <f t="shared" si="24"/>
        <v>21.5</v>
      </c>
      <c r="G88" s="1">
        <f t="shared" si="18"/>
        <v>-6.5040499976021238E-3</v>
      </c>
      <c r="J88" s="1">
        <f t="shared" si="21"/>
        <v>-6.5040499976021238E-3</v>
      </c>
      <c r="O88" s="4">
        <f t="shared" si="22"/>
        <v>-8.0980621553837298E-3</v>
      </c>
      <c r="P88" s="10">
        <f t="shared" si="23"/>
        <v>34880.826800000003</v>
      </c>
      <c r="Q88" s="10"/>
      <c r="R88" s="1">
        <f t="shared" si="19"/>
        <v>2.5408747591555717E-6</v>
      </c>
    </row>
    <row r="89" spans="1:35" x14ac:dyDescent="0.2">
      <c r="A89" s="74" t="s">
        <v>93</v>
      </c>
      <c r="B89" s="42"/>
      <c r="C89" s="44">
        <v>49909.347500000003</v>
      </c>
      <c r="D89" s="1" t="s">
        <v>95</v>
      </c>
      <c r="E89" s="41">
        <f t="shared" si="20"/>
        <v>45.489160652128987</v>
      </c>
      <c r="F89" s="1">
        <f t="shared" si="24"/>
        <v>45.5</v>
      </c>
      <c r="G89" s="1">
        <f t="shared" si="18"/>
        <v>-4.5248499955050647E-3</v>
      </c>
      <c r="J89" s="1">
        <f t="shared" si="21"/>
        <v>-4.5248499955050647E-3</v>
      </c>
      <c r="O89" s="4">
        <f t="shared" si="22"/>
        <v>-8.1882935012685867E-3</v>
      </c>
      <c r="P89" s="10">
        <f t="shared" si="23"/>
        <v>34890.847500000003</v>
      </c>
      <c r="Q89" s="10"/>
      <c r="R89" s="1">
        <f t="shared" si="19"/>
        <v>1.3420818319920923E-5</v>
      </c>
    </row>
    <row r="90" spans="1:35" x14ac:dyDescent="0.2">
      <c r="A90" s="74" t="s">
        <v>93</v>
      </c>
      <c r="B90" s="42"/>
      <c r="C90" s="44">
        <v>49937.316200000001</v>
      </c>
      <c r="D90" s="1" t="s">
        <v>95</v>
      </c>
      <c r="E90" s="41">
        <f t="shared" si="20"/>
        <v>112.48861231864743</v>
      </c>
      <c r="F90" s="1">
        <f t="shared" si="24"/>
        <v>112.5</v>
      </c>
      <c r="G90" s="1">
        <f t="shared" si="18"/>
        <v>-4.7537499995087273E-3</v>
      </c>
      <c r="J90" s="1">
        <f t="shared" si="21"/>
        <v>-4.7537499995087273E-3</v>
      </c>
      <c r="O90" s="4">
        <f t="shared" si="22"/>
        <v>-8.4414827134486909E-3</v>
      </c>
      <c r="P90" s="10">
        <f t="shared" si="23"/>
        <v>34918.816200000001</v>
      </c>
      <c r="Q90" s="10"/>
      <c r="R90" s="1">
        <f t="shared" si="19"/>
        <v>1.3599372569463009E-5</v>
      </c>
    </row>
    <row r="91" spans="1:35" x14ac:dyDescent="0.2">
      <c r="A91" s="74" t="s">
        <v>93</v>
      </c>
      <c r="B91" s="42"/>
      <c r="C91" s="44">
        <v>49938.359499999999</v>
      </c>
      <c r="D91" s="1" t="s">
        <v>95</v>
      </c>
      <c r="E91" s="41">
        <f t="shared" si="20"/>
        <v>114.98785353913748</v>
      </c>
      <c r="F91" s="1">
        <f t="shared" si="24"/>
        <v>115</v>
      </c>
      <c r="G91" s="1">
        <f t="shared" si="18"/>
        <v>-5.070500003057532E-3</v>
      </c>
      <c r="J91" s="1">
        <f t="shared" si="21"/>
        <v>-5.070500003057532E-3</v>
      </c>
      <c r="O91" s="4">
        <f t="shared" si="22"/>
        <v>-8.450966930126376E-3</v>
      </c>
      <c r="P91" s="10">
        <f t="shared" si="23"/>
        <v>34919.859499999999</v>
      </c>
      <c r="Q91" s="10"/>
      <c r="R91" s="1">
        <f t="shared" si="19"/>
        <v>1.1427556645006272E-5</v>
      </c>
    </row>
    <row r="92" spans="1:35" x14ac:dyDescent="0.2">
      <c r="A92" s="41" t="s">
        <v>62</v>
      </c>
      <c r="B92" s="42"/>
      <c r="C92" s="44">
        <v>50233.692999999999</v>
      </c>
      <c r="D92" s="33" t="s">
        <v>79</v>
      </c>
      <c r="E92" s="41">
        <f t="shared" si="20"/>
        <v>822.46380196560881</v>
      </c>
      <c r="F92" s="1">
        <f t="shared" si="24"/>
        <v>822.5</v>
      </c>
      <c r="G92" s="1">
        <f t="shared" si="18"/>
        <v>-1.5110750005987938E-2</v>
      </c>
      <c r="I92" s="1">
        <f>G92</f>
        <v>-1.5110750005987938E-2</v>
      </c>
      <c r="O92" s="4">
        <f t="shared" si="22"/>
        <v>-1.1241559685924702E-2</v>
      </c>
      <c r="P92" s="10">
        <f t="shared" si="23"/>
        <v>35215.192999999999</v>
      </c>
      <c r="Q92" s="10"/>
      <c r="R92" s="1">
        <f t="shared" si="19"/>
        <v>1.4970633732871048E-5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20"/>
        <v>4278.4578246755718</v>
      </c>
      <c r="F93" s="1">
        <f t="shared" si="24"/>
        <v>4278.5</v>
      </c>
      <c r="G93" s="1">
        <f t="shared" si="18"/>
        <v>-1.7605950000870507E-2</v>
      </c>
      <c r="K93" s="1">
        <f>G93</f>
        <v>-1.7605950000870507E-2</v>
      </c>
      <c r="N93" s="1">
        <f t="shared" ref="N93:N124" ca="1" si="25">+C$11+C$12*F93</f>
        <v>8.5468303221857375E-2</v>
      </c>
      <c r="O93" s="4">
        <f t="shared" si="22"/>
        <v>-2.7925448746977891E-2</v>
      </c>
      <c r="P93" s="10">
        <f t="shared" si="23"/>
        <v>36657.886299999998</v>
      </c>
      <c r="Q93" s="10"/>
      <c r="R93" s="1">
        <f t="shared" si="19"/>
        <v>1.0649205437091188E-4</v>
      </c>
      <c r="S93" s="1" t="s">
        <v>96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0"/>
        <v>4280.9932381786648</v>
      </c>
      <c r="F94" s="1">
        <f t="shared" si="24"/>
        <v>4281</v>
      </c>
      <c r="G94" s="1">
        <f t="shared" ref="G94:G125" si="26">C94-(C$7+C$8*F94)</f>
        <v>-2.8227000002516434E-3</v>
      </c>
      <c r="I94" s="37">
        <v>-9.7197499999310821E-3</v>
      </c>
      <c r="N94" s="1">
        <f t="shared" ca="1" si="25"/>
        <v>8.541158999143085E-2</v>
      </c>
      <c r="O94" s="4">
        <f t="shared" si="22"/>
        <v>-2.7939351682716267E-2</v>
      </c>
      <c r="P94" s="10">
        <f t="shared" si="23"/>
        <v>36658.9447</v>
      </c>
      <c r="Q94" s="10"/>
      <c r="R94" s="1">
        <f t="shared" ref="R94:R125" si="27">+(O94-G94)^2</f>
        <v>6.30846191738253E-4</v>
      </c>
    </row>
    <row r="95" spans="1:35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0"/>
        <v>4474.9466219280121</v>
      </c>
      <c r="F95" s="1">
        <f t="shared" si="24"/>
        <v>4475</v>
      </c>
      <c r="G95" s="1">
        <f t="shared" si="26"/>
        <v>-2.2282500001892913E-2</v>
      </c>
      <c r="I95" s="37">
        <v>-2.9257150003104471E-2</v>
      </c>
      <c r="N95" s="1">
        <f t="shared" ca="1" si="25"/>
        <v>8.10106433103326E-2</v>
      </c>
      <c r="O95" s="4">
        <f t="shared" si="22"/>
        <v>-2.902630619737322E-2</v>
      </c>
      <c r="P95" s="10">
        <f t="shared" si="23"/>
        <v>36739.909899999999</v>
      </c>
      <c r="Q95" s="10"/>
      <c r="R95" s="1">
        <f t="shared" si="27"/>
        <v>4.5478922002198575E-5</v>
      </c>
    </row>
    <row r="96" spans="1:35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20"/>
        <v>4616.4408534071417</v>
      </c>
      <c r="F96" s="1">
        <f t="shared" si="24"/>
        <v>4616.5</v>
      </c>
      <c r="G96" s="1">
        <f t="shared" si="26"/>
        <v>-2.4690550002560485E-2</v>
      </c>
      <c r="K96" s="1">
        <f>G96</f>
        <v>-2.4690550002560485E-2</v>
      </c>
      <c r="N96" s="1">
        <f t="shared" ca="1" si="25"/>
        <v>7.7800674468191361E-2</v>
      </c>
      <c r="O96" s="4">
        <f t="shared" si="22"/>
        <v>-2.9829181267195873E-2</v>
      </c>
      <c r="P96" s="10">
        <f t="shared" si="23"/>
        <v>36798.976199999997</v>
      </c>
      <c r="Q96" s="10"/>
      <c r="R96" s="1">
        <f t="shared" si="27"/>
        <v>2.6405531273888284E-5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0"/>
        <v>4776.4248705283717</v>
      </c>
      <c r="F97" s="1">
        <f t="shared" si="24"/>
        <v>4776.5</v>
      </c>
      <c r="G97" s="1">
        <f t="shared" si="26"/>
        <v>-3.1362550005724188E-2</v>
      </c>
      <c r="K97" s="1">
        <f>G97</f>
        <v>-3.1362550005724188E-2</v>
      </c>
      <c r="N97" s="1">
        <f t="shared" ca="1" si="25"/>
        <v>7.4171027720893831E-2</v>
      </c>
      <c r="O97" s="4">
        <f t="shared" si="22"/>
        <v>-3.0747259138798035E-2</v>
      </c>
      <c r="P97" s="10">
        <f t="shared" si="23"/>
        <v>36865.760999999999</v>
      </c>
      <c r="Q97" s="10"/>
      <c r="R97" s="1">
        <f t="shared" si="27"/>
        <v>3.7858285092273737E-7</v>
      </c>
    </row>
    <row r="98" spans="1:18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20"/>
        <v>4789.4397057157257</v>
      </c>
      <c r="F98" s="1">
        <f t="shared" si="24"/>
        <v>4789.5</v>
      </c>
      <c r="G98" s="1">
        <f t="shared" si="26"/>
        <v>-2.5169649998133536E-2</v>
      </c>
      <c r="K98" s="1">
        <f>G98</f>
        <v>-2.5169649998133536E-2</v>
      </c>
      <c r="N98" s="1">
        <f t="shared" ca="1" si="25"/>
        <v>7.3876118922675912E-2</v>
      </c>
      <c r="O98" s="4">
        <f t="shared" si="22"/>
        <v>-3.0822330051759494E-2</v>
      </c>
      <c r="P98" s="10">
        <f t="shared" si="23"/>
        <v>36871.194000000003</v>
      </c>
      <c r="Q98" s="10"/>
      <c r="R98" s="1">
        <f t="shared" si="27"/>
        <v>3.1952791788660761E-5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0"/>
        <v>5526.4281643620525</v>
      </c>
      <c r="F99" s="1">
        <f t="shared" si="24"/>
        <v>5526.5</v>
      </c>
      <c r="G99" s="1">
        <f t="shared" si="26"/>
        <v>-2.9987550005898811E-2</v>
      </c>
      <c r="K99" s="1">
        <f>G99</f>
        <v>-2.9987550005898811E-2</v>
      </c>
      <c r="N99" s="1">
        <f t="shared" ca="1" si="25"/>
        <v>5.7157058592936683E-2</v>
      </c>
      <c r="O99" s="4">
        <f t="shared" si="22"/>
        <v>-3.5195529563225504E-2</v>
      </c>
      <c r="P99" s="10">
        <f t="shared" si="23"/>
        <v>37178.847399999999</v>
      </c>
      <c r="Q99" s="10"/>
      <c r="R99" s="1">
        <f t="shared" si="27"/>
        <v>2.7123051069532739E-5</v>
      </c>
    </row>
    <row r="100" spans="1:18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20"/>
        <v>5574.4263878478387</v>
      </c>
      <c r="F100" s="1">
        <f t="shared" si="24"/>
        <v>5574.5</v>
      </c>
      <c r="G100" s="1">
        <f t="shared" si="26"/>
        <v>-3.0729149999388028E-2</v>
      </c>
      <c r="J100" s="1">
        <f>G100</f>
        <v>-3.0729149999388028E-2</v>
      </c>
      <c r="N100" s="1">
        <f t="shared" ca="1" si="25"/>
        <v>5.6068164568747414E-2</v>
      </c>
      <c r="O100" s="4">
        <f t="shared" si="22"/>
        <v>-3.5488344391987552E-2</v>
      </c>
      <c r="P100" s="10">
        <f t="shared" si="23"/>
        <v>37198.884100000003</v>
      </c>
      <c r="Q100" s="10"/>
      <c r="R100" s="1">
        <f t="shared" si="27"/>
        <v>2.2649931266550748E-5</v>
      </c>
    </row>
    <row r="101" spans="1:18" x14ac:dyDescent="0.2">
      <c r="A101" s="75" t="s">
        <v>93</v>
      </c>
      <c r="B101" s="42"/>
      <c r="C101" s="44">
        <v>52622.0933</v>
      </c>
      <c r="D101" s="1" t="s">
        <v>95</v>
      </c>
      <c r="E101" s="41">
        <f t="shared" si="20"/>
        <v>6543.9135103954541</v>
      </c>
      <c r="F101" s="1">
        <f t="shared" si="24"/>
        <v>6544</v>
      </c>
      <c r="G101" s="1">
        <f t="shared" si="26"/>
        <v>-3.6104800004977733E-2</v>
      </c>
      <c r="J101" s="1">
        <f>G101</f>
        <v>-3.6104800004977733E-2</v>
      </c>
      <c r="N101" s="1">
        <f t="shared" ca="1" si="25"/>
        <v>3.4074773809341485E-2</v>
      </c>
      <c r="O101" s="4">
        <f t="shared" si="22"/>
        <v>-4.1611855410565723E-2</v>
      </c>
      <c r="P101" s="10">
        <f t="shared" si="23"/>
        <v>37603.5933</v>
      </c>
      <c r="Q101" s="10"/>
      <c r="R101" s="1">
        <f t="shared" si="27"/>
        <v>3.0327659240215907E-5</v>
      </c>
    </row>
    <row r="102" spans="1:18" x14ac:dyDescent="0.2">
      <c r="A102" s="126" t="s">
        <v>90</v>
      </c>
      <c r="B102" s="127" t="s">
        <v>65</v>
      </c>
      <c r="C102" s="126">
        <v>52693.269</v>
      </c>
      <c r="D102" s="126">
        <v>5.0000000000000001E-3</v>
      </c>
      <c r="E102" s="41">
        <f t="shared" si="20"/>
        <v>6714.4159961020123</v>
      </c>
      <c r="F102" s="1">
        <f t="shared" si="24"/>
        <v>6714.5</v>
      </c>
      <c r="G102" s="1">
        <f t="shared" si="26"/>
        <v>-3.5067150005488656E-2</v>
      </c>
      <c r="K102" s="1">
        <f>G102</f>
        <v>-3.5067150005488656E-2</v>
      </c>
      <c r="N102" s="1">
        <f t="shared" ca="1" si="25"/>
        <v>3.0206931494252548E-2</v>
      </c>
      <c r="O102" s="4">
        <f t="shared" si="22"/>
        <v>-4.2729991803039519E-2</v>
      </c>
      <c r="P102" s="10">
        <f t="shared" si="23"/>
        <v>37674.769</v>
      </c>
      <c r="Q102" s="10"/>
      <c r="R102" s="1">
        <f t="shared" si="27"/>
        <v>5.8719144414292527E-5</v>
      </c>
    </row>
    <row r="103" spans="1:18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20"/>
        <v>7053.3988890078472</v>
      </c>
      <c r="F103" s="1">
        <f t="shared" si="24"/>
        <v>7053.5</v>
      </c>
      <c r="G103" s="1">
        <f t="shared" si="26"/>
        <v>-4.2208450009638909E-2</v>
      </c>
      <c r="K103" s="1">
        <f>G103</f>
        <v>-4.2208450009638909E-2</v>
      </c>
      <c r="N103" s="1">
        <f t="shared" ca="1" si="25"/>
        <v>2.2516617448415932E-2</v>
      </c>
      <c r="O103" s="4">
        <f t="shared" si="22"/>
        <v>-4.4989788242458806E-2</v>
      </c>
      <c r="P103" s="10">
        <f t="shared" si="23"/>
        <v>37816.276289999994</v>
      </c>
      <c r="Q103" s="10"/>
      <c r="R103" s="1">
        <f t="shared" si="27"/>
        <v>7.7358423653457046E-6</v>
      </c>
    </row>
    <row r="104" spans="1:18" x14ac:dyDescent="0.2">
      <c r="A104" s="74" t="s">
        <v>93</v>
      </c>
      <c r="C104" s="71">
        <v>52941.015899999999</v>
      </c>
      <c r="D104" s="1" t="s">
        <v>95</v>
      </c>
      <c r="E104" s="41">
        <f t="shared" si="20"/>
        <v>7307.8975112271728</v>
      </c>
      <c r="F104" s="1">
        <f t="shared" si="24"/>
        <v>7308</v>
      </c>
      <c r="G104" s="1">
        <f t="shared" si="26"/>
        <v>-4.278360000171233E-2</v>
      </c>
      <c r="J104" s="1">
        <f>G104</f>
        <v>-4.278360000171233E-2</v>
      </c>
      <c r="N104" s="1">
        <f t="shared" ca="1" si="25"/>
        <v>1.6743210590995788E-2</v>
      </c>
      <c r="O104" s="4">
        <f t="shared" si="22"/>
        <v>-4.6718343794503375E-2</v>
      </c>
      <c r="P104" s="10">
        <f t="shared" si="23"/>
        <v>37922.515899999999</v>
      </c>
      <c r="Q104" s="10"/>
      <c r="R104" s="1">
        <f t="shared" si="27"/>
        <v>1.5482208714907663E-5</v>
      </c>
    </row>
    <row r="105" spans="1:18" x14ac:dyDescent="0.2">
      <c r="A105" s="74" t="s">
        <v>93</v>
      </c>
      <c r="C105" s="71">
        <v>52941.224699999999</v>
      </c>
      <c r="D105" s="1" t="s">
        <v>95</v>
      </c>
      <c r="E105" s="41">
        <f t="shared" si="20"/>
        <v>7308.3976948434292</v>
      </c>
      <c r="F105" s="1">
        <f t="shared" si="24"/>
        <v>7308.5</v>
      </c>
      <c r="G105" s="1">
        <f t="shared" si="26"/>
        <v>-4.270695000741398E-2</v>
      </c>
      <c r="J105" s="1">
        <f>G105</f>
        <v>-4.270695000741398E-2</v>
      </c>
      <c r="N105" s="1">
        <f t="shared" ca="1" si="25"/>
        <v>1.6731867944910495E-2</v>
      </c>
      <c r="O105" s="4">
        <f t="shared" si="22"/>
        <v>-4.672176682479437E-2</v>
      </c>
      <c r="P105" s="10">
        <f t="shared" si="23"/>
        <v>37922.724699999999</v>
      </c>
      <c r="Q105" s="10"/>
      <c r="R105" s="1">
        <f t="shared" si="27"/>
        <v>1.6118754077120405E-5</v>
      </c>
    </row>
    <row r="106" spans="1:18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20"/>
        <v>7349.3899939800576</v>
      </c>
      <c r="F106" s="1">
        <f t="shared" si="24"/>
        <v>7349.5</v>
      </c>
      <c r="G106" s="1">
        <f t="shared" si="26"/>
        <v>-4.5921650002128445E-2</v>
      </c>
      <c r="K106" s="1">
        <f>G106</f>
        <v>-4.5921650002128445E-2</v>
      </c>
      <c r="N106" s="1">
        <f t="shared" ca="1" si="25"/>
        <v>1.5801770965915507E-2</v>
      </c>
      <c r="O106" s="4">
        <f t="shared" si="22"/>
        <v>-4.7002816252029747E-2</v>
      </c>
      <c r="P106" s="10">
        <f t="shared" si="23"/>
        <v>37939.836799999997</v>
      </c>
      <c r="Q106" s="10"/>
      <c r="R106" s="1">
        <f t="shared" si="27"/>
        <v>1.1689204599256458E-6</v>
      </c>
    </row>
    <row r="107" spans="1:18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20"/>
        <v>7364.3935860554084</v>
      </c>
      <c r="F107" s="1">
        <f t="shared" si="24"/>
        <v>7364.5</v>
      </c>
      <c r="G107" s="1">
        <f t="shared" si="26"/>
        <v>-4.4422150000173133E-2</v>
      </c>
      <c r="K107" s="1">
        <f>G107</f>
        <v>-4.4422150000173133E-2</v>
      </c>
      <c r="N107" s="1">
        <f t="shared" ca="1" si="25"/>
        <v>1.5461491583356357E-2</v>
      </c>
      <c r="O107" s="4">
        <f t="shared" si="22"/>
        <v>-4.7105817404476544E-2</v>
      </c>
      <c r="P107" s="10">
        <f t="shared" si="23"/>
        <v>37946.1</v>
      </c>
      <c r="Q107" s="10"/>
      <c r="R107" s="1">
        <f t="shared" si="27"/>
        <v>7.2020707369206068E-6</v>
      </c>
    </row>
    <row r="108" spans="1:18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20"/>
        <v>7366.3955182781401</v>
      </c>
      <c r="F108" s="1">
        <f t="shared" si="24"/>
        <v>7366.5</v>
      </c>
      <c r="G108" s="1">
        <f t="shared" si="26"/>
        <v>-4.3615549999231007E-2</v>
      </c>
      <c r="K108" s="1">
        <f>G108</f>
        <v>-4.3615549999231007E-2</v>
      </c>
      <c r="N108" s="1">
        <f t="shared" ca="1" si="25"/>
        <v>1.5416120999015154E-2</v>
      </c>
      <c r="O108" s="4">
        <f t="shared" si="22"/>
        <v>-4.7119558103972961E-2</v>
      </c>
      <c r="P108" s="10">
        <f t="shared" si="23"/>
        <v>37946.935700000002</v>
      </c>
      <c r="Q108" s="10"/>
      <c r="R108" s="1">
        <f t="shared" si="27"/>
        <v>1.2278072798097301E-5</v>
      </c>
    </row>
    <row r="109" spans="1:18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si="20"/>
        <v>7392.8963865326859</v>
      </c>
      <c r="F109" s="1">
        <f t="shared" si="24"/>
        <v>7393</v>
      </c>
      <c r="G109" s="1">
        <f t="shared" si="26"/>
        <v>-4.3253100004221778E-2</v>
      </c>
      <c r="K109" s="1">
        <f>G109</f>
        <v>-4.3253100004221778E-2</v>
      </c>
      <c r="N109" s="1">
        <f t="shared" ca="1" si="25"/>
        <v>1.4814960756493994E-2</v>
      </c>
      <c r="O109" s="4">
        <f t="shared" si="22"/>
        <v>-4.7301782585337931E-2</v>
      </c>
      <c r="P109" s="10">
        <f t="shared" si="23"/>
        <v>37957.998399999997</v>
      </c>
      <c r="Q109" s="10"/>
      <c r="R109" s="1">
        <f t="shared" si="27"/>
        <v>1.6391830642633356E-5</v>
      </c>
    </row>
    <row r="110" spans="1:18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20"/>
        <v>7404.396297778846</v>
      </c>
      <c r="F110" s="1">
        <f t="shared" si="24"/>
        <v>7404.5</v>
      </c>
      <c r="G110" s="1">
        <f t="shared" si="26"/>
        <v>-4.3290150002576411E-2</v>
      </c>
      <c r="J110" s="1">
        <f>G110</f>
        <v>-4.3290150002576411E-2</v>
      </c>
      <c r="N110" s="1">
        <f t="shared" ca="1" si="25"/>
        <v>1.4554079896531985E-2</v>
      </c>
      <c r="O110" s="4">
        <f t="shared" si="22"/>
        <v>-4.7380953835738121E-2</v>
      </c>
      <c r="P110" s="10">
        <f t="shared" si="23"/>
        <v>37962.798999999999</v>
      </c>
      <c r="Q110" s="10"/>
      <c r="R110" s="1">
        <f t="shared" si="27"/>
        <v>1.6734676001410542E-5</v>
      </c>
    </row>
    <row r="111" spans="1:18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20"/>
        <v>7428.3979248129017</v>
      </c>
      <c r="F111" s="1">
        <f t="shared" si="24"/>
        <v>7428.5</v>
      </c>
      <c r="G111" s="1">
        <f t="shared" si="26"/>
        <v>-4.2610950004018378E-2</v>
      </c>
      <c r="K111" s="1">
        <f>G111</f>
        <v>-4.2610950004018378E-2</v>
      </c>
      <c r="N111" s="1">
        <f t="shared" ca="1" si="25"/>
        <v>1.4009632884437351E-2</v>
      </c>
      <c r="O111" s="4">
        <f t="shared" si="22"/>
        <v>-4.7546361529947644E-2</v>
      </c>
      <c r="P111" s="10">
        <f t="shared" si="23"/>
        <v>37972.818399999996</v>
      </c>
      <c r="Q111" s="10"/>
      <c r="R111" s="1">
        <f t="shared" si="27"/>
        <v>2.4358286930275448E-5</v>
      </c>
    </row>
    <row r="112" spans="1:18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si="20"/>
        <v>8362.862851712569</v>
      </c>
      <c r="F112" s="1">
        <f t="shared" si="24"/>
        <v>8363</v>
      </c>
      <c r="G112" s="1">
        <f t="shared" si="26"/>
        <v>-5.725209999945946E-2</v>
      </c>
      <c r="J112" s="1">
        <f>G112</f>
        <v>-5.725209999945946E-2</v>
      </c>
      <c r="N112" s="1">
        <f t="shared" ca="1" si="25"/>
        <v>-7.1897726489972558E-3</v>
      </c>
      <c r="O112" s="4">
        <f t="shared" si="22"/>
        <v>-5.4176934535582394E-2</v>
      </c>
      <c r="P112" s="10">
        <f t="shared" si="23"/>
        <v>38362.907700000003</v>
      </c>
      <c r="Q112" s="10"/>
      <c r="R112" s="1">
        <f t="shared" si="27"/>
        <v>9.4566426302222539E-6</v>
      </c>
    </row>
    <row r="113" spans="1:18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20"/>
        <v>8363.3800434881778</v>
      </c>
      <c r="F113" s="1">
        <f t="shared" si="24"/>
        <v>8363.5</v>
      </c>
      <c r="G113" s="1">
        <f t="shared" si="26"/>
        <v>-5.0075450002623256E-2</v>
      </c>
      <c r="J113" s="1">
        <f>G113</f>
        <v>-5.0075450002623256E-2</v>
      </c>
      <c r="N113" s="1">
        <f t="shared" ca="1" si="25"/>
        <v>-7.2011152950825497E-3</v>
      </c>
      <c r="O113" s="4">
        <f t="shared" si="22"/>
        <v>-5.4180581365614572E-2</v>
      </c>
      <c r="P113" s="10">
        <f t="shared" si="23"/>
        <v>38363.123599999999</v>
      </c>
      <c r="Q113" s="10"/>
      <c r="R113" s="1">
        <f t="shared" si="27"/>
        <v>1.6852103507414937E-5</v>
      </c>
    </row>
    <row r="114" spans="1:18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20"/>
        <v>9023.8686759291631</v>
      </c>
      <c r="F114" s="1">
        <f t="shared" si="24"/>
        <v>9024</v>
      </c>
      <c r="G114" s="1">
        <f t="shared" si="26"/>
        <v>-5.4820800003653858E-2</v>
      </c>
      <c r="J114" s="1">
        <f>G114</f>
        <v>-5.4820800003653858E-2</v>
      </c>
      <c r="N114" s="1">
        <f t="shared" ca="1" si="25"/>
        <v>-2.2184750773770162E-2</v>
      </c>
      <c r="O114" s="4">
        <f t="shared" si="22"/>
        <v>-5.9090658853206399E-2</v>
      </c>
      <c r="P114" s="10">
        <f t="shared" si="23"/>
        <v>38638.842400000001</v>
      </c>
      <c r="Q114" s="10"/>
      <c r="R114" s="1">
        <f t="shared" si="27"/>
        <v>1.8231694595102147E-5</v>
      </c>
    </row>
    <row r="115" spans="1:18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20"/>
        <v>9059.8687209648433</v>
      </c>
      <c r="F115" s="1">
        <f t="shared" si="24"/>
        <v>9060</v>
      </c>
      <c r="G115" s="1">
        <f t="shared" si="26"/>
        <v>-5.4802000006020535E-2</v>
      </c>
      <c r="J115" s="1">
        <f>G115</f>
        <v>-5.4802000006020535E-2</v>
      </c>
      <c r="N115" s="1">
        <f t="shared" ca="1" si="25"/>
        <v>-2.30014212919121E-2</v>
      </c>
      <c r="O115" s="4">
        <f t="shared" si="22"/>
        <v>-5.93635975286535E-2</v>
      </c>
      <c r="P115" s="10">
        <f t="shared" si="23"/>
        <v>38653.870499999997</v>
      </c>
      <c r="Q115" s="10"/>
      <c r="R115" s="1">
        <f t="shared" si="27"/>
        <v>2.0808171958491206E-5</v>
      </c>
    </row>
    <row r="116" spans="1:18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20"/>
        <v>9120.3677020323721</v>
      </c>
      <c r="F116" s="1">
        <f t="shared" si="24"/>
        <v>9120.5</v>
      </c>
      <c r="G116" s="1">
        <f t="shared" si="26"/>
        <v>-5.5227349999768194E-2</v>
      </c>
      <c r="K116" s="1">
        <f>G116</f>
        <v>-5.5227349999768194E-2</v>
      </c>
      <c r="N116" s="1">
        <f t="shared" ca="1" si="25"/>
        <v>-2.4373881468233966E-2</v>
      </c>
      <c r="O116" s="4">
        <f t="shared" si="22"/>
        <v>-5.9823524618313972E-2</v>
      </c>
      <c r="P116" s="10">
        <f t="shared" si="23"/>
        <v>38679.125599999999</v>
      </c>
      <c r="Q116" s="10"/>
      <c r="R116" s="1">
        <f t="shared" si="27"/>
        <v>2.1124821124164434E-5</v>
      </c>
    </row>
    <row r="117" spans="1:18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ref="E117:E148" si="28">(C117-C$7)/C$8</f>
        <v>9344.8624698674012</v>
      </c>
      <c r="F117" s="1">
        <f t="shared" si="24"/>
        <v>9345</v>
      </c>
      <c r="G117" s="1">
        <f t="shared" si="26"/>
        <v>-5.741150000540074E-2</v>
      </c>
      <c r="K117" s="1">
        <f>G117</f>
        <v>-5.741150000540074E-2</v>
      </c>
      <c r="N117" s="1">
        <f t="shared" ca="1" si="25"/>
        <v>-2.9466729560535809E-2</v>
      </c>
      <c r="O117" s="4">
        <f t="shared" ref="O117:O148" si="29">+D$11+D$12*F117+D$13*F117^2</f>
        <v>-6.1543768980356607E-2</v>
      </c>
      <c r="P117" s="10">
        <f t="shared" ref="P117:P148" si="30">C117-15018.5</f>
        <v>38772.840199999999</v>
      </c>
      <c r="Q117" s="10"/>
      <c r="R117" s="1">
        <f t="shared" si="27"/>
        <v>1.7075646881382815E-5</v>
      </c>
    </row>
    <row r="118" spans="1:18" x14ac:dyDescent="0.2">
      <c r="A118" s="65" t="s">
        <v>209</v>
      </c>
      <c r="B118" s="66" t="s">
        <v>64</v>
      </c>
      <c r="C118" s="67">
        <v>53270.584699999999</v>
      </c>
      <c r="D118" s="67">
        <v>1E-4</v>
      </c>
      <c r="E118" s="41">
        <f t="shared" si="28"/>
        <v>8097.3846481478877</v>
      </c>
      <c r="F118" s="129">
        <f>ROUND(2*E118,0)/2+0.5</f>
        <v>8098</v>
      </c>
      <c r="G118" s="1">
        <f t="shared" si="26"/>
        <v>-0.25687660000403412</v>
      </c>
      <c r="L118" s="1">
        <f>G118</f>
        <v>-0.25687660000403412</v>
      </c>
      <c r="N118" s="1">
        <f t="shared" ca="1" si="25"/>
        <v>-1.1781702237857183E-3</v>
      </c>
      <c r="O118" s="4">
        <f t="shared" si="29"/>
        <v>-5.2259039727805663E-2</v>
      </c>
      <c r="P118" s="10">
        <f t="shared" si="30"/>
        <v>38252.084699999999</v>
      </c>
      <c r="Q118" s="10"/>
      <c r="R118" s="1">
        <f t="shared" si="27"/>
        <v>4.186834597339599E-2</v>
      </c>
    </row>
    <row r="119" spans="1:18" x14ac:dyDescent="0.2">
      <c r="A119" s="61" t="s">
        <v>75</v>
      </c>
      <c r="B119" s="62" t="s">
        <v>64</v>
      </c>
      <c r="C119" s="63">
        <v>53795.305</v>
      </c>
      <c r="D119" s="63">
        <v>2.9999999999999997E-4</v>
      </c>
      <c r="E119" s="41">
        <f t="shared" si="28"/>
        <v>9354.3602093392947</v>
      </c>
      <c r="F119" s="1">
        <f t="shared" ref="F119:F144" si="31">ROUND(2*E119,0)/2</f>
        <v>9354.5</v>
      </c>
      <c r="G119" s="1">
        <f t="shared" si="26"/>
        <v>-5.8355150002171285E-2</v>
      </c>
      <c r="K119" s="1">
        <f>G119</f>
        <v>-5.8355150002171285E-2</v>
      </c>
      <c r="N119" s="1">
        <f t="shared" ca="1" si="25"/>
        <v>-2.9682239836156615E-2</v>
      </c>
      <c r="O119" s="4">
        <f t="shared" si="29"/>
        <v>-6.1617034855659114E-2</v>
      </c>
      <c r="P119" s="10">
        <f t="shared" si="30"/>
        <v>38776.805</v>
      </c>
      <c r="Q119" s="10"/>
      <c r="R119" s="1">
        <f t="shared" si="27"/>
        <v>1.0639892797413313E-5</v>
      </c>
    </row>
    <row r="120" spans="1:18" x14ac:dyDescent="0.2">
      <c r="A120" s="61" t="s">
        <v>75</v>
      </c>
      <c r="B120" s="62" t="s">
        <v>65</v>
      </c>
      <c r="C120" s="63">
        <v>53922.415699999998</v>
      </c>
      <c r="D120" s="63">
        <v>1E-4</v>
      </c>
      <c r="E120" s="41">
        <f t="shared" si="28"/>
        <v>9658.8558491419262</v>
      </c>
      <c r="F120" s="1">
        <f t="shared" si="31"/>
        <v>9659</v>
      </c>
      <c r="G120" s="1">
        <f t="shared" si="26"/>
        <v>-6.0175300008268096E-2</v>
      </c>
      <c r="K120" s="1">
        <f>G120</f>
        <v>-6.0175300008268096E-2</v>
      </c>
      <c r="N120" s="1">
        <f t="shared" ca="1" si="25"/>
        <v>-3.6589911302107203E-2</v>
      </c>
      <c r="O120" s="4">
        <f t="shared" si="29"/>
        <v>-6.3985681584565135E-2</v>
      </c>
      <c r="P120" s="10">
        <f t="shared" si="30"/>
        <v>38903.915699999998</v>
      </c>
      <c r="Q120" s="10"/>
      <c r="R120" s="1">
        <f t="shared" si="27"/>
        <v>1.4519007756983911E-5</v>
      </c>
    </row>
    <row r="121" spans="1:18" x14ac:dyDescent="0.2">
      <c r="A121" s="61" t="s">
        <v>75</v>
      </c>
      <c r="B121" s="62" t="s">
        <v>65</v>
      </c>
      <c r="C121" s="63">
        <v>53965.412700000001</v>
      </c>
      <c r="D121" s="63">
        <v>1E-4</v>
      </c>
      <c r="E121" s="41">
        <f t="shared" si="28"/>
        <v>9761.855824947228</v>
      </c>
      <c r="F121" s="1">
        <f t="shared" si="31"/>
        <v>9762</v>
      </c>
      <c r="G121" s="1">
        <f t="shared" si="26"/>
        <v>-6.0185399997862987E-2</v>
      </c>
      <c r="K121" s="1">
        <f>G121</f>
        <v>-6.0185399997862987E-2</v>
      </c>
      <c r="N121" s="1">
        <f t="shared" ca="1" si="25"/>
        <v>-3.8926496395679994E-2</v>
      </c>
      <c r="O121" s="4">
        <f t="shared" si="29"/>
        <v>-6.4795802434201619E-2</v>
      </c>
      <c r="P121" s="10">
        <f t="shared" si="30"/>
        <v>38946.912700000001</v>
      </c>
      <c r="Q121" s="10"/>
      <c r="R121" s="1">
        <f t="shared" si="27"/>
        <v>2.125581062499719E-5</v>
      </c>
    </row>
    <row r="122" spans="1:18" ht="13.5" thickBot="1" x14ac:dyDescent="0.25">
      <c r="A122" s="132" t="s">
        <v>76</v>
      </c>
      <c r="B122" s="133" t="s">
        <v>65</v>
      </c>
      <c r="C122" s="134">
        <v>54086.262199999997</v>
      </c>
      <c r="D122" s="134">
        <v>2.9999999999999997E-4</v>
      </c>
      <c r="E122" s="79">
        <f t="shared" si="28"/>
        <v>10051.352663705318</v>
      </c>
      <c r="F122" s="1">
        <f t="shared" si="31"/>
        <v>10051.5</v>
      </c>
      <c r="G122" s="1">
        <f t="shared" si="26"/>
        <v>-6.1505050005507655E-2</v>
      </c>
      <c r="K122" s="1">
        <f>G122</f>
        <v>-6.1505050005507655E-2</v>
      </c>
      <c r="N122" s="1">
        <f t="shared" ca="1" si="25"/>
        <v>-4.5493888479071459E-2</v>
      </c>
      <c r="O122" s="4">
        <f t="shared" si="29"/>
        <v>-6.709689693506958E-2</v>
      </c>
      <c r="P122" s="10">
        <f t="shared" si="30"/>
        <v>39067.762199999997</v>
      </c>
      <c r="Q122" s="10"/>
      <c r="R122" s="1">
        <f t="shared" si="27"/>
        <v>3.1268752083651127E-5</v>
      </c>
    </row>
    <row r="123" spans="1:18" x14ac:dyDescent="0.2">
      <c r="A123" s="61" t="s">
        <v>76</v>
      </c>
      <c r="B123" s="64" t="s">
        <v>65</v>
      </c>
      <c r="C123" s="61">
        <v>54086.262199999997</v>
      </c>
      <c r="D123" s="61">
        <v>2.9999999999999997E-4</v>
      </c>
      <c r="E123" s="76">
        <f t="shared" si="28"/>
        <v>10051.352663705318</v>
      </c>
      <c r="F123" s="1">
        <f t="shared" si="31"/>
        <v>10051.5</v>
      </c>
      <c r="G123" s="1">
        <f t="shared" si="26"/>
        <v>-6.1505050005507655E-2</v>
      </c>
      <c r="K123" s="1">
        <f>G123</f>
        <v>-6.1505050005507655E-2</v>
      </c>
      <c r="N123" s="1">
        <f t="shared" ca="1" si="25"/>
        <v>-4.5493888479071459E-2</v>
      </c>
      <c r="O123" s="4">
        <f t="shared" si="29"/>
        <v>-6.709689693506958E-2</v>
      </c>
      <c r="P123" s="10">
        <f t="shared" si="30"/>
        <v>39067.762199999997</v>
      </c>
      <c r="Q123" s="10"/>
      <c r="R123" s="1">
        <f t="shared" si="27"/>
        <v>3.1268752083651127E-5</v>
      </c>
    </row>
    <row r="124" spans="1:18" x14ac:dyDescent="0.2">
      <c r="A124" s="60" t="s">
        <v>200</v>
      </c>
      <c r="B124" s="59" t="s">
        <v>64</v>
      </c>
      <c r="C124" s="58">
        <v>54338.813800000004</v>
      </c>
      <c r="D124" s="58">
        <v>2.0000000000000001E-4</v>
      </c>
      <c r="E124" s="41">
        <f t="shared" si="28"/>
        <v>10656.343911689806</v>
      </c>
      <c r="F124" s="1">
        <f t="shared" si="31"/>
        <v>10656.5</v>
      </c>
      <c r="G124" s="1">
        <f t="shared" si="26"/>
        <v>-6.5158550001797266E-2</v>
      </c>
      <c r="M124" s="1">
        <f>G124</f>
        <v>-6.5158550001797266E-2</v>
      </c>
      <c r="N124" s="1">
        <f t="shared" ca="1" si="25"/>
        <v>-5.9218490242290228E-2</v>
      </c>
      <c r="O124" s="4">
        <f t="shared" si="29"/>
        <v>-7.2020547525273024E-2</v>
      </c>
      <c r="P124" s="10">
        <f t="shared" si="30"/>
        <v>39320.313800000004</v>
      </c>
      <c r="Q124" s="10"/>
      <c r="R124" s="1">
        <f t="shared" si="27"/>
        <v>4.7087010012187427E-5</v>
      </c>
    </row>
    <row r="125" spans="1:18" x14ac:dyDescent="0.2">
      <c r="A125" s="60" t="s">
        <v>200</v>
      </c>
      <c r="B125" s="59" t="s">
        <v>64</v>
      </c>
      <c r="C125" s="58">
        <v>54366.780899999998</v>
      </c>
      <c r="D125" s="58">
        <v>2.0000000000000001E-4</v>
      </c>
      <c r="E125" s="41">
        <f t="shared" si="28"/>
        <v>10723.339530531672</v>
      </c>
      <c r="F125" s="1">
        <f t="shared" si="31"/>
        <v>10723.5</v>
      </c>
      <c r="G125" s="1">
        <f t="shared" si="26"/>
        <v>-6.6987450001761317E-2</v>
      </c>
      <c r="M125" s="1">
        <f>G125</f>
        <v>-6.6987450001761317E-2</v>
      </c>
      <c r="N125" s="1">
        <f t="shared" ref="N125:N156" ca="1" si="32">+C$11+C$12*F125</f>
        <v>-6.0738404817721053E-2</v>
      </c>
      <c r="O125" s="4">
        <f t="shared" si="29"/>
        <v>-7.2575362361346388E-2</v>
      </c>
      <c r="P125" s="10">
        <f t="shared" si="30"/>
        <v>39348.280899999998</v>
      </c>
      <c r="Q125" s="10"/>
      <c r="R125" s="1">
        <f t="shared" si="27"/>
        <v>3.1224764538403592E-5</v>
      </c>
    </row>
    <row r="126" spans="1:18" x14ac:dyDescent="0.2">
      <c r="A126" s="61" t="s">
        <v>91</v>
      </c>
      <c r="B126" s="64" t="s">
        <v>65</v>
      </c>
      <c r="C126" s="61">
        <v>54433.359799999998</v>
      </c>
      <c r="D126" s="61">
        <v>8.0000000000000004E-4</v>
      </c>
      <c r="E126" s="41">
        <f t="shared" si="28"/>
        <v>10882.830311031315</v>
      </c>
      <c r="F126" s="1">
        <f t="shared" si="31"/>
        <v>10883</v>
      </c>
      <c r="G126" s="1">
        <f t="shared" ref="G126:G156" si="33">C126-(C$7+C$8*F126)</f>
        <v>-7.0836100006999914E-2</v>
      </c>
      <c r="L126" s="1">
        <f>G126</f>
        <v>-7.0836100006999914E-2</v>
      </c>
      <c r="N126" s="1">
        <f t="shared" ca="1" si="32"/>
        <v>-6.4356708918933275E-2</v>
      </c>
      <c r="O126" s="4">
        <f t="shared" si="29"/>
        <v>-7.3903816560147551E-2</v>
      </c>
      <c r="P126" s="10">
        <f t="shared" si="30"/>
        <v>39414.859799999998</v>
      </c>
      <c r="Q126" s="10"/>
      <c r="R126" s="1">
        <f t="shared" ref="R126:R156" si="34">+(O126-G126)^2</f>
        <v>9.4108848504560187E-6</v>
      </c>
    </row>
    <row r="127" spans="1:18" x14ac:dyDescent="0.2">
      <c r="A127" s="60" t="s">
        <v>204</v>
      </c>
      <c r="B127" s="59" t="s">
        <v>64</v>
      </c>
      <c r="C127" s="58">
        <v>54583.849800000004</v>
      </c>
      <c r="D127" s="58">
        <v>2.9999999999999997E-4</v>
      </c>
      <c r="E127" s="41">
        <f t="shared" si="28"/>
        <v>11243.331424107559</v>
      </c>
      <c r="F127" s="1">
        <f t="shared" si="31"/>
        <v>11243.5</v>
      </c>
      <c r="G127" s="1">
        <f t="shared" si="33"/>
        <v>-7.0371449997765012E-2</v>
      </c>
      <c r="M127" s="1">
        <f t="shared" ref="M127:M135" si="35">G127</f>
        <v>-7.0371449997765012E-2</v>
      </c>
      <c r="N127" s="1">
        <f t="shared" ca="1" si="32"/>
        <v>-7.2534756746438001E-2</v>
      </c>
      <c r="O127" s="4">
        <f t="shared" si="29"/>
        <v>-7.6946139265653316E-2</v>
      </c>
      <c r="P127" s="10">
        <f t="shared" si="30"/>
        <v>39565.349800000004</v>
      </c>
      <c r="Q127" s="10"/>
      <c r="R127" s="1">
        <f t="shared" si="34"/>
        <v>4.3226538969285634E-5</v>
      </c>
    </row>
    <row r="128" spans="1:18" x14ac:dyDescent="0.2">
      <c r="A128" s="60" t="s">
        <v>204</v>
      </c>
      <c r="B128" s="59" t="s">
        <v>65</v>
      </c>
      <c r="C128" s="58">
        <v>54628.7261</v>
      </c>
      <c r="D128" s="58">
        <v>6.9999999999999999E-4</v>
      </c>
      <c r="E128" s="41">
        <f t="shared" si="28"/>
        <v>11350.833292010686</v>
      </c>
      <c r="F128" s="1">
        <f t="shared" si="31"/>
        <v>11351</v>
      </c>
      <c r="G128" s="1">
        <f t="shared" si="33"/>
        <v>-6.9591700004821178E-2</v>
      </c>
      <c r="M128" s="1">
        <f t="shared" si="35"/>
        <v>-6.9591700004821178E-2</v>
      </c>
      <c r="N128" s="1">
        <f t="shared" ca="1" si="32"/>
        <v>-7.4973425654778547E-2</v>
      </c>
      <c r="O128" s="4">
        <f t="shared" si="29"/>
        <v>-7.7864022997208959E-2</v>
      </c>
      <c r="P128" s="10">
        <f t="shared" si="30"/>
        <v>39610.2261</v>
      </c>
      <c r="Q128" s="10"/>
      <c r="R128" s="1">
        <f t="shared" si="34"/>
        <v>6.8431327690387543E-5</v>
      </c>
    </row>
    <row r="129" spans="1:18" x14ac:dyDescent="0.2">
      <c r="A129" s="60" t="s">
        <v>204</v>
      </c>
      <c r="B129" s="59" t="s">
        <v>65</v>
      </c>
      <c r="C129" s="58">
        <v>54635.820800000001</v>
      </c>
      <c r="D129" s="58">
        <v>2.9999999999999997E-4</v>
      </c>
      <c r="E129" s="41">
        <f t="shared" si="28"/>
        <v>11367.828755144068</v>
      </c>
      <c r="F129" s="1">
        <f t="shared" si="31"/>
        <v>11368</v>
      </c>
      <c r="G129" s="1">
        <f t="shared" si="33"/>
        <v>-7.1485599997686222E-2</v>
      </c>
      <c r="M129" s="1">
        <f t="shared" si="35"/>
        <v>-7.1485599997686222E-2</v>
      </c>
      <c r="N129" s="1">
        <f t="shared" ca="1" si="32"/>
        <v>-7.5359075621678873E-2</v>
      </c>
      <c r="O129" s="4">
        <f t="shared" si="29"/>
        <v>-7.8009625681937866E-2</v>
      </c>
      <c r="P129" s="10">
        <f t="shared" si="30"/>
        <v>39617.320800000001</v>
      </c>
      <c r="Q129" s="10"/>
      <c r="R129" s="1">
        <f t="shared" si="34"/>
        <v>4.2562911128775133E-5</v>
      </c>
    </row>
    <row r="130" spans="1:18" x14ac:dyDescent="0.2">
      <c r="A130" s="60" t="s">
        <v>204</v>
      </c>
      <c r="B130" s="59" t="s">
        <v>65</v>
      </c>
      <c r="C130" s="58">
        <v>54651.685299999997</v>
      </c>
      <c r="D130" s="58">
        <v>2.9999999999999997E-4</v>
      </c>
      <c r="E130" s="41">
        <f t="shared" si="28"/>
        <v>11405.832409263254</v>
      </c>
      <c r="F130" s="1">
        <f t="shared" si="31"/>
        <v>11406</v>
      </c>
      <c r="G130" s="1">
        <f t="shared" si="33"/>
        <v>-6.9960200002242345E-2</v>
      </c>
      <c r="M130" s="1">
        <f t="shared" si="35"/>
        <v>-6.9960200002242345E-2</v>
      </c>
      <c r="N130" s="1">
        <f t="shared" ca="1" si="32"/>
        <v>-7.6221116724162041E-2</v>
      </c>
      <c r="O130" s="4">
        <f t="shared" si="29"/>
        <v>-7.8335533863459234E-2</v>
      </c>
      <c r="P130" s="10">
        <f t="shared" si="30"/>
        <v>39633.185299999997</v>
      </c>
      <c r="Q130" s="10"/>
      <c r="R130" s="1">
        <f t="shared" si="34"/>
        <v>7.0146217286846192E-5</v>
      </c>
    </row>
    <row r="131" spans="1:18" x14ac:dyDescent="0.2">
      <c r="A131" s="60" t="s">
        <v>204</v>
      </c>
      <c r="B131" s="59" t="s">
        <v>64</v>
      </c>
      <c r="C131" s="58">
        <v>54702.817900000002</v>
      </c>
      <c r="D131" s="58">
        <v>2.0000000000000001E-4</v>
      </c>
      <c r="E131" s="41">
        <f t="shared" si="28"/>
        <v>11528.321340185465</v>
      </c>
      <c r="F131" s="1">
        <f t="shared" si="31"/>
        <v>11528.5</v>
      </c>
      <c r="G131" s="1">
        <f t="shared" si="33"/>
        <v>-7.4580950000381563E-2</v>
      </c>
      <c r="M131" s="1">
        <f t="shared" si="35"/>
        <v>-7.4580950000381563E-2</v>
      </c>
      <c r="N131" s="1">
        <f t="shared" ca="1" si="32"/>
        <v>-7.9000065015061738E-2</v>
      </c>
      <c r="O131" s="4">
        <f t="shared" si="29"/>
        <v>-7.9390329711563665E-2</v>
      </c>
      <c r="P131" s="10">
        <f t="shared" si="30"/>
        <v>39684.317900000002</v>
      </c>
      <c r="Q131" s="10"/>
      <c r="R131" s="1">
        <f t="shared" si="34"/>
        <v>2.3130133206330037E-5</v>
      </c>
    </row>
    <row r="132" spans="1:18" x14ac:dyDescent="0.2">
      <c r="A132" s="60" t="s">
        <v>205</v>
      </c>
      <c r="B132" s="59" t="s">
        <v>65</v>
      </c>
      <c r="C132" s="58">
        <v>54768.564599999998</v>
      </c>
      <c r="D132" s="58">
        <v>2.0000000000000001E-4</v>
      </c>
      <c r="E132" s="41">
        <f t="shared" si="28"/>
        <v>11685.818572766284</v>
      </c>
      <c r="F132" s="1">
        <f t="shared" si="31"/>
        <v>11686</v>
      </c>
      <c r="G132" s="1">
        <f t="shared" si="33"/>
        <v>-7.5736200007668231E-2</v>
      </c>
      <c r="M132" s="1">
        <f t="shared" si="35"/>
        <v>-7.5736200007668231E-2</v>
      </c>
      <c r="N132" s="1">
        <f t="shared" ca="1" si="32"/>
        <v>-8.2572998531932729E-2</v>
      </c>
      <c r="O132" s="4">
        <f t="shared" si="29"/>
        <v>-8.0755850843297894E-2</v>
      </c>
      <c r="P132" s="10">
        <f t="shared" si="30"/>
        <v>39750.064599999998</v>
      </c>
      <c r="Q132" s="10"/>
      <c r="R132" s="1">
        <f t="shared" si="34"/>
        <v>2.5196894511637576E-5</v>
      </c>
    </row>
    <row r="133" spans="1:18" x14ac:dyDescent="0.2">
      <c r="A133" s="60" t="s">
        <v>205</v>
      </c>
      <c r="B133" s="59" t="s">
        <v>64</v>
      </c>
      <c r="C133" s="58">
        <v>54797.576999999997</v>
      </c>
      <c r="D133" s="58">
        <v>2.0000000000000001E-4</v>
      </c>
      <c r="E133" s="41">
        <f t="shared" si="28"/>
        <v>11755.318223859465</v>
      </c>
      <c r="F133" s="1">
        <f t="shared" si="31"/>
        <v>11755.5</v>
      </c>
      <c r="G133" s="1">
        <f t="shared" si="33"/>
        <v>-7.5881850003497675E-2</v>
      </c>
      <c r="M133" s="1">
        <f t="shared" si="35"/>
        <v>-7.5881850003497675E-2</v>
      </c>
      <c r="N133" s="1">
        <f t="shared" ca="1" si="32"/>
        <v>-8.4149626337790107E-2</v>
      </c>
      <c r="O133" s="4">
        <f t="shared" si="29"/>
        <v>-8.1361760844042633E-2</v>
      </c>
      <c r="P133" s="10">
        <f t="shared" si="30"/>
        <v>39779.076999999997</v>
      </c>
      <c r="Q133" s="10"/>
      <c r="R133" s="1">
        <f t="shared" si="34"/>
        <v>3.0029422820322144E-5</v>
      </c>
    </row>
    <row r="134" spans="1:18" x14ac:dyDescent="0.2">
      <c r="A134" s="60" t="s">
        <v>205</v>
      </c>
      <c r="B134" s="59" t="s">
        <v>64</v>
      </c>
      <c r="C134" s="58">
        <v>54832.640599999999</v>
      </c>
      <c r="D134" s="58">
        <v>2.9999999999999997E-4</v>
      </c>
      <c r="E134" s="41">
        <f t="shared" si="28"/>
        <v>11839.313617762451</v>
      </c>
      <c r="F134" s="1">
        <f t="shared" si="31"/>
        <v>11839.5</v>
      </c>
      <c r="G134" s="1">
        <f t="shared" si="33"/>
        <v>-7.7804650005418807E-2</v>
      </c>
      <c r="M134" s="1">
        <f t="shared" si="35"/>
        <v>-7.7804650005418807E-2</v>
      </c>
      <c r="N134" s="1">
        <f t="shared" ca="1" si="32"/>
        <v>-8.6055190880121313E-2</v>
      </c>
      <c r="O134" s="4">
        <f t="shared" si="29"/>
        <v>-8.2096818958529633E-2</v>
      </c>
      <c r="P134" s="10">
        <f t="shared" si="30"/>
        <v>39814.140599999999</v>
      </c>
      <c r="Q134" s="10"/>
      <c r="R134" s="1">
        <f t="shared" si="34"/>
        <v>1.842271432204848E-5</v>
      </c>
    </row>
    <row r="135" spans="1:18" x14ac:dyDescent="0.2">
      <c r="A135" s="60" t="s">
        <v>201</v>
      </c>
      <c r="B135" s="59" t="s">
        <v>64</v>
      </c>
      <c r="C135" s="58">
        <v>54986.677100000001</v>
      </c>
      <c r="D135" s="58">
        <v>2.9999999999999997E-4</v>
      </c>
      <c r="E135" s="41">
        <f t="shared" si="28"/>
        <v>12208.310426217284</v>
      </c>
      <c r="F135" s="1">
        <f t="shared" si="31"/>
        <v>12208.5</v>
      </c>
      <c r="G135" s="1">
        <f t="shared" si="33"/>
        <v>-7.9136950000247452E-2</v>
      </c>
      <c r="M135" s="1">
        <f t="shared" si="35"/>
        <v>-7.9136950000247452E-2</v>
      </c>
      <c r="N135" s="1">
        <f t="shared" ca="1" si="32"/>
        <v>-9.4426063691076201E-2</v>
      </c>
      <c r="O135" s="4">
        <f t="shared" si="29"/>
        <v>-8.5361283672134206E-2</v>
      </c>
      <c r="P135" s="10">
        <f t="shared" si="30"/>
        <v>39968.177100000001</v>
      </c>
      <c r="Q135" s="10"/>
      <c r="R135" s="1">
        <f t="shared" si="34"/>
        <v>3.8742329658983233E-5</v>
      </c>
    </row>
    <row r="136" spans="1:18" x14ac:dyDescent="0.2">
      <c r="A136" s="61" t="s">
        <v>91</v>
      </c>
      <c r="B136" s="64" t="s">
        <v>65</v>
      </c>
      <c r="C136" s="61">
        <v>55029.464999999997</v>
      </c>
      <c r="D136" s="61">
        <v>2.0000000000000001E-4</v>
      </c>
      <c r="E136" s="41">
        <f t="shared" si="28"/>
        <v>12310.809499751691</v>
      </c>
      <c r="F136" s="1">
        <f t="shared" si="31"/>
        <v>12311</v>
      </c>
      <c r="G136" s="1">
        <f t="shared" si="33"/>
        <v>-7.9523700005665887E-2</v>
      </c>
      <c r="L136" s="1">
        <f>G136</f>
        <v>-7.9523700005665887E-2</v>
      </c>
      <c r="N136" s="1">
        <f t="shared" ca="1" si="32"/>
        <v>-9.6751306138563697E-2</v>
      </c>
      <c r="O136" s="4">
        <f t="shared" si="29"/>
        <v>-8.6278331522351287E-2</v>
      </c>
      <c r="P136" s="10">
        <f t="shared" si="30"/>
        <v>40010.964999999997</v>
      </c>
      <c r="Q136" s="10"/>
      <c r="R136" s="1">
        <f t="shared" si="34"/>
        <v>4.5625046926199706E-5</v>
      </c>
    </row>
    <row r="137" spans="1:18" x14ac:dyDescent="0.2">
      <c r="A137" s="60" t="s">
        <v>206</v>
      </c>
      <c r="B137" s="59"/>
      <c r="C137" s="58">
        <v>55114.620799999997</v>
      </c>
      <c r="D137" s="58">
        <v>2.9999999999999997E-4</v>
      </c>
      <c r="E137" s="41">
        <f t="shared" si="28"/>
        <v>12514.801530351047</v>
      </c>
      <c r="F137" s="1">
        <f t="shared" si="31"/>
        <v>12515</v>
      </c>
      <c r="G137" s="1">
        <f t="shared" si="33"/>
        <v>-8.2850500002678018E-2</v>
      </c>
      <c r="M137" s="1">
        <f>G137</f>
        <v>-8.2850500002678018E-2</v>
      </c>
      <c r="N137" s="1">
        <f t="shared" ca="1" si="32"/>
        <v>-0.10137910574136805</v>
      </c>
      <c r="O137" s="4">
        <f t="shared" si="29"/>
        <v>-8.811674420844115E-2</v>
      </c>
      <c r="P137" s="10">
        <f t="shared" si="30"/>
        <v>40096.120799999997</v>
      </c>
      <c r="Q137" s="10"/>
      <c r="R137" s="1">
        <f t="shared" si="34"/>
        <v>2.7733328034733763E-5</v>
      </c>
    </row>
    <row r="138" spans="1:18" x14ac:dyDescent="0.2">
      <c r="A138" s="61" t="s">
        <v>81</v>
      </c>
      <c r="B138" s="64" t="s">
        <v>64</v>
      </c>
      <c r="C138" s="61">
        <v>55144.675799999997</v>
      </c>
      <c r="D138" s="61">
        <v>1E-4</v>
      </c>
      <c r="E138" s="41">
        <f t="shared" si="28"/>
        <v>12586.798745803942</v>
      </c>
      <c r="F138" s="1">
        <f t="shared" si="31"/>
        <v>12587</v>
      </c>
      <c r="G138" s="1">
        <f t="shared" si="33"/>
        <v>-8.4012900006200653E-2</v>
      </c>
      <c r="L138" s="1">
        <f>G138</f>
        <v>-8.4012900006200653E-2</v>
      </c>
      <c r="N138" s="1">
        <f t="shared" ca="1" si="32"/>
        <v>-0.10301244677765192</v>
      </c>
      <c r="O138" s="4">
        <f t="shared" si="29"/>
        <v>-8.8769811240875879E-2</v>
      </c>
      <c r="P138" s="10">
        <f t="shared" si="30"/>
        <v>40126.175799999997</v>
      </c>
      <c r="Q138" s="10"/>
      <c r="R138" s="1">
        <f t="shared" si="34"/>
        <v>2.2628204494579386E-5</v>
      </c>
    </row>
    <row r="139" spans="1:18" x14ac:dyDescent="0.2">
      <c r="A139" s="60" t="s">
        <v>206</v>
      </c>
      <c r="B139" s="59"/>
      <c r="C139" s="58">
        <v>55163.669300000001</v>
      </c>
      <c r="D139" s="58">
        <v>1E-4</v>
      </c>
      <c r="E139" s="41">
        <f t="shared" si="28"/>
        <v>12632.297967620774</v>
      </c>
      <c r="F139" s="1">
        <f t="shared" si="31"/>
        <v>12632.5</v>
      </c>
      <c r="G139" s="1">
        <f t="shared" si="33"/>
        <v>-8.4337749998667277E-2</v>
      </c>
      <c r="M139" s="1">
        <f>G139</f>
        <v>-8.4337749998667277E-2</v>
      </c>
      <c r="N139" s="1">
        <f t="shared" ca="1" si="32"/>
        <v>-0.10404462757141464</v>
      </c>
      <c r="O139" s="4">
        <f t="shared" si="29"/>
        <v>-8.9183647437016289E-2</v>
      </c>
      <c r="P139" s="10">
        <f t="shared" si="30"/>
        <v>40145.169300000001</v>
      </c>
      <c r="Q139" s="10"/>
      <c r="R139" s="1">
        <f t="shared" si="34"/>
        <v>2.3482721982997513E-5</v>
      </c>
    </row>
    <row r="140" spans="1:18" x14ac:dyDescent="0.2">
      <c r="A140" s="60" t="s">
        <v>206</v>
      </c>
      <c r="B140" s="59"/>
      <c r="C140" s="58">
        <v>55238.5985</v>
      </c>
      <c r="D140" s="58">
        <v>2.0000000000000001E-4</v>
      </c>
      <c r="E140" s="41">
        <f t="shared" si="28"/>
        <v>12811.792020394454</v>
      </c>
      <c r="F140" s="1">
        <f t="shared" si="31"/>
        <v>12812</v>
      </c>
      <c r="G140" s="1">
        <f t="shared" si="33"/>
        <v>-8.6820399999851361E-2</v>
      </c>
      <c r="M140" s="1">
        <f>G140</f>
        <v>-8.6820399999851361E-2</v>
      </c>
      <c r="N140" s="1">
        <f t="shared" ca="1" si="32"/>
        <v>-0.10811663751603906</v>
      </c>
      <c r="O140" s="4">
        <f t="shared" si="29"/>
        <v>-9.0824821468613731E-2</v>
      </c>
      <c r="P140" s="10">
        <f t="shared" si="30"/>
        <v>40220.0985</v>
      </c>
      <c r="Q140" s="10"/>
      <c r="R140" s="1">
        <f t="shared" si="34"/>
        <v>1.6035391299484979E-5</v>
      </c>
    </row>
    <row r="141" spans="1:18" x14ac:dyDescent="0.2">
      <c r="A141" s="60" t="s">
        <v>202</v>
      </c>
      <c r="B141" s="59" t="s">
        <v>65</v>
      </c>
      <c r="C141" s="58">
        <v>55346.716800000002</v>
      </c>
      <c r="D141" s="58">
        <v>2.0000000000000001E-4</v>
      </c>
      <c r="E141" s="41">
        <f t="shared" si="28"/>
        <v>13070.791073447219</v>
      </c>
      <c r="F141" s="1">
        <f t="shared" si="31"/>
        <v>13071</v>
      </c>
      <c r="G141" s="1">
        <f t="shared" si="33"/>
        <v>-8.7215699997614138E-2</v>
      </c>
      <c r="M141" s="1">
        <f>G141</f>
        <v>-8.7215699997614138E-2</v>
      </c>
      <c r="N141" s="1">
        <f t="shared" ca="1" si="32"/>
        <v>-0.1139921281882269</v>
      </c>
      <c r="O141" s="4">
        <f t="shared" si="29"/>
        <v>-9.3216958651377385E-2</v>
      </c>
      <c r="P141" s="10">
        <f t="shared" si="30"/>
        <v>40328.216800000002</v>
      </c>
      <c r="Q141" s="10"/>
      <c r="R141" s="1">
        <f t="shared" si="34"/>
        <v>3.6015105429368266E-5</v>
      </c>
    </row>
    <row r="142" spans="1:18" x14ac:dyDescent="0.2">
      <c r="A142" s="60" t="s">
        <v>89</v>
      </c>
      <c r="B142" s="59" t="s">
        <v>64</v>
      </c>
      <c r="C142" s="58">
        <v>55503.67</v>
      </c>
      <c r="D142" s="58">
        <v>2.0000000000000001E-4</v>
      </c>
      <c r="E142" s="41">
        <f t="shared" si="28"/>
        <v>13446.774881679496</v>
      </c>
      <c r="F142" s="1">
        <f t="shared" si="31"/>
        <v>13447</v>
      </c>
      <c r="G142" s="1">
        <f t="shared" si="33"/>
        <v>-9.397490000264952E-2</v>
      </c>
      <c r="L142" s="1">
        <f>G142</f>
        <v>-9.397490000264952E-2</v>
      </c>
      <c r="N142" s="1">
        <f t="shared" ca="1" si="32"/>
        <v>-0.12252179804437613</v>
      </c>
      <c r="O142" s="4">
        <f t="shared" si="29"/>
        <v>-9.6740362534508947E-2</v>
      </c>
      <c r="P142" s="10">
        <f t="shared" si="30"/>
        <v>40485.17</v>
      </c>
      <c r="Q142" s="10"/>
      <c r="R142" s="1">
        <f t="shared" si="34"/>
        <v>7.6477830151183574E-6</v>
      </c>
    </row>
    <row r="143" spans="1:18" x14ac:dyDescent="0.2">
      <c r="A143" s="58" t="s">
        <v>207</v>
      </c>
      <c r="B143" s="59" t="s">
        <v>65</v>
      </c>
      <c r="C143" s="58">
        <v>55531.642699999997</v>
      </c>
      <c r="D143" s="58">
        <v>2.9999999999999997E-4</v>
      </c>
      <c r="E143" s="41">
        <f t="shared" si="28"/>
        <v>13513.78391540763</v>
      </c>
      <c r="F143" s="1">
        <f t="shared" si="31"/>
        <v>13514</v>
      </c>
      <c r="G143" s="1">
        <f t="shared" si="33"/>
        <v>-9.0203800005838275E-2</v>
      </c>
      <c r="M143" s="1">
        <f>G143</f>
        <v>-9.0203800005838275E-2</v>
      </c>
      <c r="N143" s="1">
        <f t="shared" ca="1" si="32"/>
        <v>-0.12404171261980695</v>
      </c>
      <c r="O143" s="4">
        <f t="shared" si="29"/>
        <v>-9.7374499423496658E-2</v>
      </c>
      <c r="P143" s="10">
        <f t="shared" si="30"/>
        <v>40513.142699999997</v>
      </c>
      <c r="Q143" s="10"/>
      <c r="R143" s="1">
        <f t="shared" si="34"/>
        <v>5.1418930138406266E-5</v>
      </c>
    </row>
    <row r="144" spans="1:18" x14ac:dyDescent="0.2">
      <c r="A144" s="60" t="s">
        <v>203</v>
      </c>
      <c r="B144" s="59" t="s">
        <v>64</v>
      </c>
      <c r="C144" s="58">
        <v>55747.664299999997</v>
      </c>
      <c r="D144" s="58">
        <v>1E-4</v>
      </c>
      <c r="E144" s="41">
        <f t="shared" si="28"/>
        <v>14031.266985701395</v>
      </c>
      <c r="F144" s="1">
        <f t="shared" si="31"/>
        <v>14031.5</v>
      </c>
      <c r="G144" s="1">
        <f t="shared" si="33"/>
        <v>-9.727105000638403E-2</v>
      </c>
      <c r="M144" s="1">
        <f>G144</f>
        <v>-9.727105000638403E-2</v>
      </c>
      <c r="N144" s="1">
        <f t="shared" ca="1" si="32"/>
        <v>-0.13578135131809738</v>
      </c>
      <c r="O144" s="4">
        <f t="shared" si="29"/>
        <v>-0.10233666259635751</v>
      </c>
      <c r="P144" s="10">
        <f t="shared" si="30"/>
        <v>40729.164299999997</v>
      </c>
      <c r="Q144" s="10"/>
      <c r="R144" s="1">
        <f t="shared" si="34"/>
        <v>2.5660430911697866E-5</v>
      </c>
    </row>
    <row r="145" spans="1:18" x14ac:dyDescent="0.2">
      <c r="A145" s="65" t="s">
        <v>210</v>
      </c>
      <c r="B145" s="66" t="s">
        <v>64</v>
      </c>
      <c r="C145" s="67">
        <v>55747.664299999997</v>
      </c>
      <c r="D145" s="67">
        <v>1E-4</v>
      </c>
      <c r="E145" s="41">
        <f t="shared" si="28"/>
        <v>14031.266985701395</v>
      </c>
      <c r="F145" s="129">
        <f>ROUND(2*E145,0)/2+0.5</f>
        <v>14032</v>
      </c>
      <c r="G145" s="1">
        <f t="shared" si="33"/>
        <v>-0.30599440000514733</v>
      </c>
      <c r="L145" s="1">
        <f t="shared" ref="L145:L156" si="36">G145</f>
        <v>-0.30599440000514733</v>
      </c>
      <c r="N145" s="1">
        <f t="shared" ca="1" si="32"/>
        <v>-0.1357926939641827</v>
      </c>
      <c r="O145" s="4">
        <f t="shared" si="29"/>
        <v>-0.10234151189921714</v>
      </c>
      <c r="P145" s="10">
        <f t="shared" si="30"/>
        <v>40729.164299999997</v>
      </c>
      <c r="Q145" s="10"/>
      <c r="R145" s="1">
        <f t="shared" si="34"/>
        <v>4.1474498833886521E-2</v>
      </c>
    </row>
    <row r="146" spans="1:18" x14ac:dyDescent="0.2">
      <c r="A146" s="65" t="s">
        <v>211</v>
      </c>
      <c r="B146" s="66" t="s">
        <v>65</v>
      </c>
      <c r="C146" s="67">
        <v>55820.298320000002</v>
      </c>
      <c r="D146" s="67">
        <v>2.0000000000000001E-4</v>
      </c>
      <c r="E146" s="41">
        <f t="shared" si="28"/>
        <v>14205.262899431231</v>
      </c>
      <c r="F146" s="129">
        <f>ROUND(2*E146,0)/2+0.5</f>
        <v>14206</v>
      </c>
      <c r="G146" s="1">
        <f t="shared" si="33"/>
        <v>-0.30770019999908982</v>
      </c>
      <c r="L146" s="1">
        <f t="shared" si="36"/>
        <v>-0.30770019999908982</v>
      </c>
      <c r="N146" s="1">
        <f t="shared" ca="1" si="32"/>
        <v>-0.13973993480186875</v>
      </c>
      <c r="O146" s="4">
        <f t="shared" si="29"/>
        <v>-0.10403551027212973</v>
      </c>
      <c r="P146" s="10">
        <f t="shared" si="30"/>
        <v>40801.798320000002</v>
      </c>
      <c r="Q146" s="10"/>
      <c r="R146" s="1">
        <f t="shared" si="34"/>
        <v>4.1479305841578919E-2</v>
      </c>
    </row>
    <row r="147" spans="1:18" x14ac:dyDescent="0.2">
      <c r="A147" s="65" t="s">
        <v>211</v>
      </c>
      <c r="B147" s="66" t="s">
        <v>65</v>
      </c>
      <c r="C147" s="67">
        <v>55820.299619999998</v>
      </c>
      <c r="D147" s="67">
        <v>6.9999999999999999E-4</v>
      </c>
      <c r="E147" s="41">
        <f t="shared" si="28"/>
        <v>14205.266013601247</v>
      </c>
      <c r="F147" s="129">
        <f>ROUND(2*E147,0)/2+0.5</f>
        <v>14206</v>
      </c>
      <c r="G147" s="1">
        <f t="shared" si="33"/>
        <v>-0.30640020000282675</v>
      </c>
      <c r="L147" s="1">
        <f t="shared" si="36"/>
        <v>-0.30640020000282675</v>
      </c>
      <c r="N147" s="1">
        <f t="shared" ca="1" si="32"/>
        <v>-0.13973993480186875</v>
      </c>
      <c r="O147" s="4">
        <f t="shared" si="29"/>
        <v>-0.10403551027212973</v>
      </c>
      <c r="P147" s="10">
        <f t="shared" si="30"/>
        <v>40801.799619999998</v>
      </c>
      <c r="Q147" s="10"/>
      <c r="R147" s="1">
        <f t="shared" si="34"/>
        <v>4.0951467649801274E-2</v>
      </c>
    </row>
    <row r="148" spans="1:18" x14ac:dyDescent="0.2">
      <c r="A148" s="61" t="s">
        <v>92</v>
      </c>
      <c r="B148" s="64" t="s">
        <v>65</v>
      </c>
      <c r="C148" s="61">
        <v>55881.6584</v>
      </c>
      <c r="D148" s="61">
        <v>4.0000000000000002E-4</v>
      </c>
      <c r="E148" s="41">
        <f t="shared" si="28"/>
        <v>14352.251916232653</v>
      </c>
      <c r="F148" s="1">
        <f>ROUND(2*E148,0)/2</f>
        <v>14352.5</v>
      </c>
      <c r="G148" s="1">
        <f t="shared" si="33"/>
        <v>-0.10356175000197254</v>
      </c>
      <c r="L148" s="1">
        <f t="shared" si="36"/>
        <v>-0.10356175000197254</v>
      </c>
      <c r="N148" s="1">
        <f t="shared" ca="1" si="32"/>
        <v>-0.14306333010486305</v>
      </c>
      <c r="O148" s="4">
        <f t="shared" si="29"/>
        <v>-0.10547173932538412</v>
      </c>
      <c r="P148" s="10">
        <f t="shared" si="30"/>
        <v>40863.1584</v>
      </c>
      <c r="Q148" s="10"/>
      <c r="R148" s="1">
        <f t="shared" si="34"/>
        <v>3.6480592155462103E-6</v>
      </c>
    </row>
    <row r="149" spans="1:18" x14ac:dyDescent="0.2">
      <c r="A149" s="65" t="s">
        <v>211</v>
      </c>
      <c r="B149" s="66" t="s">
        <v>64</v>
      </c>
      <c r="C149" s="67">
        <v>55895.2284</v>
      </c>
      <c r="D149" s="67">
        <v>1E-4</v>
      </c>
      <c r="E149" s="41">
        <f t="shared" ref="E149:E156" si="37">(C149-C$7)/C$8</f>
        <v>14384.759060258466</v>
      </c>
      <c r="F149" s="129">
        <f t="shared" ref="F149:F156" si="38">ROUND(2*E149,0)/2+0.5</f>
        <v>14385.5</v>
      </c>
      <c r="G149" s="1">
        <f t="shared" si="33"/>
        <v>-0.3093028500006767</v>
      </c>
      <c r="L149" s="1">
        <f t="shared" si="36"/>
        <v>-0.3093028500006767</v>
      </c>
      <c r="N149" s="1">
        <f t="shared" ca="1" si="32"/>
        <v>-0.14381194474649317</v>
      </c>
      <c r="O149" s="4">
        <f t="shared" ref="O149:O156" si="39">+D$11+D$12*F149+D$13*F149^2</f>
        <v>-0.10579651506439329</v>
      </c>
      <c r="P149" s="10">
        <f t="shared" ref="P149:P156" si="40">C149-15018.5</f>
        <v>40876.7284</v>
      </c>
      <c r="Q149" s="10"/>
      <c r="R149" s="1">
        <f t="shared" si="34"/>
        <v>4.1414828359198762E-2</v>
      </c>
    </row>
    <row r="150" spans="1:18" x14ac:dyDescent="0.2">
      <c r="A150" s="130" t="s">
        <v>212</v>
      </c>
      <c r="B150" s="130" t="s">
        <v>64</v>
      </c>
      <c r="C150" s="131">
        <v>56121.894200000002</v>
      </c>
      <c r="D150" s="131">
        <v>2.9999999999999997E-4</v>
      </c>
      <c r="E150" s="41">
        <f t="shared" si="37"/>
        <v>14927.740475610419</v>
      </c>
      <c r="F150" s="129">
        <f t="shared" si="38"/>
        <v>14928</v>
      </c>
      <c r="G150" s="1">
        <f t="shared" si="33"/>
        <v>-0.10833760000241455</v>
      </c>
      <c r="L150" s="1">
        <f t="shared" si="36"/>
        <v>-0.10833760000241455</v>
      </c>
      <c r="N150" s="1">
        <f t="shared" ca="1" si="32"/>
        <v>-0.15611871574904884</v>
      </c>
      <c r="O150" s="4">
        <f t="shared" si="39"/>
        <v>-0.1112018609888781</v>
      </c>
      <c r="P150" s="10">
        <f t="shared" si="40"/>
        <v>41103.394200000002</v>
      </c>
      <c r="Q150" s="10"/>
      <c r="R150" s="1">
        <f t="shared" si="34"/>
        <v>8.2039909985771897E-6</v>
      </c>
    </row>
    <row r="151" spans="1:18" x14ac:dyDescent="0.2">
      <c r="A151" s="65" t="s">
        <v>211</v>
      </c>
      <c r="B151" s="66" t="s">
        <v>64</v>
      </c>
      <c r="C151" s="67">
        <v>56152.368459999998</v>
      </c>
      <c r="D151" s="67">
        <v>5.9999999999999995E-4</v>
      </c>
      <c r="E151" s="41">
        <f t="shared" si="37"/>
        <v>15000.742034851384</v>
      </c>
      <c r="F151" s="129">
        <f t="shared" si="38"/>
        <v>15001</v>
      </c>
      <c r="G151" s="1">
        <f t="shared" si="33"/>
        <v>-0.10768670000834391</v>
      </c>
      <c r="L151" s="1">
        <f t="shared" si="36"/>
        <v>-0.10768670000834391</v>
      </c>
      <c r="N151" s="1">
        <f t="shared" ca="1" si="32"/>
        <v>-0.1577747420775033</v>
      </c>
      <c r="O151" s="4">
        <f t="shared" si="39"/>
        <v>-0.11193874772245385</v>
      </c>
      <c r="P151" s="10">
        <f t="shared" si="40"/>
        <v>41133.868459999998</v>
      </c>
      <c r="Q151" s="10"/>
      <c r="R151" s="1">
        <f t="shared" si="34"/>
        <v>1.8079909763067622E-5</v>
      </c>
    </row>
    <row r="152" spans="1:18" x14ac:dyDescent="0.2">
      <c r="A152" s="65" t="s">
        <v>211</v>
      </c>
      <c r="B152" s="66" t="s">
        <v>64</v>
      </c>
      <c r="C152" s="67">
        <v>56152.36896</v>
      </c>
      <c r="D152" s="67">
        <v>6.9999999999999999E-4</v>
      </c>
      <c r="E152" s="41">
        <f t="shared" si="37"/>
        <v>15000.743232609091</v>
      </c>
      <c r="F152" s="129">
        <f t="shared" si="38"/>
        <v>15001</v>
      </c>
      <c r="G152" s="1">
        <f t="shared" si="33"/>
        <v>-0.10718670000642305</v>
      </c>
      <c r="L152" s="1">
        <f t="shared" si="36"/>
        <v>-0.10718670000642305</v>
      </c>
      <c r="N152" s="1">
        <f t="shared" ca="1" si="32"/>
        <v>-0.1577747420775033</v>
      </c>
      <c r="O152" s="4">
        <f t="shared" si="39"/>
        <v>-0.11193874772245385</v>
      </c>
      <c r="P152" s="10">
        <f t="shared" si="40"/>
        <v>41133.86896</v>
      </c>
      <c r="Q152" s="10"/>
      <c r="R152" s="1">
        <f t="shared" si="34"/>
        <v>2.2581957495433539E-5</v>
      </c>
    </row>
    <row r="153" spans="1:18" x14ac:dyDescent="0.2">
      <c r="A153" s="65" t="s">
        <v>211</v>
      </c>
      <c r="B153" s="66" t="s">
        <v>64</v>
      </c>
      <c r="C153" s="67">
        <v>56152.369160000002</v>
      </c>
      <c r="D153" s="67">
        <v>8.0000000000000004E-4</v>
      </c>
      <c r="E153" s="41">
        <f t="shared" si="37"/>
        <v>15000.743711712177</v>
      </c>
      <c r="F153" s="129">
        <f t="shared" si="38"/>
        <v>15001</v>
      </c>
      <c r="G153" s="1">
        <f t="shared" si="33"/>
        <v>-0.10698670000419952</v>
      </c>
      <c r="L153" s="1">
        <f t="shared" si="36"/>
        <v>-0.10698670000419952</v>
      </c>
      <c r="N153" s="1">
        <f t="shared" ca="1" si="32"/>
        <v>-0.1577747420775033</v>
      </c>
      <c r="O153" s="4">
        <f t="shared" si="39"/>
        <v>-0.11193874772245385</v>
      </c>
      <c r="P153" s="10">
        <f t="shared" si="40"/>
        <v>41133.869160000002</v>
      </c>
      <c r="Q153" s="10"/>
      <c r="R153" s="1">
        <f t="shared" si="34"/>
        <v>2.4522776603867938E-5</v>
      </c>
    </row>
    <row r="154" spans="1:18" x14ac:dyDescent="0.2">
      <c r="A154" s="65" t="s">
        <v>213</v>
      </c>
      <c r="B154" s="66" t="s">
        <v>64</v>
      </c>
      <c r="C154" s="67">
        <v>56182.631399999998</v>
      </c>
      <c r="D154" s="67">
        <v>2.9999999999999997E-4</v>
      </c>
      <c r="E154" s="41">
        <f t="shared" si="37"/>
        <v>15073.237373777289</v>
      </c>
      <c r="F154" s="129">
        <f t="shared" si="38"/>
        <v>15073.5</v>
      </c>
      <c r="G154" s="1">
        <f t="shared" si="33"/>
        <v>-0.10963245000311872</v>
      </c>
      <c r="L154" s="1">
        <f t="shared" si="36"/>
        <v>-0.10963245000311872</v>
      </c>
      <c r="N154" s="1">
        <f t="shared" ca="1" si="32"/>
        <v>-0.1594194257598725</v>
      </c>
      <c r="O154" s="4">
        <f t="shared" si="39"/>
        <v>-0.1126728250188679</v>
      </c>
      <c r="P154" s="10">
        <f t="shared" si="40"/>
        <v>41164.131399999998</v>
      </c>
      <c r="Q154" s="10"/>
      <c r="R154" s="1">
        <f t="shared" si="34"/>
        <v>9.2438802363918116E-6</v>
      </c>
    </row>
    <row r="155" spans="1:18" x14ac:dyDescent="0.2">
      <c r="A155" s="60" t="s">
        <v>208</v>
      </c>
      <c r="B155" s="59" t="s">
        <v>64</v>
      </c>
      <c r="C155" s="58">
        <v>56226.671600000001</v>
      </c>
      <c r="D155" s="58">
        <v>2.0000000000000001E-4</v>
      </c>
      <c r="E155" s="41">
        <f t="shared" si="37"/>
        <v>15178.736351251546</v>
      </c>
      <c r="F155" s="129">
        <f t="shared" si="38"/>
        <v>15179</v>
      </c>
      <c r="G155" s="1">
        <f t="shared" si="33"/>
        <v>-0.11005930000101216</v>
      </c>
      <c r="L155" s="1">
        <f t="shared" si="36"/>
        <v>-0.11005930000101216</v>
      </c>
      <c r="N155" s="1">
        <f t="shared" ca="1" si="32"/>
        <v>-0.16181272408387182</v>
      </c>
      <c r="O155" s="4">
        <f t="shared" si="39"/>
        <v>-0.11374501768559465</v>
      </c>
      <c r="P155" s="10">
        <f t="shared" si="40"/>
        <v>41208.171600000001</v>
      </c>
      <c r="Q155" s="10"/>
      <c r="R155" s="1">
        <f t="shared" si="34"/>
        <v>1.3584514850444134E-5</v>
      </c>
    </row>
    <row r="156" spans="1:18" x14ac:dyDescent="0.2">
      <c r="A156" s="65" t="s">
        <v>209</v>
      </c>
      <c r="B156" s="66" t="s">
        <v>65</v>
      </c>
      <c r="C156" s="67">
        <v>56460.853300000002</v>
      </c>
      <c r="D156" s="67">
        <v>5.0000000000000001E-4</v>
      </c>
      <c r="E156" s="41">
        <f t="shared" si="37"/>
        <v>15739.722220824839</v>
      </c>
      <c r="F156" s="129">
        <f t="shared" si="38"/>
        <v>15740</v>
      </c>
      <c r="G156" s="1">
        <f t="shared" si="33"/>
        <v>-0.11595800000213785</v>
      </c>
      <c r="L156" s="1">
        <f t="shared" si="36"/>
        <v>-0.11595800000213785</v>
      </c>
      <c r="N156" s="1">
        <f t="shared" ca="1" si="32"/>
        <v>-0.17453917299158378</v>
      </c>
      <c r="O156" s="4">
        <f t="shared" si="39"/>
        <v>-0.11952575800622692</v>
      </c>
      <c r="P156" s="10">
        <f t="shared" si="40"/>
        <v>41442.353300000002</v>
      </c>
      <c r="Q156" s="10"/>
      <c r="R156" s="1">
        <f t="shared" si="34"/>
        <v>1.2728897175741601E-5</v>
      </c>
    </row>
    <row r="157" spans="1:18" x14ac:dyDescent="0.2">
      <c r="C157" s="33"/>
      <c r="D157" s="33"/>
    </row>
    <row r="158" spans="1:18" x14ac:dyDescent="0.2">
      <c r="C158" s="33"/>
      <c r="D158" s="33"/>
    </row>
    <row r="159" spans="1:18" x14ac:dyDescent="0.2">
      <c r="C159" s="33"/>
      <c r="D159" s="33"/>
    </row>
    <row r="160" spans="1:18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AI726"/>
  <sheetViews>
    <sheetView workbookViewId="0">
      <selection activeCell="F5" sqref="F4:F5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106</v>
      </c>
    </row>
    <row r="2" spans="1:23" x14ac:dyDescent="0.2">
      <c r="A2" s="11" t="s">
        <v>20</v>
      </c>
      <c r="B2" s="31" t="s">
        <v>4</v>
      </c>
      <c r="H2" s="1" t="s">
        <v>99</v>
      </c>
      <c r="I2" s="81">
        <f t="shared" ref="I2:I7" si="0">J2*K2</f>
        <v>-5.0400000000000002E-11</v>
      </c>
      <c r="J2" s="17">
        <v>-5.0400000000000002E-3</v>
      </c>
      <c r="K2" s="82">
        <v>1E-8</v>
      </c>
      <c r="V2" s="1">
        <v>-57000</v>
      </c>
      <c r="W2" s="1">
        <f t="shared" ref="W2:W21" si="1">+D$11+D$12*V2+D$13*V2^2</f>
        <v>-0.51125984542559821</v>
      </c>
    </row>
    <row r="3" spans="1:23" ht="13.5" thickBot="1" x14ac:dyDescent="0.25">
      <c r="A3" s="38" t="s">
        <v>107</v>
      </c>
      <c r="C3" s="3"/>
      <c r="D3" s="3"/>
      <c r="H3" s="1" t="s">
        <v>28</v>
      </c>
      <c r="I3" s="81">
        <f t="shared" si="0"/>
        <v>-2.7600000000000003E-6</v>
      </c>
      <c r="J3" s="18">
        <v>-2.76E-2</v>
      </c>
      <c r="K3" s="82">
        <v>1E-4</v>
      </c>
      <c r="V3" s="1">
        <v>-54000</v>
      </c>
      <c r="W3" s="1">
        <f t="shared" si="1"/>
        <v>-0.44974930432871585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1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-0.39212680920077181</v>
      </c>
    </row>
    <row r="5" spans="1:23" x14ac:dyDescent="0.2">
      <c r="A5" s="11"/>
      <c r="C5" s="4"/>
      <c r="D5" s="4"/>
      <c r="H5" s="1" t="s">
        <v>101</v>
      </c>
      <c r="I5" s="81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-0.33839236004176598</v>
      </c>
    </row>
    <row r="6" spans="1:23" x14ac:dyDescent="0.2">
      <c r="A6" s="12" t="s">
        <v>22</v>
      </c>
      <c r="H6" s="1" t="s">
        <v>102</v>
      </c>
      <c r="I6" s="81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-0.28854595685169837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1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-0.242587599630569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-0.20051728837837784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-36000</v>
      </c>
      <c r="W9" s="1">
        <f t="shared" si="1"/>
        <v>-0.16233502309512496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-0.12804080378081026</v>
      </c>
    </row>
    <row r="11" spans="1:23" x14ac:dyDescent="0.2">
      <c r="A11" s="11" t="s">
        <v>23</v>
      </c>
      <c r="C11" s="30" t="e">
        <f ca="1">INTERCEPT(INDIRECT(E9):G954,INDIRECT(D9):$F954)</f>
        <v>#DIV/0!</v>
      </c>
      <c r="D11" s="15">
        <f>+E11*F11</f>
        <v>-7.4154252732719092E-3</v>
      </c>
      <c r="E11" s="17">
        <v>-74.154252732719087</v>
      </c>
      <c r="F11" s="2">
        <v>1E-4</v>
      </c>
      <c r="V11" s="1">
        <v>-30000</v>
      </c>
      <c r="W11" s="1">
        <f t="shared" si="1"/>
        <v>-9.7634630435433814E-2</v>
      </c>
    </row>
    <row r="12" spans="1:23" x14ac:dyDescent="0.2">
      <c r="A12" s="11" t="s">
        <v>24</v>
      </c>
      <c r="C12" s="30" t="e">
        <f ca="1">SLOPE(INDIRECT(E9):G954,INDIRECT(D9):$F954)</f>
        <v>#DIV/0!</v>
      </c>
      <c r="D12" s="15">
        <f>+E12*F12</f>
        <v>-3.4727697761583203E-6</v>
      </c>
      <c r="E12" s="18">
        <v>-0.34727697761583198</v>
      </c>
      <c r="F12" s="2">
        <v>1.0000000000000001E-5</v>
      </c>
      <c r="V12" s="1">
        <v>-27000</v>
      </c>
      <c r="W12" s="1">
        <f t="shared" si="1"/>
        <v>-7.111650305899557E-2</v>
      </c>
    </row>
    <row r="13" spans="1:23" ht="13.5" thickBot="1" x14ac:dyDescent="0.25">
      <c r="A13" s="11" t="s">
        <v>25</v>
      </c>
      <c r="D13" s="15">
        <f>+E13*F13</f>
        <v>-2.1600255382990167E-10</v>
      </c>
      <c r="E13" s="19">
        <v>-2.1600255382990166E-2</v>
      </c>
      <c r="F13" s="2">
        <v>1E-8</v>
      </c>
      <c r="V13" s="1">
        <v>-24000</v>
      </c>
      <c r="W13" s="1">
        <f t="shared" si="1"/>
        <v>-4.8486421651495581E-2</v>
      </c>
    </row>
    <row r="14" spans="1:23" x14ac:dyDescent="0.2">
      <c r="A14" s="11" t="s">
        <v>26</v>
      </c>
      <c r="E14" s="4">
        <f>SUM(R21:R49)</f>
        <v>5.1763661268566026E-4</v>
      </c>
      <c r="V14" s="1">
        <v>-21000</v>
      </c>
      <c r="W14" s="1">
        <f t="shared" si="1"/>
        <v>-2.9744386212933821E-2</v>
      </c>
    </row>
    <row r="15" spans="1:23" x14ac:dyDescent="0.2">
      <c r="A15" s="13" t="s">
        <v>27</v>
      </c>
      <c r="B15" s="11"/>
      <c r="C15" s="24" t="e">
        <f ca="1">(C7+C11)+(C8+C12)*INT(MAX(F21:F3480))</f>
        <v>#DIV/0!</v>
      </c>
      <c r="D15" s="26">
        <f>+C7+INT(MAX(F21:F1535))*C8+D11+D12*INT(MAX(F21:F3970))+D13*INT(MAX(F21:F3997)^2)</f>
        <v>55881.451486497528</v>
      </c>
      <c r="E15" s="30" t="s">
        <v>84</v>
      </c>
      <c r="F15" s="38">
        <v>1</v>
      </c>
      <c r="V15" s="1">
        <v>-18000</v>
      </c>
      <c r="W15" s="1">
        <f t="shared" si="1"/>
        <v>-1.4890396743310289E-2</v>
      </c>
    </row>
    <row r="16" spans="1:23" x14ac:dyDescent="0.2">
      <c r="A16" s="12" t="s">
        <v>10</v>
      </c>
      <c r="B16" s="11"/>
      <c r="C16" s="25" t="e">
        <f ca="1">+C8+C12</f>
        <v>#DIV/0!</v>
      </c>
      <c r="D16" s="26">
        <f>+C8+D12+2*D13*F37</f>
        <v>0.41744115814176075</v>
      </c>
      <c r="E16" s="30" t="s">
        <v>85</v>
      </c>
      <c r="F16" s="39">
        <f ca="1">NOW()+15018.5+$C$5/24</f>
        <v>60335.207807638886</v>
      </c>
      <c r="V16" s="1">
        <v>-15000</v>
      </c>
      <c r="W16" s="1">
        <f t="shared" si="1"/>
        <v>-3.924453242624984E-3</v>
      </c>
    </row>
    <row r="17" spans="1:35" ht="13.5" thickBot="1" x14ac:dyDescent="0.25">
      <c r="A17" s="30" t="s">
        <v>72</v>
      </c>
      <c r="B17" s="11"/>
      <c r="C17" s="11">
        <f>COUNT(C21:C2138)</f>
        <v>63</v>
      </c>
      <c r="D17" s="11"/>
      <c r="E17" s="30" t="s">
        <v>86</v>
      </c>
      <c r="F17" s="39">
        <f ca="1">ROUND(2*(F16-$C$7)/$C$8,0)/2+F15</f>
        <v>25022</v>
      </c>
      <c r="V17" s="1">
        <v>-12000</v>
      </c>
      <c r="W17" s="1">
        <f t="shared" si="1"/>
        <v>3.1534442891220961E-3</v>
      </c>
    </row>
    <row r="18" spans="1:35" ht="14.25" thickTop="1" thickBot="1" x14ac:dyDescent="0.25">
      <c r="A18" s="12" t="s">
        <v>82</v>
      </c>
      <c r="B18" s="11"/>
      <c r="C18" s="27" t="e">
        <f ca="1">+C15</f>
        <v>#DIV/0!</v>
      </c>
      <c r="D18" s="28" t="e">
        <f ca="1">C16</f>
        <v>#DIV/0!</v>
      </c>
      <c r="E18" s="30" t="s">
        <v>87</v>
      </c>
      <c r="F18" s="26" t="e">
        <f ca="1">ROUND(2*(F16-$C$15)/$C$16,0)/2+F15</f>
        <v>#DIV/0!</v>
      </c>
      <c r="V18" s="1">
        <v>-9000</v>
      </c>
      <c r="W18" s="1">
        <f t="shared" si="1"/>
        <v>6.3432958519309378E-3</v>
      </c>
    </row>
    <row r="19" spans="1:35" ht="13.5" thickBot="1" x14ac:dyDescent="0.25">
      <c r="A19" s="68" t="s">
        <v>83</v>
      </c>
      <c r="B19" s="11"/>
      <c r="C19" s="84">
        <f>+D15</f>
        <v>55881.451486497528</v>
      </c>
      <c r="D19" s="85">
        <f>+D16</f>
        <v>0.41744115814176075</v>
      </c>
      <c r="E19" s="30" t="s">
        <v>88</v>
      </c>
      <c r="F19" s="40" t="e">
        <f ca="1">+$C$15+$C$16*F18-15018.5-$C$5/24</f>
        <v>#DIV/0!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5.6451014458015541E-3</v>
      </c>
    </row>
    <row r="20" spans="1:35" ht="1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0" t="s">
        <v>98</v>
      </c>
      <c r="M20" s="8" t="s">
        <v>61</v>
      </c>
      <c r="N20" s="8" t="s">
        <v>30</v>
      </c>
      <c r="O20" s="7" t="s">
        <v>31</v>
      </c>
      <c r="P20" s="7" t="s">
        <v>1</v>
      </c>
      <c r="Q20" s="72" t="s">
        <v>97</v>
      </c>
      <c r="R20" s="121" t="s">
        <v>195</v>
      </c>
      <c r="S20" s="121" t="s">
        <v>194</v>
      </c>
      <c r="T20" s="121" t="s">
        <v>196</v>
      </c>
      <c r="V20" s="1">
        <v>-3000</v>
      </c>
      <c r="W20" s="1">
        <f t="shared" si="1"/>
        <v>1.0588610707339371E-3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>(C21-C$7)/C$8</f>
        <v>-52341.537734038866</v>
      </c>
      <c r="F21" s="122">
        <f>ROUND(2*E21,0)/2+1</f>
        <v>-52340.5</v>
      </c>
      <c r="G21" s="4">
        <f>C21-(C$7+C$8*F21)</f>
        <v>-0.43319865000012214</v>
      </c>
      <c r="H21" s="4">
        <f>G21</f>
        <v>-0.43319865000012214</v>
      </c>
      <c r="I21" s="4"/>
      <c r="J21" s="4"/>
      <c r="K21" s="4"/>
      <c r="L21" s="4"/>
      <c r="M21" s="4"/>
      <c r="N21" s="4"/>
      <c r="O21" s="4">
        <f>+D$11+D$12*F21+D$13*F21^2</f>
        <v>-0.41739395018662756</v>
      </c>
      <c r="P21" s="9">
        <f>C21-15018.5</f>
        <v>13022.056</v>
      </c>
      <c r="Q21" s="9"/>
      <c r="R21" s="4">
        <f>+(O21-G21)^2</f>
        <v>2.4978853619467571E-4</v>
      </c>
      <c r="S21" s="4">
        <v>0.5</v>
      </c>
      <c r="T21" s="1">
        <f t="shared" ref="T21:T52" si="2">S21*R21</f>
        <v>1.2489426809733786E-4</v>
      </c>
      <c r="V21" s="1">
        <v>0</v>
      </c>
      <c r="W21" s="1">
        <f t="shared" si="1"/>
        <v>-7.4154252732719092E-3</v>
      </c>
    </row>
    <row r="22" spans="1:35" x14ac:dyDescent="0.2">
      <c r="A22" s="1" t="s">
        <v>6</v>
      </c>
      <c r="B22" s="20" t="s">
        <v>65</v>
      </c>
      <c r="C22" s="33">
        <v>44989.326000000001</v>
      </c>
      <c r="D22" s="33" t="s">
        <v>95</v>
      </c>
      <c r="E22" s="1">
        <f>(C22-C$7)/C$8</f>
        <v>-11740.498128264044</v>
      </c>
      <c r="F22" s="4">
        <f>ROUND(2*E22,0)/2</f>
        <v>-11740.5</v>
      </c>
      <c r="G22" s="1">
        <f>C22-(C$7+C$8*F22)</f>
        <v>7.8134999785106629E-4</v>
      </c>
      <c r="J22" s="1">
        <f t="shared" ref="J22:J33" si="3">G22</f>
        <v>7.8134999785106629E-4</v>
      </c>
      <c r="O22" s="4">
        <f>+D$11+D$12*F22+D$13*F22^2</f>
        <v>3.5829787714860908E-3</v>
      </c>
      <c r="P22" s="10">
        <f>C22-15018.5</f>
        <v>29970.826000000001</v>
      </c>
      <c r="Q22" s="10"/>
      <c r="R22" s="1">
        <f>+(O22-G22)^2</f>
        <v>7.849123785259692E-6</v>
      </c>
      <c r="S22" s="1">
        <v>1</v>
      </c>
      <c r="T22" s="1">
        <f t="shared" si="2"/>
        <v>7.849123785259692E-6</v>
      </c>
    </row>
    <row r="23" spans="1:35" x14ac:dyDescent="0.2">
      <c r="A23" s="41" t="s">
        <v>43</v>
      </c>
      <c r="B23" s="42" t="s">
        <v>65</v>
      </c>
      <c r="C23" s="43">
        <v>44989.326800000003</v>
      </c>
      <c r="D23" s="43" t="s">
        <v>95</v>
      </c>
      <c r="E23" s="1">
        <f>(C23-C$7)/C$8</f>
        <v>-11740.496211851716</v>
      </c>
      <c r="F23" s="4">
        <f>ROUND(2*E23,0)/2</f>
        <v>-11740.5</v>
      </c>
      <c r="G23" s="1">
        <f>C23-(C$7+C$8*F23)</f>
        <v>1.5813499994692393E-3</v>
      </c>
      <c r="J23" s="1">
        <f t="shared" si="3"/>
        <v>1.5813499994692393E-3</v>
      </c>
      <c r="O23" s="4">
        <f>+D$11+D$12*F23+D$13*F23^2</f>
        <v>3.5829787714860908E-3</v>
      </c>
      <c r="P23" s="10">
        <f>C23-15018.5</f>
        <v>29970.826800000003</v>
      </c>
      <c r="Q23" s="10"/>
      <c r="R23" s="1">
        <f>+(O23-G23)^2</f>
        <v>4.0065177409656888E-6</v>
      </c>
      <c r="S23" s="1">
        <v>1</v>
      </c>
      <c r="T23" s="1">
        <f t="shared" si="2"/>
        <v>4.0065177409656888E-6</v>
      </c>
      <c r="AD23" s="1" t="s">
        <v>42</v>
      </c>
      <c r="AI23" s="1" t="s">
        <v>35</v>
      </c>
    </row>
    <row r="24" spans="1:35" x14ac:dyDescent="0.2">
      <c r="A24" s="41" t="s">
        <v>43</v>
      </c>
      <c r="B24" s="42" t="s">
        <v>65</v>
      </c>
      <c r="C24" s="43">
        <v>44989.327599999997</v>
      </c>
      <c r="D24" s="43"/>
      <c r="E24" s="1">
        <f>(C24-C$7)/C$8</f>
        <v>-11740.494295439406</v>
      </c>
      <c r="F24" s="4">
        <f>ROUND(2*E24,0)/2</f>
        <v>-11740.5</v>
      </c>
      <c r="G24" s="1">
        <f>C24-(C$7+C$8*F24)</f>
        <v>2.3813499938114546E-3</v>
      </c>
      <c r="J24" s="1">
        <f t="shared" si="3"/>
        <v>2.3813499938114546E-3</v>
      </c>
      <c r="O24" s="4">
        <f>+D$11+D$12*F24+D$13*F24^2</f>
        <v>3.5829787714860908E-3</v>
      </c>
      <c r="P24" s="10">
        <f>C24-15018.5</f>
        <v>29970.827599999997</v>
      </c>
      <c r="Q24" s="10"/>
      <c r="R24" s="1">
        <f>+(O24-G24)^2</f>
        <v>1.4439117193358404E-6</v>
      </c>
      <c r="S24" s="1">
        <v>1</v>
      </c>
      <c r="T24" s="1">
        <f t="shared" si="2"/>
        <v>1.4439117193358404E-6</v>
      </c>
      <c r="AD24" s="1" t="s">
        <v>44</v>
      </c>
      <c r="AI24" s="1" t="s">
        <v>35</v>
      </c>
    </row>
    <row r="25" spans="1:35" x14ac:dyDescent="0.2">
      <c r="A25" s="41" t="s">
        <v>6</v>
      </c>
      <c r="B25" s="42" t="s">
        <v>64</v>
      </c>
      <c r="C25" s="43">
        <v>44989.534</v>
      </c>
      <c r="D25" s="43" t="s">
        <v>95</v>
      </c>
      <c r="E25" s="1">
        <f t="shared" ref="E25:E56" si="4">(C25-C$7)/C$8</f>
        <v>-11739.999861060112</v>
      </c>
      <c r="F25" s="4">
        <f t="shared" ref="F25:F56" si="5">ROUND(2*E25,0)/2</f>
        <v>-11740</v>
      </c>
      <c r="G25" s="1">
        <f t="shared" ref="G25:G56" si="6">C25-(C$7+C$8*F25)</f>
        <v>5.7999997807200998E-5</v>
      </c>
      <c r="J25" s="1">
        <f t="shared" si="3"/>
        <v>5.7999997807200998E-5</v>
      </c>
      <c r="O25" s="4">
        <f t="shared" ref="O25:O56" si="7">+D$11+D$12*F25+D$13*F25^2</f>
        <v>3.5837783105806195E-3</v>
      </c>
      <c r="P25" s="10">
        <f t="shared" ref="P25:P56" si="8">C25-15018.5</f>
        <v>29971.034</v>
      </c>
      <c r="Q25" s="10"/>
      <c r="R25" s="1">
        <f t="shared" ref="R25:R56" si="9">+(O25-G25)^2</f>
        <v>1.2431112710823374E-5</v>
      </c>
      <c r="S25" s="1">
        <v>1</v>
      </c>
      <c r="T25" s="1">
        <f t="shared" si="2"/>
        <v>1.2431112710823374E-5</v>
      </c>
    </row>
    <row r="26" spans="1:35" x14ac:dyDescent="0.2">
      <c r="A26" s="41" t="s">
        <v>43</v>
      </c>
      <c r="B26" s="42" t="s">
        <v>65</v>
      </c>
      <c r="C26" s="43">
        <v>44989.534299999999</v>
      </c>
      <c r="D26" s="43"/>
      <c r="E26" s="1">
        <f t="shared" si="4"/>
        <v>-11739.999142405493</v>
      </c>
      <c r="F26" s="4">
        <f t="shared" si="5"/>
        <v>-11740</v>
      </c>
      <c r="G26" s="1">
        <f t="shared" si="6"/>
        <v>3.5799999750452116E-4</v>
      </c>
      <c r="J26" s="1">
        <f t="shared" si="3"/>
        <v>3.5799999750452116E-4</v>
      </c>
      <c r="O26" s="4">
        <f t="shared" si="7"/>
        <v>3.5837783105806195E-3</v>
      </c>
      <c r="P26" s="10">
        <f t="shared" si="8"/>
        <v>29971.034299999999</v>
      </c>
      <c r="Q26" s="10"/>
      <c r="R26" s="1">
        <f t="shared" si="9"/>
        <v>1.0405645725112079E-5</v>
      </c>
      <c r="S26" s="1">
        <v>1</v>
      </c>
      <c r="T26" s="1">
        <f t="shared" si="2"/>
        <v>1.0405645725112079E-5</v>
      </c>
      <c r="AD26" s="1" t="s">
        <v>45</v>
      </c>
      <c r="AI26" s="1" t="s">
        <v>35</v>
      </c>
    </row>
    <row r="27" spans="1:35" x14ac:dyDescent="0.2">
      <c r="A27" s="41" t="s">
        <v>93</v>
      </c>
      <c r="B27" s="42"/>
      <c r="C27" s="44">
        <v>49890.355199999998</v>
      </c>
      <c r="D27" s="41" t="s">
        <v>95</v>
      </c>
      <c r="E27" s="41">
        <f t="shared" si="4"/>
        <v>-7.1865462207490426E-3</v>
      </c>
      <c r="F27" s="1">
        <f t="shared" si="5"/>
        <v>0</v>
      </c>
      <c r="G27" s="1">
        <f t="shared" si="6"/>
        <v>-3.0000000042491592E-3</v>
      </c>
      <c r="J27" s="1">
        <f t="shared" si="3"/>
        <v>-3.0000000042491592E-3</v>
      </c>
      <c r="O27" s="4">
        <f t="shared" si="7"/>
        <v>-7.4154252732719092E-3</v>
      </c>
      <c r="P27" s="10">
        <f t="shared" si="8"/>
        <v>34871.855199999998</v>
      </c>
      <c r="Q27" s="10"/>
      <c r="R27" s="1">
        <f t="shared" si="9"/>
        <v>1.9495980306324623E-5</v>
      </c>
      <c r="S27" s="1">
        <v>1</v>
      </c>
      <c r="T27" s="1">
        <f t="shared" si="2"/>
        <v>1.9495980306324623E-5</v>
      </c>
    </row>
    <row r="28" spans="1:35" x14ac:dyDescent="0.2">
      <c r="A28" s="41" t="s">
        <v>93</v>
      </c>
      <c r="B28" s="42"/>
      <c r="C28" s="44">
        <v>49890.349900000001</v>
      </c>
      <c r="D28" s="41" t="s">
        <v>95</v>
      </c>
      <c r="E28" s="41">
        <f t="shared" si="4"/>
        <v>-1.9882777852423157E-2</v>
      </c>
      <c r="F28" s="1">
        <f t="shared" si="5"/>
        <v>0</v>
      </c>
      <c r="G28" s="1">
        <f t="shared" si="6"/>
        <v>-8.3000000013271347E-3</v>
      </c>
      <c r="J28" s="1">
        <f t="shared" si="3"/>
        <v>-8.3000000013271347E-3</v>
      </c>
      <c r="O28" s="4">
        <f t="shared" si="7"/>
        <v>-7.4154252732719092E-3</v>
      </c>
      <c r="P28" s="10">
        <f t="shared" si="8"/>
        <v>34871.849900000001</v>
      </c>
      <c r="Q28" s="10"/>
      <c r="R28" s="1">
        <f t="shared" si="9"/>
        <v>7.8247244951397603E-7</v>
      </c>
      <c r="S28" s="1">
        <v>1</v>
      </c>
      <c r="T28" s="1">
        <f t="shared" si="2"/>
        <v>7.8247244951397603E-7</v>
      </c>
    </row>
    <row r="29" spans="1:35" x14ac:dyDescent="0.2">
      <c r="A29" s="41" t="s">
        <v>93</v>
      </c>
      <c r="B29" s="42"/>
      <c r="C29" s="44">
        <v>49891.3969</v>
      </c>
      <c r="D29" s="41" t="s">
        <v>95</v>
      </c>
      <c r="E29" s="41">
        <f t="shared" si="4"/>
        <v>2.4882218496333404</v>
      </c>
      <c r="F29" s="1">
        <f t="shared" si="5"/>
        <v>2.5</v>
      </c>
      <c r="G29" s="1">
        <f t="shared" si="6"/>
        <v>-4.9167500037583522E-3</v>
      </c>
      <c r="J29" s="1">
        <f t="shared" si="3"/>
        <v>-4.9167500037583522E-3</v>
      </c>
      <c r="O29" s="4">
        <f t="shared" si="7"/>
        <v>-7.4241085477282668E-3</v>
      </c>
      <c r="P29" s="10">
        <f t="shared" si="8"/>
        <v>34872.8969</v>
      </c>
      <c r="Q29" s="10"/>
      <c r="R29" s="1">
        <f t="shared" si="9"/>
        <v>6.2868468680189302E-6</v>
      </c>
      <c r="S29" s="1">
        <v>1</v>
      </c>
      <c r="T29" s="1">
        <f t="shared" si="2"/>
        <v>6.2868468680189302E-6</v>
      </c>
    </row>
    <row r="30" spans="1:35" x14ac:dyDescent="0.2">
      <c r="A30" s="41" t="s">
        <v>93</v>
      </c>
      <c r="B30" s="42"/>
      <c r="C30" s="44">
        <v>49899.326800000003</v>
      </c>
      <c r="D30" s="41" t="s">
        <v>95</v>
      </c>
      <c r="E30" s="41">
        <f t="shared" si="4"/>
        <v>21.484419448040075</v>
      </c>
      <c r="F30" s="1">
        <f t="shared" si="5"/>
        <v>21.5</v>
      </c>
      <c r="G30" s="1">
        <f t="shared" si="6"/>
        <v>-6.5040499976021238E-3</v>
      </c>
      <c r="J30" s="1">
        <f t="shared" si="3"/>
        <v>-6.5040499976021238E-3</v>
      </c>
      <c r="O30" s="4">
        <f t="shared" si="7"/>
        <v>-7.490189670639821E-3</v>
      </c>
      <c r="P30" s="10">
        <f t="shared" si="8"/>
        <v>34880.826800000003</v>
      </c>
      <c r="Q30" s="10"/>
      <c r="R30" s="1">
        <f t="shared" si="9"/>
        <v>9.7247145473889628E-7</v>
      </c>
      <c r="S30" s="1">
        <v>1</v>
      </c>
      <c r="T30" s="1">
        <f t="shared" si="2"/>
        <v>9.7247145473889628E-7</v>
      </c>
    </row>
    <row r="31" spans="1:35" x14ac:dyDescent="0.2">
      <c r="A31" s="41" t="s">
        <v>93</v>
      </c>
      <c r="B31" s="42"/>
      <c r="C31" s="44">
        <v>49909.347500000003</v>
      </c>
      <c r="D31" s="41" t="s">
        <v>95</v>
      </c>
      <c r="E31" s="41">
        <f t="shared" si="4"/>
        <v>45.489160652128987</v>
      </c>
      <c r="F31" s="1">
        <f t="shared" si="5"/>
        <v>45.5</v>
      </c>
      <c r="G31" s="1">
        <f t="shared" si="6"/>
        <v>-4.5248499955050647E-3</v>
      </c>
      <c r="J31" s="1">
        <f t="shared" si="3"/>
        <v>-4.5248499955050647E-3</v>
      </c>
      <c r="O31" s="4">
        <f t="shared" si="7"/>
        <v>-7.5738834773741793E-3</v>
      </c>
      <c r="P31" s="10">
        <f t="shared" si="8"/>
        <v>34890.847500000003</v>
      </c>
      <c r="Q31" s="10"/>
      <c r="R31" s="1">
        <f t="shared" si="9"/>
        <v>9.2966051735588961E-6</v>
      </c>
      <c r="S31" s="1">
        <v>1</v>
      </c>
      <c r="T31" s="1">
        <f t="shared" si="2"/>
        <v>9.2966051735588961E-6</v>
      </c>
    </row>
    <row r="32" spans="1:35" x14ac:dyDescent="0.2">
      <c r="A32" s="41" t="s">
        <v>93</v>
      </c>
      <c r="B32" s="42"/>
      <c r="C32" s="44">
        <v>49937.316200000001</v>
      </c>
      <c r="D32" s="41" t="s">
        <v>95</v>
      </c>
      <c r="E32" s="41">
        <f t="shared" si="4"/>
        <v>112.48861231864743</v>
      </c>
      <c r="F32" s="1">
        <f t="shared" si="5"/>
        <v>112.5</v>
      </c>
      <c r="G32" s="1">
        <f t="shared" si="6"/>
        <v>-4.7537499995087273E-3</v>
      </c>
      <c r="J32" s="1">
        <f t="shared" si="3"/>
        <v>-4.7537499995087273E-3</v>
      </c>
      <c r="O32" s="4">
        <f t="shared" si="7"/>
        <v>-7.8088456554116304E-3</v>
      </c>
      <c r="P32" s="10">
        <f t="shared" si="8"/>
        <v>34918.816200000001</v>
      </c>
      <c r="Q32" s="10"/>
      <c r="R32" s="1">
        <f t="shared" si="9"/>
        <v>9.3336094667167899E-6</v>
      </c>
      <c r="S32" s="1">
        <v>1</v>
      </c>
      <c r="T32" s="1">
        <f t="shared" si="2"/>
        <v>9.3336094667167899E-6</v>
      </c>
    </row>
    <row r="33" spans="1:22" x14ac:dyDescent="0.2">
      <c r="A33" s="41" t="s">
        <v>93</v>
      </c>
      <c r="B33" s="42"/>
      <c r="C33" s="44">
        <v>49938.359499999999</v>
      </c>
      <c r="D33" s="41" t="s">
        <v>95</v>
      </c>
      <c r="E33" s="41">
        <f t="shared" si="4"/>
        <v>114.98785353913748</v>
      </c>
      <c r="F33" s="1">
        <f t="shared" si="5"/>
        <v>115</v>
      </c>
      <c r="G33" s="1">
        <f t="shared" si="6"/>
        <v>-5.070500003057532E-3</v>
      </c>
      <c r="J33" s="1">
        <f t="shared" si="3"/>
        <v>-5.070500003057532E-3</v>
      </c>
      <c r="O33" s="4">
        <f t="shared" si="7"/>
        <v>-7.8176504313045153E-3</v>
      </c>
      <c r="P33" s="10">
        <f t="shared" si="8"/>
        <v>34919.859499999999</v>
      </c>
      <c r="Q33" s="10"/>
      <c r="R33" s="1">
        <f t="shared" si="9"/>
        <v>7.5468354754175834E-6</v>
      </c>
      <c r="S33" s="1">
        <v>1</v>
      </c>
      <c r="T33" s="1">
        <f t="shared" si="2"/>
        <v>7.5468354754175834E-6</v>
      </c>
    </row>
    <row r="34" spans="1:22" x14ac:dyDescent="0.2">
      <c r="A34" s="45" t="s">
        <v>78</v>
      </c>
      <c r="B34" s="46" t="s">
        <v>65</v>
      </c>
      <c r="C34" s="45">
        <v>51676.386299999998</v>
      </c>
      <c r="D34" s="45">
        <v>2.8E-3</v>
      </c>
      <c r="E34" s="41">
        <f t="shared" si="4"/>
        <v>4278.4578246755718</v>
      </c>
      <c r="F34" s="1">
        <f t="shared" si="5"/>
        <v>4278.5</v>
      </c>
      <c r="G34" s="1">
        <f t="shared" si="6"/>
        <v>-1.7605950000870507E-2</v>
      </c>
      <c r="K34" s="1">
        <f>G34</f>
        <v>-1.7605950000870507E-2</v>
      </c>
      <c r="O34" s="4">
        <f t="shared" si="7"/>
        <v>-2.6227718955857522E-2</v>
      </c>
      <c r="P34" s="10">
        <f t="shared" si="8"/>
        <v>36657.886299999998</v>
      </c>
      <c r="Q34" s="10"/>
      <c r="R34" s="1">
        <f t="shared" si="9"/>
        <v>7.4334899913177882E-5</v>
      </c>
      <c r="S34" s="1">
        <v>0.2</v>
      </c>
      <c r="T34" s="1">
        <f t="shared" si="2"/>
        <v>1.4866979982635578E-5</v>
      </c>
      <c r="V34" s="1" t="s">
        <v>96</v>
      </c>
    </row>
    <row r="35" spans="1:22" x14ac:dyDescent="0.2">
      <c r="A35" s="45" t="s">
        <v>67</v>
      </c>
      <c r="B35" s="47"/>
      <c r="C35" s="45">
        <v>51817.476199999997</v>
      </c>
      <c r="D35" s="45">
        <v>2.9999999999999997E-4</v>
      </c>
      <c r="E35" s="41">
        <f t="shared" si="4"/>
        <v>4616.4408534071417</v>
      </c>
      <c r="F35" s="1">
        <f t="shared" si="5"/>
        <v>4616.5</v>
      </c>
      <c r="G35" s="1">
        <f t="shared" si="6"/>
        <v>-2.4690550002560485E-2</v>
      </c>
      <c r="K35" s="1">
        <f>G35</f>
        <v>-2.4690550002560485E-2</v>
      </c>
      <c r="O35" s="4">
        <f t="shared" si="7"/>
        <v>-2.8050928978314175E-2</v>
      </c>
      <c r="P35" s="10">
        <f t="shared" si="8"/>
        <v>36798.976199999997</v>
      </c>
      <c r="Q35" s="10"/>
      <c r="R35" s="1">
        <f t="shared" si="9"/>
        <v>1.1292146860687421E-5</v>
      </c>
      <c r="S35" s="1">
        <v>1</v>
      </c>
      <c r="T35" s="1">
        <f t="shared" si="2"/>
        <v>1.1292146860687421E-5</v>
      </c>
    </row>
    <row r="36" spans="1:22" x14ac:dyDescent="0.2">
      <c r="A36" s="41" t="s">
        <v>94</v>
      </c>
      <c r="B36" s="42"/>
      <c r="C36" s="44">
        <v>51884.260999999999</v>
      </c>
      <c r="D36" s="43" t="s">
        <v>96</v>
      </c>
      <c r="E36" s="41">
        <f t="shared" si="4"/>
        <v>4776.4248705283717</v>
      </c>
      <c r="F36" s="1">
        <f t="shared" si="5"/>
        <v>4776.5</v>
      </c>
      <c r="G36" s="1">
        <f t="shared" si="6"/>
        <v>-3.1362550005724188E-2</v>
      </c>
      <c r="K36" s="1">
        <f>G36</f>
        <v>-3.1362550005724188E-2</v>
      </c>
      <c r="O36" s="4">
        <f t="shared" si="7"/>
        <v>-2.8931198060599385E-2</v>
      </c>
      <c r="P36" s="10">
        <f t="shared" si="8"/>
        <v>36865.760999999999</v>
      </c>
      <c r="Q36" s="10"/>
      <c r="R36" s="1">
        <f t="shared" si="9"/>
        <v>5.9114722810621635E-6</v>
      </c>
      <c r="S36" s="1">
        <v>1</v>
      </c>
      <c r="T36" s="1">
        <f t="shared" si="2"/>
        <v>5.9114722810621635E-6</v>
      </c>
    </row>
    <row r="37" spans="1:22" x14ac:dyDescent="0.2">
      <c r="A37" s="48" t="s">
        <v>7</v>
      </c>
      <c r="B37" s="42"/>
      <c r="C37" s="43">
        <v>51889.694000000003</v>
      </c>
      <c r="D37" s="49">
        <v>6.0000000000000002E-5</v>
      </c>
      <c r="E37" s="41">
        <f t="shared" si="4"/>
        <v>4789.4397057157257</v>
      </c>
      <c r="F37" s="1">
        <f t="shared" si="5"/>
        <v>4789.5</v>
      </c>
      <c r="G37" s="1">
        <f t="shared" si="6"/>
        <v>-2.5169649998133536E-2</v>
      </c>
      <c r="K37" s="1">
        <f>G37</f>
        <v>-2.5169649998133536E-2</v>
      </c>
      <c r="O37" s="4">
        <f t="shared" si="7"/>
        <v>-2.9003205713278621E-2</v>
      </c>
      <c r="P37" s="10">
        <f t="shared" si="8"/>
        <v>36871.194000000003</v>
      </c>
      <c r="Q37" s="10"/>
      <c r="R37" s="1">
        <f t="shared" si="9"/>
        <v>1.4696149421121539E-5</v>
      </c>
      <c r="S37" s="1">
        <v>1</v>
      </c>
      <c r="T37" s="1">
        <f t="shared" si="2"/>
        <v>1.4696149421121539E-5</v>
      </c>
    </row>
    <row r="38" spans="1:22" x14ac:dyDescent="0.2">
      <c r="A38" s="41" t="s">
        <v>94</v>
      </c>
      <c r="B38" s="42"/>
      <c r="C38" s="44">
        <v>52197.347399999999</v>
      </c>
      <c r="D38" s="43" t="s">
        <v>96</v>
      </c>
      <c r="E38" s="41">
        <f t="shared" si="4"/>
        <v>5526.4281643620525</v>
      </c>
      <c r="F38" s="1">
        <f t="shared" si="5"/>
        <v>5526.5</v>
      </c>
      <c r="G38" s="1">
        <f t="shared" si="6"/>
        <v>-2.9987550005898811E-2</v>
      </c>
      <c r="K38" s="1">
        <f>G38</f>
        <v>-2.9987550005898811E-2</v>
      </c>
      <c r="O38" s="4">
        <f t="shared" si="7"/>
        <v>-3.3204881126800236E-2</v>
      </c>
      <c r="P38" s="10">
        <f t="shared" si="8"/>
        <v>37178.847399999999</v>
      </c>
      <c r="Q38" s="10"/>
      <c r="R38" s="1">
        <f t="shared" si="9"/>
        <v>1.0351219541520818E-5</v>
      </c>
      <c r="S38" s="1">
        <v>1</v>
      </c>
      <c r="T38" s="1">
        <f t="shared" si="2"/>
        <v>1.0351219541520818E-5</v>
      </c>
    </row>
    <row r="39" spans="1:22" x14ac:dyDescent="0.2">
      <c r="A39" s="50" t="s">
        <v>63</v>
      </c>
      <c r="B39" s="51" t="s">
        <v>65</v>
      </c>
      <c r="C39" s="52">
        <v>52217.384100000003</v>
      </c>
      <c r="D39" s="52">
        <v>2.9999999999999997E-4</v>
      </c>
      <c r="E39" s="41">
        <f t="shared" si="4"/>
        <v>5574.4263878478387</v>
      </c>
      <c r="F39" s="1">
        <f t="shared" si="5"/>
        <v>5574.5</v>
      </c>
      <c r="G39" s="1">
        <f t="shared" si="6"/>
        <v>-3.0729149999388028E-2</v>
      </c>
      <c r="J39" s="1">
        <f>G39</f>
        <v>-3.0729149999388028E-2</v>
      </c>
      <c r="O39" s="4">
        <f t="shared" si="7"/>
        <v>-3.3486670604858992E-2</v>
      </c>
      <c r="P39" s="10">
        <f t="shared" si="8"/>
        <v>37198.884100000003</v>
      </c>
      <c r="Q39" s="10"/>
      <c r="R39" s="1">
        <f t="shared" si="9"/>
        <v>7.6039198895969547E-6</v>
      </c>
      <c r="S39" s="1">
        <v>1</v>
      </c>
      <c r="T39" s="1">
        <f t="shared" si="2"/>
        <v>7.6039198895969547E-6</v>
      </c>
    </row>
    <row r="40" spans="1:22" x14ac:dyDescent="0.2">
      <c r="A40" s="128" t="s">
        <v>93</v>
      </c>
      <c r="B40" s="42"/>
      <c r="C40" s="44">
        <v>52622.0933</v>
      </c>
      <c r="D40" s="41" t="s">
        <v>95</v>
      </c>
      <c r="E40" s="41">
        <f t="shared" si="4"/>
        <v>6543.9135103954541</v>
      </c>
      <c r="F40" s="1">
        <f t="shared" si="5"/>
        <v>6544</v>
      </c>
      <c r="G40" s="1">
        <f t="shared" si="6"/>
        <v>-3.6104800004977733E-2</v>
      </c>
      <c r="J40" s="1">
        <f>G40</f>
        <v>-3.6104800004977733E-2</v>
      </c>
      <c r="O40" s="4">
        <f t="shared" si="7"/>
        <v>-3.9391310229500223E-2</v>
      </c>
      <c r="P40" s="10">
        <f t="shared" si="8"/>
        <v>37603.5933</v>
      </c>
      <c r="Q40" s="10"/>
      <c r="R40" s="1">
        <f t="shared" si="9"/>
        <v>1.080114945589087E-5</v>
      </c>
      <c r="S40" s="1">
        <v>1</v>
      </c>
      <c r="T40" s="1">
        <f t="shared" si="2"/>
        <v>1.080114945589087E-5</v>
      </c>
    </row>
    <row r="41" spans="1:22" x14ac:dyDescent="0.2">
      <c r="A41" s="61" t="s">
        <v>90</v>
      </c>
      <c r="B41" s="64" t="s">
        <v>65</v>
      </c>
      <c r="C41" s="61">
        <v>52693.269</v>
      </c>
      <c r="D41" s="61">
        <v>5.0000000000000001E-3</v>
      </c>
      <c r="E41" s="41">
        <f t="shared" si="4"/>
        <v>6714.4159961020123</v>
      </c>
      <c r="F41" s="1">
        <f t="shared" si="5"/>
        <v>6714.5</v>
      </c>
      <c r="G41" s="1">
        <f t="shared" si="6"/>
        <v>-3.5067150005488656E-2</v>
      </c>
      <c r="K41" s="1">
        <f>G41</f>
        <v>-3.5067150005488656E-2</v>
      </c>
      <c r="O41" s="4">
        <f t="shared" si="7"/>
        <v>-4.0471707287457331E-2</v>
      </c>
      <c r="P41" s="10">
        <f t="shared" si="8"/>
        <v>37674.769</v>
      </c>
      <c r="Q41" s="10"/>
      <c r="R41" s="1">
        <f t="shared" si="9"/>
        <v>2.920923941408063E-5</v>
      </c>
      <c r="S41" s="1">
        <v>0.4</v>
      </c>
      <c r="T41" s="1">
        <f t="shared" si="2"/>
        <v>1.1683695765632252E-5</v>
      </c>
    </row>
    <row r="42" spans="1:22" x14ac:dyDescent="0.2">
      <c r="A42" s="53" t="s">
        <v>66</v>
      </c>
      <c r="B42" s="51"/>
      <c r="C42" s="52">
        <v>52834.776289999994</v>
      </c>
      <c r="D42" s="52">
        <v>1E-3</v>
      </c>
      <c r="E42" s="41">
        <f t="shared" si="4"/>
        <v>7053.3988890078472</v>
      </c>
      <c r="F42" s="1">
        <f t="shared" si="5"/>
        <v>7053.5</v>
      </c>
      <c r="G42" s="1">
        <f t="shared" si="6"/>
        <v>-4.2208450009638909E-2</v>
      </c>
      <c r="K42" s="1">
        <f>G42</f>
        <v>-4.2208450009638909E-2</v>
      </c>
      <c r="O42" s="4">
        <f t="shared" si="7"/>
        <v>-4.2657136193198095E-2</v>
      </c>
      <c r="P42" s="10">
        <f t="shared" si="8"/>
        <v>37816.276289999994</v>
      </c>
      <c r="Q42" s="10"/>
      <c r="R42" s="1">
        <f t="shared" si="9"/>
        <v>2.0131929131690706E-7</v>
      </c>
      <c r="S42" s="1">
        <v>0.6</v>
      </c>
      <c r="T42" s="1">
        <f t="shared" si="2"/>
        <v>1.2079157479014423E-7</v>
      </c>
    </row>
    <row r="43" spans="1:22" x14ac:dyDescent="0.2">
      <c r="A43" s="41" t="s">
        <v>93</v>
      </c>
      <c r="B43" s="42"/>
      <c r="C43" s="43">
        <v>52941.015899999999</v>
      </c>
      <c r="D43" s="41" t="s">
        <v>95</v>
      </c>
      <c r="E43" s="41">
        <f t="shared" si="4"/>
        <v>7307.8975112271728</v>
      </c>
      <c r="F43" s="1">
        <f t="shared" si="5"/>
        <v>7308</v>
      </c>
      <c r="G43" s="1">
        <f t="shared" si="6"/>
        <v>-4.278360000171233E-2</v>
      </c>
      <c r="J43" s="1">
        <f>G43</f>
        <v>-4.278360000171233E-2</v>
      </c>
      <c r="O43" s="4">
        <f t="shared" si="7"/>
        <v>-4.4330445813483152E-2</v>
      </c>
      <c r="P43" s="10">
        <f t="shared" si="8"/>
        <v>37922.515899999999</v>
      </c>
      <c r="Q43" s="10"/>
      <c r="R43" s="1">
        <f t="shared" si="9"/>
        <v>2.3927319653929341E-6</v>
      </c>
      <c r="S43" s="1">
        <v>1</v>
      </c>
      <c r="T43" s="1">
        <f t="shared" si="2"/>
        <v>2.3927319653929341E-6</v>
      </c>
    </row>
    <row r="44" spans="1:22" x14ac:dyDescent="0.2">
      <c r="A44" s="41" t="s">
        <v>93</v>
      </c>
      <c r="B44" s="42"/>
      <c r="C44" s="43">
        <v>52941.224699999999</v>
      </c>
      <c r="D44" s="41" t="s">
        <v>95</v>
      </c>
      <c r="E44" s="41">
        <f t="shared" si="4"/>
        <v>7308.3976948434292</v>
      </c>
      <c r="F44" s="1">
        <f t="shared" si="5"/>
        <v>7308.5</v>
      </c>
      <c r="G44" s="1">
        <f t="shared" si="6"/>
        <v>-4.270695000741398E-2</v>
      </c>
      <c r="J44" s="1">
        <f>G44</f>
        <v>-4.270695000741398E-2</v>
      </c>
      <c r="O44" s="4">
        <f t="shared" si="7"/>
        <v>-4.4333760799035254E-2</v>
      </c>
      <c r="P44" s="10">
        <f t="shared" si="8"/>
        <v>37922.724699999999</v>
      </c>
      <c r="Q44" s="10"/>
      <c r="R44" s="1">
        <f t="shared" si="9"/>
        <v>2.6465133517354387E-6</v>
      </c>
      <c r="S44" s="1">
        <v>1</v>
      </c>
      <c r="T44" s="1">
        <f t="shared" si="2"/>
        <v>2.6465133517354387E-6</v>
      </c>
    </row>
    <row r="45" spans="1:22" x14ac:dyDescent="0.2">
      <c r="A45" s="54" t="s">
        <v>71</v>
      </c>
      <c r="B45" s="55" t="s">
        <v>65</v>
      </c>
      <c r="C45" s="56">
        <v>52958.336799999997</v>
      </c>
      <c r="D45" s="56">
        <v>1E-4</v>
      </c>
      <c r="E45" s="41">
        <f t="shared" si="4"/>
        <v>7349.3899939800576</v>
      </c>
      <c r="F45" s="1">
        <f t="shared" si="5"/>
        <v>7349.5</v>
      </c>
      <c r="G45" s="1">
        <f t="shared" si="6"/>
        <v>-4.5921650002128445E-2</v>
      </c>
      <c r="K45" s="1">
        <f>G45</f>
        <v>-4.5921650002128445E-2</v>
      </c>
      <c r="O45" s="4">
        <f t="shared" si="7"/>
        <v>-4.4605957142653335E-2</v>
      </c>
      <c r="P45" s="10">
        <f t="shared" si="8"/>
        <v>37939.836799999997</v>
      </c>
      <c r="Q45" s="10"/>
      <c r="R45" s="1">
        <f t="shared" si="9"/>
        <v>1.7310477004737898E-6</v>
      </c>
      <c r="S45" s="1">
        <v>1</v>
      </c>
      <c r="T45" s="1">
        <f t="shared" si="2"/>
        <v>1.7310477004737898E-6</v>
      </c>
    </row>
    <row r="46" spans="1:22" x14ac:dyDescent="0.2">
      <c r="A46" s="54" t="s">
        <v>71</v>
      </c>
      <c r="B46" s="55" t="s">
        <v>65</v>
      </c>
      <c r="C46" s="56">
        <v>52964.6</v>
      </c>
      <c r="D46" s="56">
        <v>2.0000000000000001E-4</v>
      </c>
      <c r="E46" s="41">
        <f t="shared" si="4"/>
        <v>7364.3935860554084</v>
      </c>
      <c r="F46" s="1">
        <f t="shared" si="5"/>
        <v>7364.5</v>
      </c>
      <c r="G46" s="1">
        <f t="shared" si="6"/>
        <v>-4.4422150000173133E-2</v>
      </c>
      <c r="K46" s="1">
        <f>G46</f>
        <v>-4.4422150000173133E-2</v>
      </c>
      <c r="O46" s="4">
        <f t="shared" si="7"/>
        <v>-4.4705722612951512E-2</v>
      </c>
      <c r="P46" s="10">
        <f t="shared" si="8"/>
        <v>37946.1</v>
      </c>
      <c r="Q46" s="10"/>
      <c r="R46" s="1">
        <f t="shared" si="9"/>
        <v>8.041342671795671E-8</v>
      </c>
      <c r="S46" s="1">
        <v>1</v>
      </c>
      <c r="T46" s="1">
        <f t="shared" si="2"/>
        <v>8.041342671795671E-8</v>
      </c>
    </row>
    <row r="47" spans="1:22" x14ac:dyDescent="0.2">
      <c r="A47" s="54" t="s">
        <v>71</v>
      </c>
      <c r="B47" s="55" t="s">
        <v>64</v>
      </c>
      <c r="C47" s="56">
        <v>52965.435700000002</v>
      </c>
      <c r="D47" s="56">
        <v>1E-4</v>
      </c>
      <c r="E47" s="41">
        <f t="shared" si="4"/>
        <v>7366.3955182781401</v>
      </c>
      <c r="F47" s="1">
        <f t="shared" si="5"/>
        <v>7366.5</v>
      </c>
      <c r="G47" s="1">
        <f t="shared" si="6"/>
        <v>-4.3615549999231007E-2</v>
      </c>
      <c r="K47" s="1">
        <f>G47</f>
        <v>-4.3615549999231007E-2</v>
      </c>
      <c r="O47" s="4">
        <f t="shared" si="7"/>
        <v>-4.471903201974476E-2</v>
      </c>
      <c r="P47" s="10">
        <f t="shared" si="8"/>
        <v>37946.935700000002</v>
      </c>
      <c r="Q47" s="10"/>
      <c r="R47" s="1">
        <f t="shared" si="9"/>
        <v>1.2176725695971154E-6</v>
      </c>
      <c r="S47" s="1">
        <v>1</v>
      </c>
      <c r="T47" s="1">
        <f t="shared" si="2"/>
        <v>1.2176725695971154E-6</v>
      </c>
    </row>
    <row r="48" spans="1:22" x14ac:dyDescent="0.2">
      <c r="A48" s="54" t="s">
        <v>71</v>
      </c>
      <c r="B48" s="55" t="s">
        <v>65</v>
      </c>
      <c r="C48" s="56">
        <v>52976.498399999997</v>
      </c>
      <c r="D48" s="56">
        <v>1E-4</v>
      </c>
      <c r="E48" s="41">
        <f t="shared" si="4"/>
        <v>7392.8963865326859</v>
      </c>
      <c r="F48" s="1">
        <f t="shared" si="5"/>
        <v>7393</v>
      </c>
      <c r="G48" s="1">
        <f t="shared" si="6"/>
        <v>-4.3253100004221778E-2</v>
      </c>
      <c r="K48" s="1">
        <f>G48</f>
        <v>-4.3253100004221778E-2</v>
      </c>
      <c r="O48" s="4">
        <f t="shared" si="7"/>
        <v>-4.4895544795684146E-2</v>
      </c>
      <c r="P48" s="10">
        <f t="shared" si="8"/>
        <v>37957.998399999997</v>
      </c>
      <c r="Q48" s="10"/>
      <c r="R48" s="1">
        <f t="shared" si="9"/>
        <v>2.6976248930018607E-6</v>
      </c>
      <c r="S48" s="1">
        <v>1</v>
      </c>
      <c r="T48" s="1">
        <f t="shared" si="2"/>
        <v>2.6976248930018607E-6</v>
      </c>
    </row>
    <row r="49" spans="1:20" x14ac:dyDescent="0.2">
      <c r="A49" s="54" t="s">
        <v>68</v>
      </c>
      <c r="B49" s="57"/>
      <c r="C49" s="58">
        <v>52981.298999999999</v>
      </c>
      <c r="D49" s="58">
        <v>3.8E-3</v>
      </c>
      <c r="E49" s="41">
        <f t="shared" si="4"/>
        <v>7404.396297778846</v>
      </c>
      <c r="F49" s="1">
        <f t="shared" si="5"/>
        <v>7404.5</v>
      </c>
      <c r="G49" s="1">
        <f t="shared" si="6"/>
        <v>-4.3290150002576411E-2</v>
      </c>
      <c r="J49" s="1">
        <f>G49</f>
        <v>-4.3290150002576411E-2</v>
      </c>
      <c r="O49" s="4">
        <f t="shared" si="7"/>
        <v>-4.4972239072698393E-2</v>
      </c>
      <c r="P49" s="10">
        <f t="shared" si="8"/>
        <v>37962.798999999999</v>
      </c>
      <c r="Q49" s="10"/>
      <c r="R49" s="1">
        <f t="shared" si="9"/>
        <v>2.8294236398238351E-6</v>
      </c>
      <c r="S49" s="1">
        <v>1</v>
      </c>
      <c r="T49" s="1">
        <f t="shared" si="2"/>
        <v>2.8294236398238351E-6</v>
      </c>
    </row>
    <row r="50" spans="1:20" x14ac:dyDescent="0.2">
      <c r="A50" s="58" t="s">
        <v>77</v>
      </c>
      <c r="B50" s="59" t="s">
        <v>65</v>
      </c>
      <c r="C50" s="58">
        <v>52991.318399999996</v>
      </c>
      <c r="D50" s="58">
        <v>1.1000000000000001E-3</v>
      </c>
      <c r="E50" s="41">
        <f t="shared" si="4"/>
        <v>7428.3979248129017</v>
      </c>
      <c r="F50" s="1">
        <f t="shared" si="5"/>
        <v>7428.5</v>
      </c>
      <c r="G50" s="1">
        <f t="shared" si="6"/>
        <v>-4.2610950004018378E-2</v>
      </c>
      <c r="K50" s="1">
        <f>G50</f>
        <v>-4.2610950004018378E-2</v>
      </c>
      <c r="O50" s="4">
        <f t="shared" si="7"/>
        <v>-4.5132480728469211E-2</v>
      </c>
      <c r="P50" s="10">
        <f t="shared" si="8"/>
        <v>37972.818399999996</v>
      </c>
      <c r="Q50" s="10"/>
      <c r="R50" s="1">
        <f t="shared" si="9"/>
        <v>6.3581171943495456E-6</v>
      </c>
      <c r="S50" s="1">
        <v>1</v>
      </c>
      <c r="T50" s="1">
        <f t="shared" si="2"/>
        <v>6.3581171943495456E-6</v>
      </c>
    </row>
    <row r="51" spans="1:20" x14ac:dyDescent="0.2">
      <c r="A51" s="54" t="s">
        <v>70</v>
      </c>
      <c r="B51" s="59" t="s">
        <v>65</v>
      </c>
      <c r="C51" s="58">
        <v>53381.407700000003</v>
      </c>
      <c r="D51" s="58">
        <v>2.0000000000000001E-4</v>
      </c>
      <c r="E51" s="41">
        <f t="shared" si="4"/>
        <v>8362.862851712569</v>
      </c>
      <c r="F51" s="1">
        <f t="shared" si="5"/>
        <v>8363</v>
      </c>
      <c r="G51" s="1">
        <f t="shared" si="6"/>
        <v>-5.725209999945946E-2</v>
      </c>
      <c r="J51" s="1">
        <f>G51</f>
        <v>-5.725209999945946E-2</v>
      </c>
      <c r="O51" s="4">
        <f t="shared" si="7"/>
        <v>-5.1565367629557331E-2</v>
      </c>
      <c r="P51" s="10">
        <f t="shared" si="8"/>
        <v>38362.907700000003</v>
      </c>
      <c r="Q51" s="10"/>
      <c r="R51" s="1">
        <f t="shared" si="9"/>
        <v>3.2338925046892691E-5</v>
      </c>
      <c r="S51" s="1">
        <v>1</v>
      </c>
      <c r="T51" s="1">
        <f t="shared" si="2"/>
        <v>3.2338925046892691E-5</v>
      </c>
    </row>
    <row r="52" spans="1:20" x14ac:dyDescent="0.2">
      <c r="A52" s="54" t="s">
        <v>70</v>
      </c>
      <c r="B52" s="55"/>
      <c r="C52" s="58">
        <v>53381.623599999999</v>
      </c>
      <c r="D52" s="58">
        <v>2.0000000000000001E-4</v>
      </c>
      <c r="E52" s="41">
        <f t="shared" si="4"/>
        <v>8363.3800434881778</v>
      </c>
      <c r="F52" s="1">
        <f t="shared" si="5"/>
        <v>8363.5</v>
      </c>
      <c r="G52" s="1">
        <f t="shared" si="6"/>
        <v>-5.0075450002623256E-2</v>
      </c>
      <c r="J52" s="1">
        <f>G52</f>
        <v>-5.0075450002623256E-2</v>
      </c>
      <c r="O52" s="4">
        <f t="shared" si="7"/>
        <v>-5.1568910497803731E-2</v>
      </c>
      <c r="P52" s="10">
        <f t="shared" si="8"/>
        <v>38363.123599999999</v>
      </c>
      <c r="Q52" s="10"/>
      <c r="R52" s="1">
        <f t="shared" si="9"/>
        <v>2.2304242506647095E-6</v>
      </c>
      <c r="S52" s="1">
        <v>1</v>
      </c>
      <c r="T52" s="1">
        <f t="shared" si="2"/>
        <v>2.2304242506647095E-6</v>
      </c>
    </row>
    <row r="53" spans="1:20" x14ac:dyDescent="0.2">
      <c r="A53" s="60" t="s">
        <v>73</v>
      </c>
      <c r="B53" s="59" t="s">
        <v>65</v>
      </c>
      <c r="C53" s="58">
        <v>53657.342400000001</v>
      </c>
      <c r="D53" s="58">
        <v>1E-4</v>
      </c>
      <c r="E53" s="41">
        <f t="shared" si="4"/>
        <v>9023.8686759291631</v>
      </c>
      <c r="F53" s="1">
        <f t="shared" si="5"/>
        <v>9024</v>
      </c>
      <c r="G53" s="1">
        <f t="shared" si="6"/>
        <v>-5.4820800003653858E-2</v>
      </c>
      <c r="J53" s="1">
        <f>G53</f>
        <v>-5.4820800003653858E-2</v>
      </c>
      <c r="O53" s="4">
        <f t="shared" si="7"/>
        <v>-5.6343344114272151E-2</v>
      </c>
      <c r="P53" s="10">
        <f t="shared" si="8"/>
        <v>38638.842400000001</v>
      </c>
      <c r="Q53" s="10"/>
      <c r="R53" s="1">
        <f t="shared" si="9"/>
        <v>2.3181405687784488E-6</v>
      </c>
      <c r="S53" s="1">
        <v>1</v>
      </c>
      <c r="T53" s="1">
        <f t="shared" ref="T53:T83" si="10">S53*R53</f>
        <v>2.3181405687784488E-6</v>
      </c>
    </row>
    <row r="54" spans="1:20" x14ac:dyDescent="0.2">
      <c r="A54" s="60" t="s">
        <v>73</v>
      </c>
      <c r="B54" s="59" t="s">
        <v>65</v>
      </c>
      <c r="C54" s="58">
        <v>53672.370499999997</v>
      </c>
      <c r="D54" s="58">
        <v>2.9999999999999997E-4</v>
      </c>
      <c r="E54" s="41">
        <f t="shared" si="4"/>
        <v>9059.8687209648433</v>
      </c>
      <c r="F54" s="1">
        <f t="shared" si="5"/>
        <v>9060</v>
      </c>
      <c r="G54" s="1">
        <f t="shared" si="6"/>
        <v>-5.4802000006020535E-2</v>
      </c>
      <c r="J54" s="1">
        <f>G54</f>
        <v>-5.4802000006020535E-2</v>
      </c>
      <c r="O54" s="4">
        <f t="shared" si="7"/>
        <v>-5.6608986672818405E-2</v>
      </c>
      <c r="P54" s="10">
        <f t="shared" si="8"/>
        <v>38653.870499999997</v>
      </c>
      <c r="Q54" s="10"/>
      <c r="R54" s="1">
        <f t="shared" si="9"/>
        <v>3.265200813985278E-6</v>
      </c>
      <c r="S54" s="1">
        <v>1</v>
      </c>
      <c r="T54" s="1">
        <f t="shared" si="10"/>
        <v>3.265200813985278E-6</v>
      </c>
    </row>
    <row r="55" spans="1:20" x14ac:dyDescent="0.2">
      <c r="A55" s="53" t="s">
        <v>69</v>
      </c>
      <c r="B55" s="51"/>
      <c r="C55" s="52">
        <v>53697.625599999999</v>
      </c>
      <c r="D55" s="52">
        <v>2.9999999999999997E-4</v>
      </c>
      <c r="E55" s="41">
        <f t="shared" si="4"/>
        <v>9120.3677020323721</v>
      </c>
      <c r="F55" s="1">
        <f t="shared" si="5"/>
        <v>9120.5</v>
      </c>
      <c r="G55" s="1">
        <f t="shared" si="6"/>
        <v>-5.5227349999768194E-2</v>
      </c>
      <c r="K55" s="1">
        <f t="shared" ref="K55:K61" si="11">G55</f>
        <v>-5.5227349999768194E-2</v>
      </c>
      <c r="O55" s="4">
        <f t="shared" si="7"/>
        <v>-5.7056674827285207E-2</v>
      </c>
      <c r="P55" s="10">
        <f t="shared" si="8"/>
        <v>38679.125599999999</v>
      </c>
      <c r="Q55" s="10"/>
      <c r="R55" s="1">
        <f t="shared" si="9"/>
        <v>3.3464293245701509E-6</v>
      </c>
      <c r="S55" s="1">
        <v>1</v>
      </c>
      <c r="T55" s="1">
        <f t="shared" si="10"/>
        <v>3.3464293245701509E-6</v>
      </c>
    </row>
    <row r="56" spans="1:20" x14ac:dyDescent="0.2">
      <c r="A56" s="61" t="s">
        <v>75</v>
      </c>
      <c r="B56" s="62" t="s">
        <v>64</v>
      </c>
      <c r="C56" s="63">
        <v>53791.340199999999</v>
      </c>
      <c r="D56" s="63">
        <v>2.0000000000000001E-4</v>
      </c>
      <c r="E56" s="41">
        <f t="shared" si="4"/>
        <v>9344.8624698674012</v>
      </c>
      <c r="F56" s="1">
        <f t="shared" si="5"/>
        <v>9345</v>
      </c>
      <c r="G56" s="1">
        <f t="shared" si="6"/>
        <v>-5.741150000540074E-2</v>
      </c>
      <c r="K56" s="1">
        <f t="shared" si="11"/>
        <v>-5.741150000540074E-2</v>
      </c>
      <c r="O56" s="4">
        <f t="shared" si="7"/>
        <v>-5.8731751254946736E-2</v>
      </c>
      <c r="P56" s="10">
        <f t="shared" si="8"/>
        <v>38772.840199999999</v>
      </c>
      <c r="Q56" s="10"/>
      <c r="R56" s="1">
        <f t="shared" si="9"/>
        <v>1.743063361927765E-6</v>
      </c>
      <c r="S56" s="1">
        <v>1</v>
      </c>
      <c r="T56" s="1">
        <f t="shared" si="10"/>
        <v>1.743063361927765E-6</v>
      </c>
    </row>
    <row r="57" spans="1:20" x14ac:dyDescent="0.2">
      <c r="A57" s="61" t="s">
        <v>75</v>
      </c>
      <c r="B57" s="62" t="s">
        <v>64</v>
      </c>
      <c r="C57" s="63">
        <v>53795.305</v>
      </c>
      <c r="D57" s="63">
        <v>2.9999999999999997E-4</v>
      </c>
      <c r="E57" s="41">
        <f t="shared" ref="E57:E83" si="12">(C57-C$7)/C$8</f>
        <v>9354.3602093392947</v>
      </c>
      <c r="F57" s="1">
        <f t="shared" ref="F57:F83" si="13">ROUND(2*E57,0)/2</f>
        <v>9354.5</v>
      </c>
      <c r="G57" s="1">
        <f t="shared" ref="G57:G83" si="14">C57-(C$7+C$8*F57)</f>
        <v>-5.8355150002171285E-2</v>
      </c>
      <c r="K57" s="1">
        <f t="shared" si="11"/>
        <v>-5.8355150002171285E-2</v>
      </c>
      <c r="O57" s="4">
        <f t="shared" ref="O57:O83" si="15">+D$11+D$12*F57+D$13*F57^2</f>
        <v>-5.8803114395496001E-2</v>
      </c>
      <c r="P57" s="10">
        <f t="shared" ref="P57:P83" si="16">C57-15018.5</f>
        <v>38776.805</v>
      </c>
      <c r="Q57" s="10"/>
      <c r="R57" s="1">
        <f t="shared" ref="R57:R83" si="17">+(O57-G57)^2</f>
        <v>2.006720976867801E-7</v>
      </c>
      <c r="S57" s="1">
        <v>1</v>
      </c>
      <c r="T57" s="1">
        <f t="shared" si="10"/>
        <v>2.006720976867801E-7</v>
      </c>
    </row>
    <row r="58" spans="1:20" x14ac:dyDescent="0.2">
      <c r="A58" s="61" t="s">
        <v>75</v>
      </c>
      <c r="B58" s="62" t="s">
        <v>65</v>
      </c>
      <c r="C58" s="63">
        <v>53922.415699999998</v>
      </c>
      <c r="D58" s="63">
        <v>1E-4</v>
      </c>
      <c r="E58" s="41">
        <f t="shared" si="12"/>
        <v>9658.8558491419262</v>
      </c>
      <c r="F58" s="1">
        <f t="shared" si="13"/>
        <v>9659</v>
      </c>
      <c r="G58" s="1">
        <f t="shared" si="14"/>
        <v>-6.0175300008268096E-2</v>
      </c>
      <c r="K58" s="1">
        <f t="shared" si="11"/>
        <v>-6.0175300008268096E-2</v>
      </c>
      <c r="O58" s="4">
        <f t="shared" si="15"/>
        <v>-6.1111143500017256E-2</v>
      </c>
      <c r="P58" s="10">
        <f t="shared" si="16"/>
        <v>38903.915699999998</v>
      </c>
      <c r="Q58" s="10"/>
      <c r="R58" s="1">
        <f t="shared" si="17"/>
        <v>8.7580304104926181E-7</v>
      </c>
      <c r="S58" s="1">
        <v>1</v>
      </c>
      <c r="T58" s="1">
        <f t="shared" si="10"/>
        <v>8.7580304104926181E-7</v>
      </c>
    </row>
    <row r="59" spans="1:20" x14ac:dyDescent="0.2">
      <c r="A59" s="61" t="s">
        <v>75</v>
      </c>
      <c r="B59" s="62" t="s">
        <v>65</v>
      </c>
      <c r="C59" s="63">
        <v>53965.412700000001</v>
      </c>
      <c r="D59" s="63">
        <v>1E-4</v>
      </c>
      <c r="E59" s="41">
        <f t="shared" si="12"/>
        <v>9761.855824947228</v>
      </c>
      <c r="F59" s="1">
        <f t="shared" si="13"/>
        <v>9762</v>
      </c>
      <c r="G59" s="1">
        <f t="shared" si="14"/>
        <v>-6.0185399997862987E-2</v>
      </c>
      <c r="K59" s="1">
        <f t="shared" si="11"/>
        <v>-6.0185399997862987E-2</v>
      </c>
      <c r="O59" s="4">
        <f t="shared" si="15"/>
        <v>-6.1900922303548406E-2</v>
      </c>
      <c r="P59" s="10">
        <f t="shared" si="16"/>
        <v>38946.912700000001</v>
      </c>
      <c r="Q59" s="10"/>
      <c r="R59" s="1">
        <f t="shared" si="17"/>
        <v>2.9430167813042147E-6</v>
      </c>
      <c r="S59" s="1">
        <v>1</v>
      </c>
      <c r="T59" s="1">
        <f t="shared" si="10"/>
        <v>2.9430167813042147E-6</v>
      </c>
    </row>
    <row r="60" spans="1:20" x14ac:dyDescent="0.2">
      <c r="A60" s="57" t="s">
        <v>76</v>
      </c>
      <c r="B60" s="55" t="s">
        <v>65</v>
      </c>
      <c r="C60" s="56">
        <v>54086.262199999997</v>
      </c>
      <c r="D60" s="56">
        <v>2.9999999999999997E-4</v>
      </c>
      <c r="E60" s="41">
        <f t="shared" si="12"/>
        <v>10051.352663705318</v>
      </c>
      <c r="F60" s="1">
        <f t="shared" si="13"/>
        <v>10051.5</v>
      </c>
      <c r="G60" s="1">
        <f t="shared" si="14"/>
        <v>-6.1505050005507655E-2</v>
      </c>
      <c r="K60" s="1">
        <f t="shared" si="11"/>
        <v>-6.1505050005507655E-2</v>
      </c>
      <c r="O60" s="4">
        <f t="shared" si="15"/>
        <v>-6.4145281584535627E-2</v>
      </c>
      <c r="P60" s="10">
        <f t="shared" si="16"/>
        <v>39067.762199999997</v>
      </c>
      <c r="Q60" s="10"/>
      <c r="R60" s="1">
        <f t="shared" si="17"/>
        <v>6.9708227908965345E-6</v>
      </c>
      <c r="S60" s="1">
        <v>1</v>
      </c>
      <c r="T60" s="1">
        <f t="shared" si="10"/>
        <v>6.9708227908965345E-6</v>
      </c>
    </row>
    <row r="61" spans="1:20" ht="13.5" thickBot="1" x14ac:dyDescent="0.25">
      <c r="A61" s="77" t="s">
        <v>76</v>
      </c>
      <c r="B61" s="78" t="s">
        <v>65</v>
      </c>
      <c r="C61" s="77">
        <v>54086.262199999997</v>
      </c>
      <c r="D61" s="77">
        <v>2.9999999999999997E-4</v>
      </c>
      <c r="E61" s="79">
        <f t="shared" si="12"/>
        <v>10051.352663705318</v>
      </c>
      <c r="F61" s="1">
        <f t="shared" si="13"/>
        <v>10051.5</v>
      </c>
      <c r="G61" s="1">
        <f t="shared" si="14"/>
        <v>-6.1505050005507655E-2</v>
      </c>
      <c r="K61" s="1">
        <f t="shared" si="11"/>
        <v>-6.1505050005507655E-2</v>
      </c>
      <c r="O61" s="4">
        <f t="shared" si="15"/>
        <v>-6.4145281584535627E-2</v>
      </c>
      <c r="P61" s="10">
        <f t="shared" si="16"/>
        <v>39067.762199999997</v>
      </c>
      <c r="Q61" s="10"/>
      <c r="R61" s="1">
        <f t="shared" si="17"/>
        <v>6.9708227908965345E-6</v>
      </c>
      <c r="S61" s="1">
        <v>1</v>
      </c>
      <c r="T61" s="1">
        <f t="shared" si="10"/>
        <v>6.9708227908965345E-6</v>
      </c>
    </row>
    <row r="62" spans="1:20" x14ac:dyDescent="0.2">
      <c r="A62" s="65" t="s">
        <v>200</v>
      </c>
      <c r="B62" s="66" t="s">
        <v>64</v>
      </c>
      <c r="C62" s="67">
        <v>54338.813800000004</v>
      </c>
      <c r="D62" s="67">
        <v>2.0000000000000001E-4</v>
      </c>
      <c r="E62" s="76">
        <f t="shared" si="12"/>
        <v>10656.343911689806</v>
      </c>
      <c r="F62" s="1">
        <f t="shared" si="13"/>
        <v>10656.5</v>
      </c>
      <c r="G62" s="1">
        <f t="shared" si="14"/>
        <v>-6.5158550001797266E-2</v>
      </c>
      <c r="N62" s="1">
        <f>G62</f>
        <v>-6.5158550001797266E-2</v>
      </c>
      <c r="O62" s="4">
        <f t="shared" si="15"/>
        <v>-6.8952460734360718E-2</v>
      </c>
      <c r="P62" s="10">
        <f t="shared" si="16"/>
        <v>39320.313800000004</v>
      </c>
      <c r="Q62" s="10"/>
      <c r="R62" s="1">
        <f t="shared" si="17"/>
        <v>1.4393758646660149E-5</v>
      </c>
      <c r="S62" s="1">
        <v>1</v>
      </c>
      <c r="T62" s="1">
        <f t="shared" si="10"/>
        <v>1.4393758646660149E-5</v>
      </c>
    </row>
    <row r="63" spans="1:20" x14ac:dyDescent="0.2">
      <c r="A63" s="65" t="s">
        <v>200</v>
      </c>
      <c r="B63" s="66" t="s">
        <v>64</v>
      </c>
      <c r="C63" s="67">
        <v>54366.780899999998</v>
      </c>
      <c r="D63" s="67">
        <v>2.0000000000000001E-4</v>
      </c>
      <c r="E63" s="41">
        <f t="shared" si="12"/>
        <v>10723.339530531672</v>
      </c>
      <c r="F63" s="1">
        <f t="shared" si="13"/>
        <v>10723.5</v>
      </c>
      <c r="G63" s="1">
        <f t="shared" si="14"/>
        <v>-6.6987450001761317E-2</v>
      </c>
      <c r="N63" s="1">
        <f>G63</f>
        <v>-6.6987450001761317E-2</v>
      </c>
      <c r="O63" s="4">
        <f t="shared" si="15"/>
        <v>-6.94945513276225E-2</v>
      </c>
      <c r="P63" s="10">
        <f t="shared" si="16"/>
        <v>39348.280899999998</v>
      </c>
      <c r="Q63" s="10"/>
      <c r="R63" s="1">
        <f t="shared" si="17"/>
        <v>6.2855570581349013E-6</v>
      </c>
      <c r="S63" s="1">
        <v>1</v>
      </c>
      <c r="T63" s="1">
        <f t="shared" si="10"/>
        <v>6.2855570581349013E-6</v>
      </c>
    </row>
    <row r="64" spans="1:20" x14ac:dyDescent="0.2">
      <c r="A64" s="61" t="s">
        <v>91</v>
      </c>
      <c r="B64" s="64" t="s">
        <v>65</v>
      </c>
      <c r="C64" s="61">
        <v>54433.359799999998</v>
      </c>
      <c r="D64" s="61">
        <v>8.0000000000000004E-4</v>
      </c>
      <c r="E64" s="41">
        <f t="shared" si="12"/>
        <v>10882.830311031315</v>
      </c>
      <c r="F64" s="1">
        <f t="shared" si="13"/>
        <v>10883</v>
      </c>
      <c r="G64" s="1">
        <f t="shared" si="14"/>
        <v>-7.0836100006999914E-2</v>
      </c>
      <c r="L64" s="1">
        <f>G64</f>
        <v>-7.0836100006999914E-2</v>
      </c>
      <c r="O64" s="4">
        <f t="shared" si="15"/>
        <v>-7.079285404602223E-2</v>
      </c>
      <c r="P64" s="10">
        <f t="shared" si="16"/>
        <v>39414.859799999998</v>
      </c>
      <c r="Q64" s="10"/>
      <c r="R64" s="1">
        <f t="shared" si="17"/>
        <v>1.8702131408833352E-9</v>
      </c>
      <c r="S64" s="1">
        <v>1</v>
      </c>
      <c r="T64" s="1">
        <f t="shared" si="10"/>
        <v>1.8702131408833352E-9</v>
      </c>
    </row>
    <row r="65" spans="1:20" x14ac:dyDescent="0.2">
      <c r="A65" s="65" t="s">
        <v>204</v>
      </c>
      <c r="B65" s="66" t="s">
        <v>64</v>
      </c>
      <c r="C65" s="67">
        <v>54583.849800000004</v>
      </c>
      <c r="D65" s="67">
        <v>2.9999999999999997E-4</v>
      </c>
      <c r="E65" s="41">
        <f t="shared" si="12"/>
        <v>11243.331424107559</v>
      </c>
      <c r="F65" s="1">
        <f t="shared" si="13"/>
        <v>11243.5</v>
      </c>
      <c r="G65" s="1">
        <f t="shared" si="14"/>
        <v>-7.0371449997765012E-2</v>
      </c>
      <c r="N65" s="1">
        <f t="shared" ref="N65:N73" si="18">G65</f>
        <v>-7.0371449997765012E-2</v>
      </c>
      <c r="O65" s="4">
        <f t="shared" si="15"/>
        <v>-7.3767754223215187E-2</v>
      </c>
      <c r="P65" s="10">
        <f t="shared" si="16"/>
        <v>39565.349800000004</v>
      </c>
      <c r="Q65" s="10"/>
      <c r="R65" s="1">
        <f t="shared" si="17"/>
        <v>1.1534882391810715E-5</v>
      </c>
      <c r="S65" s="1">
        <v>1</v>
      </c>
      <c r="T65" s="1">
        <f t="shared" si="10"/>
        <v>1.1534882391810715E-5</v>
      </c>
    </row>
    <row r="66" spans="1:20" x14ac:dyDescent="0.2">
      <c r="A66" s="65" t="s">
        <v>204</v>
      </c>
      <c r="B66" s="66" t="s">
        <v>65</v>
      </c>
      <c r="C66" s="67">
        <v>54628.7261</v>
      </c>
      <c r="D66" s="67">
        <v>6.9999999999999999E-4</v>
      </c>
      <c r="E66" s="41">
        <f t="shared" si="12"/>
        <v>11350.833292010686</v>
      </c>
      <c r="F66" s="1">
        <f t="shared" si="13"/>
        <v>11351</v>
      </c>
      <c r="G66" s="1">
        <f t="shared" si="14"/>
        <v>-6.9591700004821178E-2</v>
      </c>
      <c r="N66" s="1">
        <f t="shared" si="18"/>
        <v>-6.9591700004821178E-2</v>
      </c>
      <c r="O66" s="4">
        <f t="shared" si="15"/>
        <v>-7.4665727467171997E-2</v>
      </c>
      <c r="P66" s="10">
        <f t="shared" si="16"/>
        <v>39610.2261</v>
      </c>
      <c r="Q66" s="10"/>
      <c r="R66" s="1">
        <f t="shared" si="17"/>
        <v>2.5745754688690293E-5</v>
      </c>
      <c r="S66" s="1">
        <v>1</v>
      </c>
      <c r="T66" s="1">
        <f t="shared" si="10"/>
        <v>2.5745754688690293E-5</v>
      </c>
    </row>
    <row r="67" spans="1:20" x14ac:dyDescent="0.2">
      <c r="A67" s="65" t="s">
        <v>204</v>
      </c>
      <c r="B67" s="66" t="s">
        <v>65</v>
      </c>
      <c r="C67" s="67">
        <v>54635.820800000001</v>
      </c>
      <c r="D67" s="67">
        <v>2.9999999999999997E-4</v>
      </c>
      <c r="E67" s="41">
        <f t="shared" si="12"/>
        <v>11367.828755144068</v>
      </c>
      <c r="F67" s="1">
        <f t="shared" si="13"/>
        <v>11368</v>
      </c>
      <c r="G67" s="1">
        <f t="shared" si="14"/>
        <v>-7.1485599997686222E-2</v>
      </c>
      <c r="N67" s="1">
        <f t="shared" si="18"/>
        <v>-7.1485599997686222E-2</v>
      </c>
      <c r="O67" s="4">
        <f t="shared" si="15"/>
        <v>-7.4808189707714551E-2</v>
      </c>
      <c r="P67" s="10">
        <f t="shared" si="16"/>
        <v>39617.320800000001</v>
      </c>
      <c r="Q67" s="10"/>
      <c r="R67" s="1">
        <f t="shared" si="17"/>
        <v>1.1039602381186133E-5</v>
      </c>
      <c r="S67" s="1">
        <v>1</v>
      </c>
      <c r="T67" s="1">
        <f t="shared" si="10"/>
        <v>1.1039602381186133E-5</v>
      </c>
    </row>
    <row r="68" spans="1:20" x14ac:dyDescent="0.2">
      <c r="A68" s="65" t="s">
        <v>204</v>
      </c>
      <c r="B68" s="66" t="s">
        <v>65</v>
      </c>
      <c r="C68" s="67">
        <v>54651.685299999997</v>
      </c>
      <c r="D68" s="67">
        <v>2.9999999999999997E-4</v>
      </c>
      <c r="E68" s="41">
        <f t="shared" si="12"/>
        <v>11405.832409263254</v>
      </c>
      <c r="F68" s="1">
        <f t="shared" si="13"/>
        <v>11406</v>
      </c>
      <c r="G68" s="1">
        <f t="shared" si="14"/>
        <v>-6.9960200002242345E-2</v>
      </c>
      <c r="N68" s="1">
        <f t="shared" si="18"/>
        <v>-6.9960200002242345E-2</v>
      </c>
      <c r="O68" s="4">
        <f t="shared" si="15"/>
        <v>-7.5127086161323603E-2</v>
      </c>
      <c r="P68" s="10">
        <f t="shared" si="16"/>
        <v>39633.185299999997</v>
      </c>
      <c r="Q68" s="10"/>
      <c r="R68" s="1">
        <f t="shared" si="17"/>
        <v>2.6696712580905472E-5</v>
      </c>
      <c r="S68" s="1">
        <v>1</v>
      </c>
      <c r="T68" s="1">
        <f t="shared" si="10"/>
        <v>2.6696712580905472E-5</v>
      </c>
    </row>
    <row r="69" spans="1:20" x14ac:dyDescent="0.2">
      <c r="A69" s="65" t="s">
        <v>204</v>
      </c>
      <c r="B69" s="66" t="s">
        <v>64</v>
      </c>
      <c r="C69" s="67">
        <v>54702.817900000002</v>
      </c>
      <c r="D69" s="67">
        <v>2.0000000000000001E-4</v>
      </c>
      <c r="E69" s="41">
        <f t="shared" si="12"/>
        <v>11528.321340185465</v>
      </c>
      <c r="F69" s="1">
        <f t="shared" si="13"/>
        <v>11528.5</v>
      </c>
      <c r="G69" s="1">
        <f t="shared" si="14"/>
        <v>-7.4580950000381563E-2</v>
      </c>
      <c r="N69" s="1">
        <f t="shared" si="18"/>
        <v>-7.4580950000381563E-2</v>
      </c>
      <c r="O69" s="4">
        <f t="shared" si="15"/>
        <v>-7.6159354503827451E-2</v>
      </c>
      <c r="P69" s="10">
        <f t="shared" si="16"/>
        <v>39684.317900000002</v>
      </c>
      <c r="Q69" s="10"/>
      <c r="R69" s="1">
        <f t="shared" si="17"/>
        <v>2.4913607764982591E-6</v>
      </c>
      <c r="S69" s="1">
        <v>1</v>
      </c>
      <c r="T69" s="1">
        <f t="shared" si="10"/>
        <v>2.4913607764982591E-6</v>
      </c>
    </row>
    <row r="70" spans="1:20" x14ac:dyDescent="0.2">
      <c r="A70" s="65" t="s">
        <v>205</v>
      </c>
      <c r="B70" s="66" t="s">
        <v>65</v>
      </c>
      <c r="C70" s="67">
        <v>54768.564599999998</v>
      </c>
      <c r="D70" s="67">
        <v>2.0000000000000001E-4</v>
      </c>
      <c r="E70" s="41">
        <f t="shared" si="12"/>
        <v>11685.818572766284</v>
      </c>
      <c r="F70" s="1">
        <f t="shared" si="13"/>
        <v>11686</v>
      </c>
      <c r="G70" s="1">
        <f t="shared" si="14"/>
        <v>-7.5736200007668231E-2</v>
      </c>
      <c r="N70" s="1">
        <f t="shared" si="18"/>
        <v>-7.5736200007668231E-2</v>
      </c>
      <c r="O70" s="4">
        <f t="shared" si="15"/>
        <v>-7.7496082371099159E-2</v>
      </c>
      <c r="P70" s="10">
        <f t="shared" si="16"/>
        <v>39750.064599999998</v>
      </c>
      <c r="Q70" s="10"/>
      <c r="R70" s="1">
        <f t="shared" si="17"/>
        <v>3.0971859331152307E-6</v>
      </c>
      <c r="S70" s="1">
        <v>1</v>
      </c>
      <c r="T70" s="1">
        <f t="shared" si="10"/>
        <v>3.0971859331152307E-6</v>
      </c>
    </row>
    <row r="71" spans="1:20" x14ac:dyDescent="0.2">
      <c r="A71" s="65" t="s">
        <v>205</v>
      </c>
      <c r="B71" s="66" t="s">
        <v>64</v>
      </c>
      <c r="C71" s="67">
        <v>54797.576999999997</v>
      </c>
      <c r="D71" s="67">
        <v>2.0000000000000001E-4</v>
      </c>
      <c r="E71" s="41">
        <f t="shared" si="12"/>
        <v>11755.318223859465</v>
      </c>
      <c r="F71" s="1">
        <f t="shared" si="13"/>
        <v>11755.5</v>
      </c>
      <c r="G71" s="1">
        <f t="shared" si="14"/>
        <v>-7.5881850003497675E-2</v>
      </c>
      <c r="N71" s="1">
        <f t="shared" si="18"/>
        <v>-7.5881850003497675E-2</v>
      </c>
      <c r="O71" s="4">
        <f t="shared" si="15"/>
        <v>-7.8089347829201614E-2</v>
      </c>
      <c r="P71" s="10">
        <f t="shared" si="16"/>
        <v>39779.076999999997</v>
      </c>
      <c r="Q71" s="10"/>
      <c r="R71" s="1">
        <f t="shared" si="17"/>
        <v>4.8730466504876159E-6</v>
      </c>
      <c r="S71" s="1">
        <v>1</v>
      </c>
      <c r="T71" s="1">
        <f t="shared" si="10"/>
        <v>4.8730466504876159E-6</v>
      </c>
    </row>
    <row r="72" spans="1:20" x14ac:dyDescent="0.2">
      <c r="A72" s="65" t="s">
        <v>205</v>
      </c>
      <c r="B72" s="66" t="s">
        <v>64</v>
      </c>
      <c r="C72" s="67">
        <v>54832.640599999999</v>
      </c>
      <c r="D72" s="67">
        <v>2.9999999999999997E-4</v>
      </c>
      <c r="E72" s="41">
        <f t="shared" si="12"/>
        <v>11839.313617762451</v>
      </c>
      <c r="F72" s="1">
        <f t="shared" si="13"/>
        <v>11839.5</v>
      </c>
      <c r="G72" s="1">
        <f t="shared" si="14"/>
        <v>-7.7804650005418807E-2</v>
      </c>
      <c r="N72" s="1">
        <f t="shared" si="18"/>
        <v>-7.7804650005418807E-2</v>
      </c>
      <c r="O72" s="4">
        <f t="shared" si="15"/>
        <v>-7.880917323203869E-2</v>
      </c>
      <c r="P72" s="10">
        <f t="shared" si="16"/>
        <v>39814.140599999999</v>
      </c>
      <c r="Q72" s="10"/>
      <c r="R72" s="1">
        <f t="shared" si="17"/>
        <v>1.0090669128188204E-6</v>
      </c>
      <c r="S72" s="1">
        <v>1</v>
      </c>
      <c r="T72" s="1">
        <f t="shared" si="10"/>
        <v>1.0090669128188204E-6</v>
      </c>
    </row>
    <row r="73" spans="1:20" x14ac:dyDescent="0.2">
      <c r="A73" s="65" t="s">
        <v>201</v>
      </c>
      <c r="B73" s="66" t="s">
        <v>64</v>
      </c>
      <c r="C73" s="67">
        <v>54986.677100000001</v>
      </c>
      <c r="D73" s="67">
        <v>2.9999999999999997E-4</v>
      </c>
      <c r="E73" s="41">
        <f t="shared" si="12"/>
        <v>12208.310426217284</v>
      </c>
      <c r="F73" s="1">
        <f t="shared" si="13"/>
        <v>12208.5</v>
      </c>
      <c r="G73" s="1">
        <f t="shared" si="14"/>
        <v>-7.9136950000247452E-2</v>
      </c>
      <c r="N73" s="1">
        <f t="shared" si="18"/>
        <v>-7.9136950000247452E-2</v>
      </c>
      <c r="O73" s="4">
        <f t="shared" si="15"/>
        <v>-8.2007369733392163E-2</v>
      </c>
      <c r="P73" s="10">
        <f t="shared" si="16"/>
        <v>39968.177100000001</v>
      </c>
      <c r="Q73" s="10"/>
      <c r="R73" s="1">
        <f t="shared" si="17"/>
        <v>8.2393094444265514E-6</v>
      </c>
      <c r="S73" s="1">
        <v>1</v>
      </c>
      <c r="T73" s="1">
        <f t="shared" si="10"/>
        <v>8.2393094444265514E-6</v>
      </c>
    </row>
    <row r="74" spans="1:20" x14ac:dyDescent="0.2">
      <c r="A74" s="61" t="s">
        <v>91</v>
      </c>
      <c r="B74" s="64" t="s">
        <v>65</v>
      </c>
      <c r="C74" s="61">
        <v>55029.464999999997</v>
      </c>
      <c r="D74" s="61">
        <v>2.0000000000000001E-4</v>
      </c>
      <c r="E74" s="41">
        <f t="shared" si="12"/>
        <v>12310.809499751691</v>
      </c>
      <c r="F74" s="1">
        <f t="shared" si="13"/>
        <v>12311</v>
      </c>
      <c r="G74" s="1">
        <f t="shared" si="14"/>
        <v>-7.9523700005665887E-2</v>
      </c>
      <c r="L74" s="1">
        <f>G74</f>
        <v>-7.9523700005665887E-2</v>
      </c>
      <c r="O74" s="4">
        <f t="shared" si="15"/>
        <v>-8.2906196783858188E-2</v>
      </c>
      <c r="P74" s="10">
        <f t="shared" si="16"/>
        <v>40010.964999999997</v>
      </c>
      <c r="Q74" s="10"/>
      <c r="R74" s="1">
        <f t="shared" si="17"/>
        <v>1.1441284454481296E-5</v>
      </c>
      <c r="S74" s="1">
        <v>1</v>
      </c>
      <c r="T74" s="1">
        <f t="shared" si="10"/>
        <v>1.1441284454481296E-5</v>
      </c>
    </row>
    <row r="75" spans="1:20" x14ac:dyDescent="0.2">
      <c r="A75" s="65" t="s">
        <v>206</v>
      </c>
      <c r="B75" s="66" t="s">
        <v>64</v>
      </c>
      <c r="C75" s="67">
        <v>55114.620799999997</v>
      </c>
      <c r="D75" s="67">
        <v>2.9999999999999997E-4</v>
      </c>
      <c r="E75" s="41">
        <f t="shared" si="12"/>
        <v>12514.801530351047</v>
      </c>
      <c r="F75" s="1">
        <f t="shared" si="13"/>
        <v>12515</v>
      </c>
      <c r="G75" s="1">
        <f t="shared" si="14"/>
        <v>-8.2850500002678018E-2</v>
      </c>
      <c r="N75" s="1">
        <f>G75</f>
        <v>-8.2850500002678018E-2</v>
      </c>
      <c r="O75" s="4">
        <f t="shared" si="15"/>
        <v>-8.4708587616076247E-2</v>
      </c>
      <c r="P75" s="10">
        <f t="shared" si="16"/>
        <v>40096.120799999997</v>
      </c>
      <c r="Q75" s="10"/>
      <c r="R75" s="1">
        <f t="shared" si="17"/>
        <v>3.4524895790639277E-6</v>
      </c>
      <c r="S75" s="1">
        <v>1</v>
      </c>
      <c r="T75" s="1">
        <f t="shared" si="10"/>
        <v>3.4524895790639277E-6</v>
      </c>
    </row>
    <row r="76" spans="1:20" x14ac:dyDescent="0.2">
      <c r="A76" s="61" t="s">
        <v>81</v>
      </c>
      <c r="B76" s="64" t="s">
        <v>64</v>
      </c>
      <c r="C76" s="61">
        <v>55144.675799999997</v>
      </c>
      <c r="D76" s="61">
        <v>1E-4</v>
      </c>
      <c r="E76" s="41">
        <f t="shared" si="12"/>
        <v>12586.798745803942</v>
      </c>
      <c r="F76" s="1">
        <f t="shared" si="13"/>
        <v>12587</v>
      </c>
      <c r="G76" s="1">
        <f t="shared" si="14"/>
        <v>-8.4012900006200653E-2</v>
      </c>
      <c r="L76" s="1">
        <f>G76</f>
        <v>-8.4012900006200653E-2</v>
      </c>
      <c r="O76" s="4">
        <f t="shared" si="15"/>
        <v>-8.5349017959608808E-2</v>
      </c>
      <c r="P76" s="10">
        <f t="shared" si="16"/>
        <v>40126.175799999997</v>
      </c>
      <c r="Q76" s="10"/>
      <c r="R76" s="1">
        <f t="shared" si="17"/>
        <v>1.7852111854195986E-6</v>
      </c>
      <c r="S76" s="1">
        <v>1</v>
      </c>
      <c r="T76" s="1">
        <f t="shared" si="10"/>
        <v>1.7852111854195986E-6</v>
      </c>
    </row>
    <row r="77" spans="1:20" x14ac:dyDescent="0.2">
      <c r="A77" s="65" t="s">
        <v>206</v>
      </c>
      <c r="B77" s="66" t="s">
        <v>64</v>
      </c>
      <c r="C77" s="67">
        <v>55163.669300000001</v>
      </c>
      <c r="D77" s="67">
        <v>1E-4</v>
      </c>
      <c r="E77" s="41">
        <f t="shared" si="12"/>
        <v>12632.297967620774</v>
      </c>
      <c r="F77" s="1">
        <f t="shared" si="13"/>
        <v>12632.5</v>
      </c>
      <c r="G77" s="1">
        <f t="shared" si="14"/>
        <v>-8.4337749998667277E-2</v>
      </c>
      <c r="N77" s="1">
        <f>G77</f>
        <v>-8.4337749998667277E-2</v>
      </c>
      <c r="O77" s="4">
        <f t="shared" si="15"/>
        <v>-8.5754889160911257E-2</v>
      </c>
      <c r="P77" s="10">
        <f t="shared" si="16"/>
        <v>40145.169300000001</v>
      </c>
      <c r="Q77" s="10"/>
      <c r="R77" s="1">
        <f t="shared" si="17"/>
        <v>2.0082834051655693E-6</v>
      </c>
      <c r="S77" s="1">
        <v>1</v>
      </c>
      <c r="T77" s="1">
        <f t="shared" si="10"/>
        <v>2.0082834051655693E-6</v>
      </c>
    </row>
    <row r="78" spans="1:20" x14ac:dyDescent="0.2">
      <c r="A78" s="65" t="s">
        <v>206</v>
      </c>
      <c r="B78" s="66" t="s">
        <v>64</v>
      </c>
      <c r="C78" s="67">
        <v>55238.5985</v>
      </c>
      <c r="D78" s="67">
        <v>2.0000000000000001E-4</v>
      </c>
      <c r="E78" s="41">
        <f t="shared" si="12"/>
        <v>12811.792020394454</v>
      </c>
      <c r="F78" s="1">
        <f t="shared" si="13"/>
        <v>12812</v>
      </c>
      <c r="G78" s="1">
        <f t="shared" si="14"/>
        <v>-8.6820399999851361E-2</v>
      </c>
      <c r="N78" s="1">
        <f>G78</f>
        <v>-8.6820399999851361E-2</v>
      </c>
      <c r="O78" s="4">
        <f t="shared" si="15"/>
        <v>-8.7364797153807697E-2</v>
      </c>
      <c r="P78" s="10">
        <f t="shared" si="16"/>
        <v>40220.0985</v>
      </c>
      <c r="Q78" s="10"/>
      <c r="R78" s="1">
        <f t="shared" si="17"/>
        <v>2.9636826123575838E-7</v>
      </c>
      <c r="S78" s="1">
        <v>1</v>
      </c>
      <c r="T78" s="1">
        <f t="shared" si="10"/>
        <v>2.9636826123575838E-7</v>
      </c>
    </row>
    <row r="79" spans="1:20" x14ac:dyDescent="0.2">
      <c r="A79" s="65" t="s">
        <v>202</v>
      </c>
      <c r="B79" s="66" t="s">
        <v>65</v>
      </c>
      <c r="C79" s="67">
        <v>55346.716800000002</v>
      </c>
      <c r="D79" s="67">
        <v>2.0000000000000001E-4</v>
      </c>
      <c r="E79" s="41">
        <f t="shared" si="12"/>
        <v>13070.791073447219</v>
      </c>
      <c r="F79" s="1">
        <f t="shared" si="13"/>
        <v>13071</v>
      </c>
      <c r="G79" s="1">
        <f t="shared" si="14"/>
        <v>-8.7215699997614138E-2</v>
      </c>
      <c r="N79" s="1">
        <f>G79</f>
        <v>-8.7215699997614138E-2</v>
      </c>
      <c r="O79" s="4">
        <f t="shared" si="15"/>
        <v>-8.9712260197934546E-2</v>
      </c>
      <c r="P79" s="10">
        <f t="shared" si="16"/>
        <v>40328.216800000002</v>
      </c>
      <c r="Q79" s="10"/>
      <c r="R79" s="1">
        <f t="shared" si="17"/>
        <v>6.2328128338238752E-6</v>
      </c>
      <c r="S79" s="1">
        <v>1</v>
      </c>
      <c r="T79" s="1">
        <f t="shared" si="10"/>
        <v>6.2328128338238752E-6</v>
      </c>
    </row>
    <row r="80" spans="1:20" x14ac:dyDescent="0.2">
      <c r="A80" s="60" t="s">
        <v>89</v>
      </c>
      <c r="B80" s="59" t="s">
        <v>64</v>
      </c>
      <c r="C80" s="58">
        <v>55503.67</v>
      </c>
      <c r="D80" s="58">
        <v>2.0000000000000001E-4</v>
      </c>
      <c r="E80" s="41">
        <f t="shared" si="12"/>
        <v>13446.774881679496</v>
      </c>
      <c r="F80" s="1">
        <f t="shared" si="13"/>
        <v>13447</v>
      </c>
      <c r="G80" s="1">
        <f t="shared" si="14"/>
        <v>-9.397490000264952E-2</v>
      </c>
      <c r="L80" s="1">
        <f>G80</f>
        <v>-9.397490000264952E-2</v>
      </c>
      <c r="O80" s="4">
        <f t="shared" si="15"/>
        <v>-9.3171732985415534E-2</v>
      </c>
      <c r="P80" s="10">
        <f t="shared" si="16"/>
        <v>40485.17</v>
      </c>
      <c r="Q80" s="10"/>
      <c r="R80" s="1">
        <f t="shared" si="17"/>
        <v>6.4507725757253726E-7</v>
      </c>
      <c r="S80" s="1">
        <v>1</v>
      </c>
      <c r="T80" s="1">
        <f t="shared" si="10"/>
        <v>6.4507725757253726E-7</v>
      </c>
    </row>
    <row r="81" spans="1:20" x14ac:dyDescent="0.2">
      <c r="A81" s="67" t="s">
        <v>207</v>
      </c>
      <c r="B81" s="66" t="s">
        <v>65</v>
      </c>
      <c r="C81" s="67">
        <v>55531.642699999997</v>
      </c>
      <c r="D81" s="67">
        <v>2.9999999999999997E-4</v>
      </c>
      <c r="E81" s="41">
        <f t="shared" si="12"/>
        <v>13513.78391540763</v>
      </c>
      <c r="F81" s="1">
        <f t="shared" si="13"/>
        <v>13514</v>
      </c>
      <c r="G81" s="1">
        <f t="shared" si="14"/>
        <v>-9.0203800005838275E-2</v>
      </c>
      <c r="N81" s="1">
        <f>G81</f>
        <v>-9.0203800005838275E-2</v>
      </c>
      <c r="O81" s="4">
        <f t="shared" si="15"/>
        <v>-9.3794592765623283E-2</v>
      </c>
      <c r="P81" s="10">
        <f t="shared" si="16"/>
        <v>40513.142699999997</v>
      </c>
      <c r="Q81" s="10"/>
      <c r="R81" s="1">
        <f t="shared" si="17"/>
        <v>1.2893792643724435E-5</v>
      </c>
      <c r="S81" s="1">
        <v>1</v>
      </c>
      <c r="T81" s="1">
        <f t="shared" si="10"/>
        <v>1.2893792643724435E-5</v>
      </c>
    </row>
    <row r="82" spans="1:20" x14ac:dyDescent="0.2">
      <c r="A82" s="65" t="s">
        <v>203</v>
      </c>
      <c r="B82" s="66" t="s">
        <v>64</v>
      </c>
      <c r="C82" s="67">
        <v>55747.664299999997</v>
      </c>
      <c r="D82" s="67">
        <v>1E-4</v>
      </c>
      <c r="E82" s="41">
        <f t="shared" si="12"/>
        <v>14031.266985701395</v>
      </c>
      <c r="F82" s="1">
        <f t="shared" si="13"/>
        <v>14031.5</v>
      </c>
      <c r="G82" s="1">
        <f t="shared" si="14"/>
        <v>-9.727105000638403E-2</v>
      </c>
      <c r="N82" s="1">
        <f>G82</f>
        <v>-9.727105000638403E-2</v>
      </c>
      <c r="O82" s="4">
        <f t="shared" si="15"/>
        <v>-9.8670823519110121E-2</v>
      </c>
      <c r="P82" s="10">
        <f t="shared" si="16"/>
        <v>40729.164299999997</v>
      </c>
      <c r="Q82" s="10"/>
      <c r="R82" s="1">
        <f t="shared" si="17"/>
        <v>1.9593658869295394E-6</v>
      </c>
      <c r="S82" s="1">
        <v>1</v>
      </c>
      <c r="T82" s="1">
        <f t="shared" si="10"/>
        <v>1.9593658869295394E-6</v>
      </c>
    </row>
    <row r="83" spans="1:20" x14ac:dyDescent="0.2">
      <c r="A83" s="61" t="s">
        <v>92</v>
      </c>
      <c r="B83" s="64" t="s">
        <v>65</v>
      </c>
      <c r="C83" s="61">
        <v>55881.6584</v>
      </c>
      <c r="D83" s="61">
        <v>4.0000000000000002E-4</v>
      </c>
      <c r="E83" s="41">
        <f t="shared" si="12"/>
        <v>14352.251916232653</v>
      </c>
      <c r="F83" s="1">
        <f t="shared" si="13"/>
        <v>14352.5</v>
      </c>
      <c r="G83" s="1">
        <f t="shared" si="14"/>
        <v>-0.10356175000197254</v>
      </c>
      <c r="L83" s="1">
        <f>G83</f>
        <v>-0.10356175000197254</v>
      </c>
      <c r="O83" s="4">
        <f t="shared" si="15"/>
        <v>-0.10175363890987538</v>
      </c>
      <c r="P83" s="10">
        <f t="shared" si="16"/>
        <v>40863.1584</v>
      </c>
      <c r="Q83" s="10"/>
      <c r="R83" s="1">
        <f t="shared" si="17"/>
        <v>3.2692657213648004E-6</v>
      </c>
      <c r="S83" s="1">
        <v>1</v>
      </c>
      <c r="T83" s="1">
        <f t="shared" si="10"/>
        <v>3.2692657213648004E-6</v>
      </c>
    </row>
    <row r="84" spans="1:20" x14ac:dyDescent="0.2">
      <c r="A84" s="41"/>
      <c r="B84" s="42"/>
      <c r="C84" s="43"/>
      <c r="D84" s="43"/>
    </row>
    <row r="85" spans="1:20" x14ac:dyDescent="0.2">
      <c r="A85" s="41"/>
      <c r="B85" s="42"/>
      <c r="C85" s="43"/>
      <c r="D85" s="43"/>
    </row>
    <row r="86" spans="1:20" x14ac:dyDescent="0.2">
      <c r="A86" s="41"/>
      <c r="B86" s="42"/>
      <c r="C86" s="43"/>
      <c r="D86" s="43"/>
    </row>
    <row r="87" spans="1:20" x14ac:dyDescent="0.2">
      <c r="A87" s="41"/>
      <c r="B87" s="42"/>
      <c r="C87" s="43"/>
      <c r="D87" s="43"/>
    </row>
    <row r="88" spans="1:20" x14ac:dyDescent="0.2">
      <c r="A88" s="41"/>
      <c r="B88" s="42"/>
      <c r="C88" s="43"/>
      <c r="D88" s="43"/>
    </row>
    <row r="89" spans="1:20" x14ac:dyDescent="0.2">
      <c r="A89" s="41"/>
      <c r="B89" s="42"/>
      <c r="C89" s="43"/>
      <c r="D89" s="43"/>
    </row>
    <row r="90" spans="1:20" x14ac:dyDescent="0.2">
      <c r="A90" s="41"/>
      <c r="B90" s="42"/>
      <c r="C90" s="43"/>
      <c r="D90" s="43"/>
    </row>
    <row r="91" spans="1:20" x14ac:dyDescent="0.2">
      <c r="A91" s="41"/>
      <c r="B91" s="42"/>
      <c r="C91" s="43"/>
      <c r="D91" s="43"/>
    </row>
    <row r="92" spans="1:20" x14ac:dyDescent="0.2">
      <c r="A92" s="41"/>
      <c r="B92" s="42"/>
      <c r="C92" s="43"/>
      <c r="D92" s="43"/>
    </row>
    <row r="93" spans="1:20" x14ac:dyDescent="0.2">
      <c r="A93" s="41"/>
      <c r="B93" s="42"/>
      <c r="C93" s="43"/>
      <c r="D93" s="43"/>
    </row>
    <row r="94" spans="1:20" x14ac:dyDescent="0.2">
      <c r="A94" s="41"/>
      <c r="B94" s="42"/>
      <c r="C94" s="43"/>
      <c r="D94" s="43"/>
    </row>
    <row r="95" spans="1:20" x14ac:dyDescent="0.2">
      <c r="A95" s="41"/>
      <c r="B95" s="42"/>
      <c r="C95" s="43"/>
      <c r="D95" s="43"/>
    </row>
    <row r="96" spans="1:20" x14ac:dyDescent="0.2">
      <c r="A96" s="41"/>
      <c r="B96" s="42"/>
      <c r="C96" s="43"/>
      <c r="D96" s="43"/>
    </row>
    <row r="97" spans="1:4" x14ac:dyDescent="0.2">
      <c r="A97" s="41"/>
      <c r="B97" s="42"/>
      <c r="C97" s="43"/>
      <c r="D97" s="43"/>
    </row>
    <row r="98" spans="1:4" x14ac:dyDescent="0.2">
      <c r="A98" s="41"/>
      <c r="B98" s="42"/>
      <c r="C98" s="43"/>
      <c r="D98" s="43"/>
    </row>
    <row r="99" spans="1:4" x14ac:dyDescent="0.2">
      <c r="A99" s="41"/>
      <c r="B99" s="42"/>
      <c r="C99" s="43"/>
      <c r="D99" s="43"/>
    </row>
    <row r="100" spans="1:4" x14ac:dyDescent="0.2">
      <c r="A100" s="41"/>
      <c r="B100" s="42"/>
      <c r="C100" s="43"/>
      <c r="D100" s="43"/>
    </row>
    <row r="101" spans="1:4" x14ac:dyDescent="0.2">
      <c r="A101" s="41"/>
      <c r="B101" s="42"/>
      <c r="C101" s="43"/>
      <c r="D101" s="43"/>
    </row>
    <row r="102" spans="1:4" x14ac:dyDescent="0.2">
      <c r="A102" s="41"/>
      <c r="B102" s="42"/>
      <c r="C102" s="43"/>
      <c r="D102" s="43"/>
    </row>
    <row r="103" spans="1:4" x14ac:dyDescent="0.2">
      <c r="A103" s="41"/>
      <c r="B103" s="42"/>
      <c r="C103" s="43"/>
      <c r="D103" s="43"/>
    </row>
    <row r="104" spans="1:4" x14ac:dyDescent="0.2">
      <c r="A104" s="41"/>
      <c r="B104" s="42"/>
      <c r="C104" s="43"/>
      <c r="D104" s="43"/>
    </row>
    <row r="105" spans="1:4" x14ac:dyDescent="0.2">
      <c r="A105" s="41"/>
      <c r="B105" s="42"/>
      <c r="C105" s="43"/>
      <c r="D105" s="43"/>
    </row>
    <row r="106" spans="1:4" x14ac:dyDescent="0.2">
      <c r="A106" s="41"/>
      <c r="B106" s="42"/>
      <c r="C106" s="43"/>
      <c r="D106" s="43"/>
    </row>
    <row r="107" spans="1:4" x14ac:dyDescent="0.2">
      <c r="A107" s="41"/>
      <c r="B107" s="42"/>
      <c r="C107" s="43"/>
      <c r="D107" s="43"/>
    </row>
    <row r="108" spans="1:4" x14ac:dyDescent="0.2">
      <c r="A108" s="41"/>
      <c r="B108" s="42"/>
      <c r="C108" s="43"/>
      <c r="D108" s="43"/>
    </row>
    <row r="109" spans="1:4" x14ac:dyDescent="0.2">
      <c r="A109" s="41"/>
      <c r="B109" s="42"/>
      <c r="C109" s="43"/>
      <c r="D109" s="43"/>
    </row>
    <row r="110" spans="1:4" x14ac:dyDescent="0.2">
      <c r="A110" s="41"/>
      <c r="B110" s="42"/>
      <c r="C110" s="43"/>
      <c r="D110" s="43"/>
    </row>
    <row r="111" spans="1:4" x14ac:dyDescent="0.2">
      <c r="A111" s="41"/>
      <c r="B111" s="42"/>
      <c r="C111" s="43"/>
      <c r="D111" s="43"/>
    </row>
    <row r="112" spans="1:4" x14ac:dyDescent="0.2">
      <c r="A112" s="41"/>
      <c r="B112" s="42"/>
      <c r="C112" s="43"/>
      <c r="D112" s="43"/>
    </row>
    <row r="113" spans="1:4" x14ac:dyDescent="0.2">
      <c r="A113" s="41"/>
      <c r="B113" s="42"/>
      <c r="C113" s="43"/>
      <c r="D113" s="43"/>
    </row>
    <row r="114" spans="1:4" x14ac:dyDescent="0.2">
      <c r="A114" s="41"/>
      <c r="B114" s="42"/>
      <c r="C114" s="43"/>
      <c r="D114" s="43"/>
    </row>
    <row r="115" spans="1:4" x14ac:dyDescent="0.2">
      <c r="A115" s="41"/>
      <c r="B115" s="42"/>
      <c r="C115" s="43"/>
      <c r="D115" s="43"/>
    </row>
    <row r="116" spans="1:4" x14ac:dyDescent="0.2">
      <c r="A116" s="41"/>
      <c r="B116" s="42"/>
      <c r="C116" s="43"/>
      <c r="D116" s="43"/>
    </row>
    <row r="117" spans="1:4" x14ac:dyDescent="0.2">
      <c r="A117" s="41"/>
      <c r="B117" s="42"/>
      <c r="C117" s="43"/>
      <c r="D117" s="43"/>
    </row>
    <row r="118" spans="1:4" x14ac:dyDescent="0.2">
      <c r="A118" s="41"/>
      <c r="B118" s="42"/>
      <c r="C118" s="43"/>
      <c r="D118" s="43"/>
    </row>
    <row r="119" spans="1:4" x14ac:dyDescent="0.2">
      <c r="A119" s="41"/>
      <c r="B119" s="42"/>
      <c r="C119" s="43"/>
      <c r="D119" s="43"/>
    </row>
    <row r="120" spans="1:4" x14ac:dyDescent="0.2">
      <c r="A120" s="41"/>
      <c r="B120" s="42"/>
      <c r="C120" s="43"/>
      <c r="D120" s="43"/>
    </row>
    <row r="121" spans="1:4" x14ac:dyDescent="0.2">
      <c r="A121" s="41"/>
      <c r="B121" s="42"/>
      <c r="C121" s="43"/>
      <c r="D121" s="43"/>
    </row>
    <row r="122" spans="1:4" x14ac:dyDescent="0.2">
      <c r="A122" s="41"/>
      <c r="B122" s="42"/>
      <c r="C122" s="43"/>
      <c r="D122" s="43"/>
    </row>
    <row r="123" spans="1:4" x14ac:dyDescent="0.2">
      <c r="A123" s="41"/>
      <c r="B123" s="42"/>
      <c r="C123" s="43"/>
      <c r="D123" s="43"/>
    </row>
    <row r="124" spans="1:4" x14ac:dyDescent="0.2">
      <c r="A124" s="41"/>
      <c r="B124" s="42"/>
      <c r="C124" s="43"/>
      <c r="D124" s="43"/>
    </row>
    <row r="125" spans="1:4" x14ac:dyDescent="0.2">
      <c r="A125" s="41"/>
      <c r="B125" s="42"/>
      <c r="C125" s="43"/>
      <c r="D125" s="43"/>
    </row>
    <row r="126" spans="1:4" x14ac:dyDescent="0.2">
      <c r="A126" s="41"/>
      <c r="B126" s="42"/>
      <c r="C126" s="43"/>
      <c r="D126" s="43"/>
    </row>
    <row r="127" spans="1:4" x14ac:dyDescent="0.2">
      <c r="A127" s="41"/>
      <c r="B127" s="42"/>
      <c r="C127" s="43"/>
      <c r="D127" s="43"/>
    </row>
    <row r="128" spans="1:4" x14ac:dyDescent="0.2">
      <c r="A128" s="41"/>
      <c r="B128" s="42"/>
      <c r="C128" s="43"/>
      <c r="D128" s="43"/>
    </row>
    <row r="129" spans="1:4" x14ac:dyDescent="0.2">
      <c r="A129" s="41"/>
      <c r="B129" s="42"/>
      <c r="C129" s="43"/>
      <c r="D129" s="43"/>
    </row>
    <row r="130" spans="1:4" x14ac:dyDescent="0.2">
      <c r="A130" s="41"/>
      <c r="B130" s="42"/>
      <c r="C130" s="43"/>
      <c r="D130" s="43"/>
    </row>
    <row r="131" spans="1:4" x14ac:dyDescent="0.2">
      <c r="A131" s="41"/>
      <c r="B131" s="42"/>
      <c r="C131" s="43"/>
      <c r="D131" s="43"/>
    </row>
    <row r="132" spans="1:4" x14ac:dyDescent="0.2">
      <c r="A132" s="41"/>
      <c r="B132" s="42"/>
      <c r="C132" s="43"/>
      <c r="D132" s="43"/>
    </row>
    <row r="133" spans="1:4" x14ac:dyDescent="0.2">
      <c r="A133" s="41"/>
      <c r="B133" s="42"/>
      <c r="C133" s="43"/>
      <c r="D133" s="43"/>
    </row>
    <row r="134" spans="1:4" x14ac:dyDescent="0.2">
      <c r="A134" s="41"/>
      <c r="B134" s="42"/>
      <c r="C134" s="43"/>
      <c r="D134" s="43"/>
    </row>
    <row r="135" spans="1:4" x14ac:dyDescent="0.2">
      <c r="A135" s="41"/>
      <c r="B135" s="42"/>
      <c r="C135" s="43"/>
      <c r="D135" s="43"/>
    </row>
    <row r="136" spans="1:4" x14ac:dyDescent="0.2">
      <c r="A136" s="41"/>
      <c r="B136" s="42"/>
      <c r="C136" s="43"/>
      <c r="D136" s="43"/>
    </row>
    <row r="137" spans="1:4" x14ac:dyDescent="0.2">
      <c r="A137" s="41"/>
      <c r="B137" s="42"/>
      <c r="C137" s="43"/>
      <c r="D137" s="43"/>
    </row>
    <row r="138" spans="1:4" x14ac:dyDescent="0.2">
      <c r="A138" s="41"/>
      <c r="B138" s="42"/>
      <c r="C138" s="43"/>
      <c r="D138" s="43"/>
    </row>
    <row r="139" spans="1:4" x14ac:dyDescent="0.2">
      <c r="A139" s="41"/>
      <c r="B139" s="42"/>
      <c r="C139" s="43"/>
      <c r="D139" s="43"/>
    </row>
    <row r="140" spans="1:4" x14ac:dyDescent="0.2">
      <c r="A140" s="41"/>
      <c r="B140" s="42"/>
      <c r="C140" s="43"/>
      <c r="D140" s="43"/>
    </row>
    <row r="141" spans="1:4" x14ac:dyDescent="0.2">
      <c r="A141" s="41"/>
      <c r="B141" s="42"/>
      <c r="C141" s="43"/>
      <c r="D141" s="43"/>
    </row>
    <row r="142" spans="1:4" x14ac:dyDescent="0.2">
      <c r="A142" s="41"/>
      <c r="B142" s="42"/>
      <c r="C142" s="43"/>
      <c r="D142" s="43"/>
    </row>
    <row r="143" spans="1:4" x14ac:dyDescent="0.2">
      <c r="A143" s="41"/>
      <c r="B143" s="42"/>
      <c r="C143" s="43"/>
      <c r="D143" s="43"/>
    </row>
    <row r="144" spans="1:4" x14ac:dyDescent="0.2">
      <c r="A144" s="41"/>
      <c r="B144" s="42"/>
      <c r="C144" s="43"/>
      <c r="D144" s="43"/>
    </row>
    <row r="145" spans="1:4" x14ac:dyDescent="0.2">
      <c r="A145" s="41"/>
      <c r="B145" s="42"/>
      <c r="C145" s="43"/>
      <c r="D145" s="43"/>
    </row>
    <row r="146" spans="1:4" x14ac:dyDescent="0.2">
      <c r="A146" s="41"/>
      <c r="B146" s="42"/>
      <c r="C146" s="43"/>
      <c r="D146" s="43"/>
    </row>
    <row r="147" spans="1:4" x14ac:dyDescent="0.2">
      <c r="A147" s="41"/>
      <c r="B147" s="42"/>
      <c r="C147" s="43"/>
      <c r="D147" s="43"/>
    </row>
    <row r="148" spans="1:4" x14ac:dyDescent="0.2">
      <c r="A148" s="41"/>
      <c r="B148" s="42"/>
      <c r="C148" s="43"/>
      <c r="D148" s="43"/>
    </row>
    <row r="149" spans="1:4" x14ac:dyDescent="0.2">
      <c r="A149" s="41"/>
      <c r="B149" s="42"/>
      <c r="C149" s="43"/>
      <c r="D149" s="43"/>
    </row>
    <row r="150" spans="1:4" x14ac:dyDescent="0.2">
      <c r="A150" s="41"/>
      <c r="B150" s="42"/>
      <c r="C150" s="43"/>
      <c r="D150" s="43"/>
    </row>
    <row r="151" spans="1:4" x14ac:dyDescent="0.2">
      <c r="A151" s="41"/>
      <c r="B151" s="42"/>
      <c r="C151" s="43"/>
      <c r="D151" s="43"/>
    </row>
    <row r="152" spans="1:4" x14ac:dyDescent="0.2">
      <c r="A152" s="41"/>
      <c r="B152" s="42"/>
      <c r="C152" s="43"/>
      <c r="D152" s="43"/>
    </row>
    <row r="153" spans="1:4" x14ac:dyDescent="0.2">
      <c r="A153" s="41"/>
      <c r="B153" s="42"/>
      <c r="C153" s="43"/>
      <c r="D153" s="43"/>
    </row>
    <row r="154" spans="1:4" x14ac:dyDescent="0.2">
      <c r="A154" s="41"/>
      <c r="B154" s="42"/>
      <c r="C154" s="43"/>
      <c r="D154" s="43"/>
    </row>
    <row r="155" spans="1:4" x14ac:dyDescent="0.2">
      <c r="A155" s="41"/>
      <c r="B155" s="42"/>
      <c r="C155" s="43"/>
      <c r="D155" s="43"/>
    </row>
    <row r="156" spans="1:4" x14ac:dyDescent="0.2">
      <c r="A156" s="41"/>
      <c r="B156" s="42"/>
      <c r="C156" s="43"/>
      <c r="D156" s="43"/>
    </row>
    <row r="157" spans="1:4" x14ac:dyDescent="0.2">
      <c r="A157" s="41"/>
      <c r="B157" s="42"/>
      <c r="C157" s="43"/>
      <c r="D157" s="43"/>
    </row>
    <row r="158" spans="1:4" x14ac:dyDescent="0.2">
      <c r="A158" s="41"/>
      <c r="B158" s="42"/>
      <c r="C158" s="43"/>
      <c r="D158" s="43"/>
    </row>
    <row r="159" spans="1:4" x14ac:dyDescent="0.2">
      <c r="A159" s="41"/>
      <c r="B159" s="42"/>
      <c r="C159" s="43"/>
      <c r="D159" s="43"/>
    </row>
    <row r="160" spans="1:4" x14ac:dyDescent="0.2">
      <c r="A160" s="41"/>
      <c r="B160" s="42"/>
      <c r="C160" s="43"/>
      <c r="D160" s="43"/>
    </row>
    <row r="161" spans="1:4" x14ac:dyDescent="0.2">
      <c r="A161" s="41"/>
      <c r="B161" s="42"/>
      <c r="C161" s="43"/>
      <c r="D161" s="43"/>
    </row>
    <row r="162" spans="1:4" x14ac:dyDescent="0.2">
      <c r="A162" s="41"/>
      <c r="B162" s="42"/>
      <c r="C162" s="43"/>
      <c r="D162" s="43"/>
    </row>
    <row r="163" spans="1:4" x14ac:dyDescent="0.2">
      <c r="A163" s="41"/>
      <c r="B163" s="42"/>
      <c r="C163" s="43"/>
      <c r="D163" s="43"/>
    </row>
    <row r="164" spans="1:4" x14ac:dyDescent="0.2">
      <c r="A164" s="41"/>
      <c r="B164" s="42"/>
      <c r="C164" s="43"/>
      <c r="D164" s="43"/>
    </row>
    <row r="165" spans="1:4" x14ac:dyDescent="0.2">
      <c r="A165" s="41"/>
      <c r="B165" s="42"/>
      <c r="C165" s="43"/>
      <c r="D165" s="43"/>
    </row>
    <row r="166" spans="1:4" x14ac:dyDescent="0.2">
      <c r="A166" s="41"/>
      <c r="B166" s="42"/>
      <c r="C166" s="43"/>
      <c r="D166" s="43"/>
    </row>
    <row r="167" spans="1:4" x14ac:dyDescent="0.2">
      <c r="A167" s="41"/>
      <c r="B167" s="42"/>
      <c r="C167" s="43"/>
      <c r="D167" s="43"/>
    </row>
    <row r="168" spans="1:4" x14ac:dyDescent="0.2">
      <c r="A168" s="41"/>
      <c r="B168" s="42"/>
      <c r="C168" s="43"/>
      <c r="D168" s="43"/>
    </row>
    <row r="169" spans="1:4" x14ac:dyDescent="0.2">
      <c r="A169" s="41"/>
      <c r="B169" s="42"/>
      <c r="C169" s="43"/>
      <c r="D169" s="43"/>
    </row>
    <row r="170" spans="1:4" x14ac:dyDescent="0.2">
      <c r="A170" s="41"/>
      <c r="B170" s="42"/>
      <c r="C170" s="43"/>
      <c r="D170" s="43"/>
    </row>
    <row r="171" spans="1:4" x14ac:dyDescent="0.2">
      <c r="A171" s="41"/>
      <c r="B171" s="42"/>
      <c r="C171" s="43"/>
      <c r="D171" s="43"/>
    </row>
    <row r="172" spans="1:4" x14ac:dyDescent="0.2">
      <c r="A172" s="41"/>
      <c r="B172" s="42"/>
      <c r="C172" s="43"/>
      <c r="D172" s="43"/>
    </row>
    <row r="173" spans="1:4" x14ac:dyDescent="0.2">
      <c r="A173" s="41"/>
      <c r="B173" s="42"/>
      <c r="C173" s="43"/>
      <c r="D173" s="43"/>
    </row>
    <row r="174" spans="1:4" x14ac:dyDescent="0.2">
      <c r="A174" s="41"/>
      <c r="B174" s="42"/>
      <c r="C174" s="43"/>
      <c r="D174" s="43"/>
    </row>
    <row r="175" spans="1:4" x14ac:dyDescent="0.2">
      <c r="A175" s="41"/>
      <c r="B175" s="42"/>
      <c r="C175" s="43"/>
      <c r="D175" s="43"/>
    </row>
    <row r="176" spans="1:4" x14ac:dyDescent="0.2">
      <c r="A176" s="41"/>
      <c r="B176" s="42"/>
      <c r="C176" s="43"/>
      <c r="D176" s="43"/>
    </row>
    <row r="177" spans="1:4" x14ac:dyDescent="0.2">
      <c r="A177" s="41"/>
      <c r="B177" s="42"/>
      <c r="C177" s="43"/>
      <c r="D177" s="43"/>
    </row>
    <row r="178" spans="1:4" x14ac:dyDescent="0.2">
      <c r="A178" s="41"/>
      <c r="B178" s="42"/>
      <c r="C178" s="43"/>
      <c r="D178" s="43"/>
    </row>
    <row r="179" spans="1:4" x14ac:dyDescent="0.2">
      <c r="A179" s="41"/>
      <c r="B179" s="42"/>
      <c r="C179" s="43"/>
      <c r="D179" s="43"/>
    </row>
    <row r="180" spans="1:4" x14ac:dyDescent="0.2">
      <c r="A180" s="41"/>
      <c r="B180" s="42"/>
      <c r="C180" s="43"/>
      <c r="D180" s="43"/>
    </row>
    <row r="181" spans="1:4" x14ac:dyDescent="0.2">
      <c r="A181" s="41"/>
      <c r="B181" s="42"/>
      <c r="C181" s="43"/>
      <c r="D181" s="43"/>
    </row>
    <row r="182" spans="1:4" x14ac:dyDescent="0.2">
      <c r="A182" s="41"/>
      <c r="B182" s="42"/>
      <c r="C182" s="43"/>
      <c r="D182" s="43"/>
    </row>
    <row r="183" spans="1:4" x14ac:dyDescent="0.2">
      <c r="A183" s="41"/>
      <c r="B183" s="42"/>
      <c r="C183" s="43"/>
      <c r="D183" s="43"/>
    </row>
    <row r="184" spans="1:4" x14ac:dyDescent="0.2">
      <c r="A184" s="41"/>
      <c r="B184" s="42"/>
      <c r="C184" s="43"/>
      <c r="D184" s="43"/>
    </row>
    <row r="185" spans="1:4" x14ac:dyDescent="0.2">
      <c r="A185" s="41"/>
      <c r="B185" s="42"/>
      <c r="C185" s="43"/>
      <c r="D185" s="43"/>
    </row>
    <row r="186" spans="1:4" x14ac:dyDescent="0.2">
      <c r="A186" s="41"/>
      <c r="B186" s="42"/>
      <c r="C186" s="43"/>
      <c r="D186" s="43"/>
    </row>
    <row r="187" spans="1:4" x14ac:dyDescent="0.2">
      <c r="A187" s="41"/>
      <c r="B187" s="42"/>
      <c r="C187" s="43"/>
      <c r="D187" s="43"/>
    </row>
    <row r="188" spans="1:4" x14ac:dyDescent="0.2">
      <c r="A188" s="41"/>
      <c r="B188" s="42"/>
      <c r="C188" s="43"/>
      <c r="D188" s="43"/>
    </row>
    <row r="189" spans="1:4" x14ac:dyDescent="0.2">
      <c r="A189" s="41"/>
      <c r="B189" s="42"/>
      <c r="C189" s="43"/>
      <c r="D189" s="43"/>
    </row>
    <row r="190" spans="1:4" x14ac:dyDescent="0.2">
      <c r="A190" s="41"/>
      <c r="B190" s="42"/>
      <c r="C190" s="43"/>
      <c r="D190" s="43"/>
    </row>
    <row r="191" spans="1:4" x14ac:dyDescent="0.2">
      <c r="A191" s="41"/>
      <c r="B191" s="42"/>
      <c r="C191" s="43"/>
      <c r="D191" s="43"/>
    </row>
    <row r="192" spans="1:4" x14ac:dyDescent="0.2">
      <c r="A192" s="41"/>
      <c r="B192" s="42"/>
      <c r="C192" s="43"/>
      <c r="D192" s="43"/>
    </row>
    <row r="193" spans="1:4" x14ac:dyDescent="0.2">
      <c r="A193" s="41"/>
      <c r="B193" s="42"/>
      <c r="C193" s="43"/>
      <c r="D193" s="43"/>
    </row>
    <row r="194" spans="1:4" x14ac:dyDescent="0.2">
      <c r="A194" s="41"/>
      <c r="B194" s="42"/>
      <c r="C194" s="43"/>
      <c r="D194" s="43"/>
    </row>
    <row r="195" spans="1:4" x14ac:dyDescent="0.2">
      <c r="A195" s="41"/>
      <c r="B195" s="42"/>
      <c r="C195" s="43"/>
      <c r="D195" s="43"/>
    </row>
    <row r="196" spans="1:4" x14ac:dyDescent="0.2">
      <c r="A196" s="41"/>
      <c r="B196" s="42"/>
      <c r="C196" s="43"/>
      <c r="D196" s="43"/>
    </row>
    <row r="197" spans="1:4" x14ac:dyDescent="0.2">
      <c r="A197" s="41"/>
      <c r="B197" s="42"/>
      <c r="C197" s="43"/>
      <c r="D197" s="43"/>
    </row>
    <row r="198" spans="1:4" x14ac:dyDescent="0.2">
      <c r="A198" s="41"/>
      <c r="B198" s="42"/>
      <c r="C198" s="43"/>
      <c r="D198" s="43"/>
    </row>
    <row r="199" spans="1:4" x14ac:dyDescent="0.2">
      <c r="A199" s="41"/>
      <c r="B199" s="42"/>
      <c r="C199" s="43"/>
      <c r="D199" s="43"/>
    </row>
    <row r="200" spans="1:4" x14ac:dyDescent="0.2">
      <c r="A200" s="41"/>
      <c r="B200" s="42"/>
      <c r="C200" s="43"/>
      <c r="D200" s="43"/>
    </row>
    <row r="201" spans="1:4" x14ac:dyDescent="0.2">
      <c r="A201" s="41"/>
      <c r="B201" s="42"/>
      <c r="C201" s="43"/>
      <c r="D201" s="43"/>
    </row>
    <row r="202" spans="1:4" x14ac:dyDescent="0.2">
      <c r="A202" s="41"/>
      <c r="B202" s="42"/>
      <c r="C202" s="43"/>
      <c r="D202" s="43"/>
    </row>
    <row r="203" spans="1:4" x14ac:dyDescent="0.2">
      <c r="A203" s="41"/>
      <c r="B203" s="42"/>
      <c r="C203" s="43"/>
      <c r="D203" s="43"/>
    </row>
    <row r="204" spans="1:4" x14ac:dyDescent="0.2">
      <c r="A204" s="41"/>
      <c r="B204" s="42"/>
      <c r="C204" s="43"/>
      <c r="D204" s="43"/>
    </row>
    <row r="205" spans="1:4" x14ac:dyDescent="0.2">
      <c r="A205" s="41"/>
      <c r="B205" s="42"/>
      <c r="C205" s="43"/>
      <c r="D205" s="43"/>
    </row>
    <row r="206" spans="1:4" x14ac:dyDescent="0.2">
      <c r="A206" s="41"/>
      <c r="B206" s="42"/>
      <c r="C206" s="43"/>
      <c r="D206" s="43"/>
    </row>
    <row r="207" spans="1:4" x14ac:dyDescent="0.2">
      <c r="A207" s="41"/>
      <c r="B207" s="42"/>
      <c r="C207" s="43"/>
      <c r="D207" s="43"/>
    </row>
    <row r="208" spans="1:4" x14ac:dyDescent="0.2">
      <c r="A208" s="41"/>
      <c r="B208" s="42"/>
      <c r="C208" s="43"/>
      <c r="D208" s="43"/>
    </row>
    <row r="209" spans="1:4" x14ac:dyDescent="0.2">
      <c r="A209" s="41"/>
      <c r="B209" s="42"/>
      <c r="C209" s="43"/>
      <c r="D209" s="43"/>
    </row>
    <row r="210" spans="1:4" x14ac:dyDescent="0.2">
      <c r="A210" s="41"/>
      <c r="B210" s="42"/>
      <c r="C210" s="43"/>
      <c r="D210" s="43"/>
    </row>
    <row r="211" spans="1:4" x14ac:dyDescent="0.2">
      <c r="A211" s="41"/>
      <c r="B211" s="42"/>
      <c r="C211" s="43"/>
      <c r="D211" s="43"/>
    </row>
    <row r="212" spans="1:4" x14ac:dyDescent="0.2">
      <c r="A212" s="41"/>
      <c r="B212" s="42"/>
      <c r="C212" s="43"/>
      <c r="D212" s="43"/>
    </row>
    <row r="213" spans="1:4" x14ac:dyDescent="0.2">
      <c r="A213" s="41"/>
      <c r="B213" s="42"/>
      <c r="C213" s="43"/>
      <c r="D213" s="43"/>
    </row>
    <row r="214" spans="1:4" x14ac:dyDescent="0.2">
      <c r="A214" s="41"/>
      <c r="B214" s="42"/>
      <c r="C214" s="43"/>
      <c r="D214" s="43"/>
    </row>
    <row r="215" spans="1:4" x14ac:dyDescent="0.2">
      <c r="A215" s="41"/>
      <c r="B215" s="42"/>
      <c r="C215" s="43"/>
      <c r="D215" s="43"/>
    </row>
    <row r="216" spans="1:4" x14ac:dyDescent="0.2">
      <c r="A216" s="41"/>
      <c r="B216" s="42"/>
      <c r="C216" s="43"/>
      <c r="D216" s="43"/>
    </row>
    <row r="217" spans="1:4" x14ac:dyDescent="0.2">
      <c r="A217" s="41"/>
      <c r="B217" s="42"/>
      <c r="C217" s="43"/>
      <c r="D217" s="43"/>
    </row>
    <row r="218" spans="1:4" x14ac:dyDescent="0.2">
      <c r="A218" s="41"/>
      <c r="B218" s="42"/>
      <c r="C218" s="43"/>
      <c r="D218" s="43"/>
    </row>
    <row r="219" spans="1:4" x14ac:dyDescent="0.2">
      <c r="A219" s="41"/>
      <c r="B219" s="42"/>
      <c r="C219" s="43"/>
      <c r="D219" s="43"/>
    </row>
    <row r="220" spans="1:4" x14ac:dyDescent="0.2">
      <c r="A220" s="41"/>
      <c r="B220" s="42"/>
      <c r="C220" s="43"/>
      <c r="D220" s="43"/>
    </row>
    <row r="221" spans="1:4" x14ac:dyDescent="0.2">
      <c r="A221" s="41"/>
      <c r="B221" s="42"/>
      <c r="C221" s="43"/>
      <c r="D221" s="43"/>
    </row>
    <row r="222" spans="1:4" x14ac:dyDescent="0.2">
      <c r="A222" s="41"/>
      <c r="B222" s="42"/>
      <c r="C222" s="43"/>
      <c r="D222" s="43"/>
    </row>
    <row r="223" spans="1:4" x14ac:dyDescent="0.2">
      <c r="A223" s="41"/>
      <c r="B223" s="42"/>
      <c r="C223" s="43"/>
      <c r="D223" s="43"/>
    </row>
    <row r="224" spans="1:4" x14ac:dyDescent="0.2">
      <c r="A224" s="41"/>
      <c r="B224" s="42"/>
      <c r="C224" s="43"/>
      <c r="D224" s="43"/>
    </row>
    <row r="225" spans="1:4" x14ac:dyDescent="0.2">
      <c r="A225" s="41"/>
      <c r="B225" s="42"/>
      <c r="C225" s="43"/>
      <c r="D225" s="43"/>
    </row>
    <row r="226" spans="1:4" x14ac:dyDescent="0.2">
      <c r="A226" s="41"/>
      <c r="B226" s="42"/>
      <c r="C226" s="43"/>
      <c r="D226" s="43"/>
    </row>
    <row r="227" spans="1:4" x14ac:dyDescent="0.2">
      <c r="A227" s="41"/>
      <c r="B227" s="42"/>
      <c r="C227" s="43"/>
      <c r="D227" s="43"/>
    </row>
    <row r="228" spans="1:4" x14ac:dyDescent="0.2">
      <c r="A228" s="41"/>
      <c r="B228" s="42"/>
      <c r="C228" s="43"/>
      <c r="D228" s="43"/>
    </row>
    <row r="229" spans="1:4" x14ac:dyDescent="0.2">
      <c r="A229" s="41"/>
      <c r="B229" s="42"/>
      <c r="C229" s="43"/>
      <c r="D229" s="43"/>
    </row>
    <row r="230" spans="1:4" x14ac:dyDescent="0.2">
      <c r="A230" s="41"/>
      <c r="B230" s="42"/>
      <c r="C230" s="43"/>
      <c r="D230" s="43"/>
    </row>
    <row r="231" spans="1:4" x14ac:dyDescent="0.2">
      <c r="A231" s="41"/>
      <c r="B231" s="42"/>
      <c r="C231" s="41"/>
      <c r="D231" s="41"/>
    </row>
    <row r="232" spans="1:4" x14ac:dyDescent="0.2">
      <c r="A232" s="41"/>
      <c r="B232" s="42"/>
      <c r="C232" s="41"/>
      <c r="D232" s="41"/>
    </row>
    <row r="233" spans="1:4" x14ac:dyDescent="0.2">
      <c r="A233" s="41"/>
      <c r="B233" s="42"/>
      <c r="C233" s="41"/>
      <c r="D233" s="41"/>
    </row>
    <row r="234" spans="1:4" x14ac:dyDescent="0.2">
      <c r="A234" s="41"/>
      <c r="B234" s="42"/>
      <c r="C234" s="41"/>
      <c r="D234" s="41"/>
    </row>
    <row r="235" spans="1:4" x14ac:dyDescent="0.2">
      <c r="A235" s="41"/>
      <c r="B235" s="42"/>
      <c r="C235" s="41"/>
      <c r="D235" s="41"/>
    </row>
    <row r="236" spans="1:4" x14ac:dyDescent="0.2">
      <c r="A236" s="41"/>
      <c r="B236" s="42"/>
      <c r="C236" s="41"/>
      <c r="D236" s="41"/>
    </row>
    <row r="237" spans="1:4" x14ac:dyDescent="0.2">
      <c r="A237" s="41"/>
      <c r="B237" s="42"/>
      <c r="C237" s="41"/>
      <c r="D237" s="41"/>
    </row>
    <row r="238" spans="1:4" x14ac:dyDescent="0.2">
      <c r="A238" s="41"/>
      <c r="B238" s="42"/>
      <c r="C238" s="41"/>
      <c r="D238" s="41"/>
    </row>
    <row r="239" spans="1:4" x14ac:dyDescent="0.2">
      <c r="A239" s="41"/>
      <c r="B239" s="42"/>
      <c r="C239" s="41"/>
      <c r="D239" s="41"/>
    </row>
    <row r="240" spans="1:4" x14ac:dyDescent="0.2">
      <c r="A240" s="41"/>
      <c r="B240" s="42"/>
      <c r="C240" s="41"/>
      <c r="D240" s="41"/>
    </row>
    <row r="241" spans="1:4" x14ac:dyDescent="0.2">
      <c r="A241" s="41"/>
      <c r="B241" s="42"/>
      <c r="C241" s="41"/>
      <c r="D241" s="41"/>
    </row>
    <row r="242" spans="1:4" x14ac:dyDescent="0.2">
      <c r="A242" s="41"/>
      <c r="B242" s="42"/>
      <c r="C242" s="41"/>
      <c r="D242" s="41"/>
    </row>
    <row r="243" spans="1:4" x14ac:dyDescent="0.2">
      <c r="A243" s="41"/>
      <c r="B243" s="42"/>
      <c r="C243" s="41"/>
      <c r="D243" s="41"/>
    </row>
    <row r="244" spans="1:4" x14ac:dyDescent="0.2">
      <c r="A244" s="41"/>
      <c r="B244" s="42"/>
      <c r="C244" s="41"/>
      <c r="D244" s="41"/>
    </row>
    <row r="245" spans="1:4" x14ac:dyDescent="0.2">
      <c r="A245" s="41"/>
      <c r="B245" s="42"/>
      <c r="C245" s="41"/>
      <c r="D245" s="41"/>
    </row>
    <row r="246" spans="1:4" x14ac:dyDescent="0.2">
      <c r="A246" s="41"/>
      <c r="B246" s="42"/>
      <c r="C246" s="41"/>
      <c r="D246" s="41"/>
    </row>
    <row r="247" spans="1:4" x14ac:dyDescent="0.2">
      <c r="A247" s="41"/>
      <c r="B247" s="42"/>
      <c r="C247" s="41"/>
      <c r="D247" s="41"/>
    </row>
    <row r="248" spans="1:4" x14ac:dyDescent="0.2">
      <c r="A248" s="41"/>
      <c r="B248" s="42"/>
      <c r="C248" s="41"/>
      <c r="D248" s="41"/>
    </row>
    <row r="249" spans="1:4" x14ac:dyDescent="0.2">
      <c r="A249" s="41"/>
      <c r="B249" s="42"/>
      <c r="C249" s="41"/>
      <c r="D249" s="41"/>
    </row>
    <row r="250" spans="1:4" x14ac:dyDescent="0.2">
      <c r="A250" s="41"/>
      <c r="B250" s="42"/>
      <c r="C250" s="41"/>
      <c r="D250" s="41"/>
    </row>
    <row r="251" spans="1:4" x14ac:dyDescent="0.2">
      <c r="A251" s="41"/>
      <c r="B251" s="42"/>
      <c r="C251" s="41"/>
      <c r="D251" s="41"/>
    </row>
    <row r="252" spans="1:4" x14ac:dyDescent="0.2">
      <c r="A252" s="41"/>
      <c r="B252" s="42"/>
      <c r="C252" s="41"/>
      <c r="D252" s="41"/>
    </row>
    <row r="253" spans="1:4" x14ac:dyDescent="0.2">
      <c r="A253" s="41"/>
      <c r="B253" s="42"/>
      <c r="C253" s="41"/>
      <c r="D253" s="41"/>
    </row>
    <row r="254" spans="1:4" x14ac:dyDescent="0.2">
      <c r="A254" s="41"/>
      <c r="B254" s="42"/>
      <c r="C254" s="41"/>
      <c r="D254" s="41"/>
    </row>
    <row r="255" spans="1:4" x14ac:dyDescent="0.2">
      <c r="A255" s="41"/>
      <c r="B255" s="42"/>
      <c r="C255" s="41"/>
      <c r="D255" s="41"/>
    </row>
    <row r="256" spans="1:4" x14ac:dyDescent="0.2">
      <c r="A256" s="41"/>
      <c r="B256" s="42"/>
      <c r="C256" s="41"/>
      <c r="D256" s="41"/>
    </row>
    <row r="257" spans="1:4" x14ac:dyDescent="0.2">
      <c r="A257" s="41"/>
      <c r="B257" s="42"/>
      <c r="C257" s="41"/>
      <c r="D257" s="41"/>
    </row>
    <row r="258" spans="1:4" x14ac:dyDescent="0.2">
      <c r="A258" s="41"/>
      <c r="B258" s="42"/>
      <c r="C258" s="41"/>
      <c r="D258" s="41"/>
    </row>
    <row r="259" spans="1:4" x14ac:dyDescent="0.2">
      <c r="A259" s="41"/>
      <c r="B259" s="42"/>
      <c r="C259" s="41"/>
      <c r="D259" s="41"/>
    </row>
    <row r="260" spans="1:4" x14ac:dyDescent="0.2">
      <c r="A260" s="41"/>
      <c r="B260" s="42"/>
      <c r="C260" s="41"/>
      <c r="D260" s="41"/>
    </row>
    <row r="261" spans="1:4" x14ac:dyDescent="0.2">
      <c r="A261" s="41"/>
      <c r="B261" s="42"/>
      <c r="C261" s="41"/>
      <c r="D261" s="41"/>
    </row>
    <row r="262" spans="1:4" x14ac:dyDescent="0.2">
      <c r="A262" s="41"/>
      <c r="B262" s="42"/>
      <c r="C262" s="41"/>
      <c r="D262" s="41"/>
    </row>
    <row r="263" spans="1:4" x14ac:dyDescent="0.2">
      <c r="A263" s="41"/>
      <c r="B263" s="42"/>
      <c r="C263" s="41"/>
      <c r="D263" s="41"/>
    </row>
    <row r="264" spans="1:4" x14ac:dyDescent="0.2">
      <c r="A264" s="41"/>
      <c r="B264" s="42"/>
      <c r="C264" s="41"/>
      <c r="D264" s="41"/>
    </row>
    <row r="265" spans="1:4" x14ac:dyDescent="0.2">
      <c r="A265" s="41"/>
      <c r="B265" s="42"/>
      <c r="C265" s="41"/>
      <c r="D265" s="41"/>
    </row>
    <row r="266" spans="1:4" x14ac:dyDescent="0.2">
      <c r="A266" s="41"/>
      <c r="B266" s="42"/>
      <c r="C266" s="41"/>
      <c r="D266" s="41"/>
    </row>
    <row r="267" spans="1:4" x14ac:dyDescent="0.2">
      <c r="A267" s="41"/>
      <c r="B267" s="42"/>
      <c r="C267" s="41"/>
      <c r="D267" s="41"/>
    </row>
    <row r="268" spans="1:4" x14ac:dyDescent="0.2">
      <c r="A268" s="41"/>
      <c r="B268" s="42"/>
      <c r="C268" s="41"/>
      <c r="D268" s="41"/>
    </row>
    <row r="269" spans="1:4" x14ac:dyDescent="0.2">
      <c r="A269" s="41"/>
      <c r="B269" s="42"/>
      <c r="C269" s="41"/>
      <c r="D269" s="41"/>
    </row>
    <row r="270" spans="1:4" x14ac:dyDescent="0.2">
      <c r="A270" s="41"/>
      <c r="B270" s="42"/>
      <c r="C270" s="41"/>
      <c r="D270" s="41"/>
    </row>
    <row r="271" spans="1:4" x14ac:dyDescent="0.2">
      <c r="A271" s="41"/>
      <c r="B271" s="42"/>
      <c r="C271" s="41"/>
      <c r="D271" s="41"/>
    </row>
    <row r="272" spans="1:4" x14ac:dyDescent="0.2">
      <c r="A272" s="41"/>
      <c r="B272" s="42"/>
      <c r="C272" s="41"/>
      <c r="D272" s="41"/>
    </row>
    <row r="273" spans="1:4" x14ac:dyDescent="0.2">
      <c r="A273" s="41"/>
      <c r="B273" s="42"/>
      <c r="C273" s="41"/>
      <c r="D273" s="41"/>
    </row>
    <row r="274" spans="1:4" x14ac:dyDescent="0.2">
      <c r="A274" s="41"/>
      <c r="B274" s="42"/>
      <c r="C274" s="41"/>
      <c r="D274" s="41"/>
    </row>
    <row r="275" spans="1:4" x14ac:dyDescent="0.2">
      <c r="A275" s="41"/>
      <c r="B275" s="42"/>
      <c r="C275" s="41"/>
      <c r="D275" s="41"/>
    </row>
    <row r="276" spans="1:4" x14ac:dyDescent="0.2">
      <c r="A276" s="41"/>
      <c r="B276" s="42"/>
      <c r="C276" s="41"/>
      <c r="D276" s="41"/>
    </row>
    <row r="277" spans="1:4" x14ac:dyDescent="0.2">
      <c r="A277" s="41"/>
      <c r="B277" s="42"/>
      <c r="C277" s="41"/>
      <c r="D277" s="41"/>
    </row>
    <row r="278" spans="1:4" x14ac:dyDescent="0.2">
      <c r="A278" s="41"/>
      <c r="B278" s="42"/>
      <c r="C278" s="41"/>
      <c r="D278" s="41"/>
    </row>
    <row r="279" spans="1:4" x14ac:dyDescent="0.2">
      <c r="A279" s="41"/>
      <c r="B279" s="42"/>
      <c r="C279" s="41"/>
      <c r="D279" s="41"/>
    </row>
    <row r="280" spans="1:4" x14ac:dyDescent="0.2">
      <c r="A280" s="41"/>
      <c r="B280" s="42"/>
      <c r="C280" s="41"/>
      <c r="D280" s="41"/>
    </row>
    <row r="281" spans="1:4" x14ac:dyDescent="0.2">
      <c r="A281" s="41"/>
      <c r="B281" s="42"/>
      <c r="C281" s="41"/>
      <c r="D281" s="41"/>
    </row>
    <row r="282" spans="1:4" x14ac:dyDescent="0.2">
      <c r="A282" s="41"/>
      <c r="B282" s="42"/>
      <c r="C282" s="41"/>
      <c r="D282" s="41"/>
    </row>
    <row r="283" spans="1:4" x14ac:dyDescent="0.2">
      <c r="A283" s="41"/>
      <c r="B283" s="42"/>
      <c r="C283" s="41"/>
      <c r="D283" s="41"/>
    </row>
    <row r="284" spans="1:4" x14ac:dyDescent="0.2">
      <c r="A284" s="41"/>
      <c r="B284" s="42"/>
      <c r="C284" s="41"/>
      <c r="D284" s="41"/>
    </row>
    <row r="285" spans="1:4" x14ac:dyDescent="0.2">
      <c r="A285" s="41"/>
      <c r="B285" s="42"/>
      <c r="C285" s="41"/>
      <c r="D285" s="41"/>
    </row>
    <row r="286" spans="1:4" x14ac:dyDescent="0.2">
      <c r="A286" s="41"/>
      <c r="B286" s="42"/>
      <c r="C286" s="41"/>
      <c r="D286" s="41"/>
    </row>
    <row r="287" spans="1:4" x14ac:dyDescent="0.2">
      <c r="A287" s="41"/>
      <c r="B287" s="42"/>
      <c r="C287" s="41"/>
      <c r="D287" s="41"/>
    </row>
    <row r="288" spans="1:4" x14ac:dyDescent="0.2">
      <c r="A288" s="41"/>
      <c r="B288" s="42"/>
      <c r="C288" s="41"/>
      <c r="D288" s="41"/>
    </row>
    <row r="289" spans="1:4" x14ac:dyDescent="0.2">
      <c r="A289" s="41"/>
      <c r="B289" s="42"/>
      <c r="C289" s="41"/>
      <c r="D289" s="41"/>
    </row>
    <row r="290" spans="1:4" x14ac:dyDescent="0.2">
      <c r="A290" s="41"/>
      <c r="B290" s="42"/>
      <c r="C290" s="41"/>
      <c r="D290" s="41"/>
    </row>
    <row r="291" spans="1:4" x14ac:dyDescent="0.2">
      <c r="A291" s="41"/>
      <c r="B291" s="42"/>
      <c r="C291" s="41"/>
      <c r="D291" s="41"/>
    </row>
    <row r="292" spans="1:4" x14ac:dyDescent="0.2">
      <c r="A292" s="41"/>
      <c r="B292" s="42"/>
      <c r="C292" s="41"/>
      <c r="D292" s="41"/>
    </row>
    <row r="293" spans="1:4" x14ac:dyDescent="0.2">
      <c r="A293" s="41"/>
      <c r="B293" s="42"/>
      <c r="C293" s="41"/>
      <c r="D293" s="41"/>
    </row>
    <row r="294" spans="1:4" x14ac:dyDescent="0.2">
      <c r="A294" s="41"/>
      <c r="B294" s="42"/>
      <c r="C294" s="41"/>
      <c r="D294" s="41"/>
    </row>
    <row r="295" spans="1:4" x14ac:dyDescent="0.2">
      <c r="A295" s="41"/>
      <c r="B295" s="42"/>
      <c r="C295" s="41"/>
      <c r="D295" s="41"/>
    </row>
    <row r="296" spans="1:4" x14ac:dyDescent="0.2">
      <c r="A296" s="41"/>
      <c r="B296" s="42"/>
      <c r="C296" s="41"/>
      <c r="D296" s="41"/>
    </row>
    <row r="297" spans="1:4" x14ac:dyDescent="0.2">
      <c r="A297" s="41"/>
      <c r="B297" s="42"/>
      <c r="C297" s="41"/>
      <c r="D297" s="41"/>
    </row>
    <row r="298" spans="1:4" x14ac:dyDescent="0.2">
      <c r="A298" s="41"/>
      <c r="B298" s="42"/>
      <c r="C298" s="41"/>
      <c r="D298" s="41"/>
    </row>
    <row r="299" spans="1:4" x14ac:dyDescent="0.2">
      <c r="A299" s="41"/>
      <c r="B299" s="42"/>
      <c r="C299" s="41"/>
      <c r="D299" s="41"/>
    </row>
    <row r="300" spans="1:4" x14ac:dyDescent="0.2">
      <c r="A300" s="41"/>
      <c r="B300" s="42"/>
      <c r="C300" s="41"/>
      <c r="D300" s="41"/>
    </row>
    <row r="301" spans="1:4" x14ac:dyDescent="0.2">
      <c r="A301" s="41"/>
      <c r="B301" s="42"/>
      <c r="C301" s="41"/>
      <c r="D301" s="41"/>
    </row>
    <row r="302" spans="1:4" x14ac:dyDescent="0.2">
      <c r="A302" s="41"/>
      <c r="B302" s="42"/>
      <c r="C302" s="41"/>
      <c r="D302" s="41"/>
    </row>
    <row r="303" spans="1:4" x14ac:dyDescent="0.2">
      <c r="A303" s="41"/>
      <c r="B303" s="42"/>
      <c r="C303" s="41"/>
      <c r="D303" s="41"/>
    </row>
    <row r="304" spans="1:4" x14ac:dyDescent="0.2">
      <c r="A304" s="41"/>
      <c r="B304" s="42"/>
      <c r="C304" s="41"/>
      <c r="D304" s="41"/>
    </row>
    <row r="305" spans="1:4" x14ac:dyDescent="0.2">
      <c r="A305" s="41"/>
      <c r="B305" s="42"/>
      <c r="C305" s="41"/>
      <c r="D305" s="41"/>
    </row>
    <row r="306" spans="1:4" x14ac:dyDescent="0.2">
      <c r="A306" s="41"/>
      <c r="B306" s="42"/>
      <c r="C306" s="41"/>
      <c r="D306" s="41"/>
    </row>
    <row r="307" spans="1:4" x14ac:dyDescent="0.2">
      <c r="A307" s="41"/>
      <c r="B307" s="42"/>
      <c r="C307" s="41"/>
      <c r="D307" s="41"/>
    </row>
    <row r="308" spans="1:4" x14ac:dyDescent="0.2">
      <c r="A308" s="41"/>
      <c r="B308" s="42"/>
      <c r="C308" s="41"/>
      <c r="D308" s="41"/>
    </row>
    <row r="309" spans="1:4" x14ac:dyDescent="0.2">
      <c r="A309" s="41"/>
      <c r="B309" s="42"/>
      <c r="C309" s="41"/>
      <c r="D309" s="41"/>
    </row>
    <row r="310" spans="1:4" x14ac:dyDescent="0.2">
      <c r="A310" s="41"/>
      <c r="B310" s="42"/>
      <c r="C310" s="41"/>
      <c r="D310" s="41"/>
    </row>
    <row r="311" spans="1:4" x14ac:dyDescent="0.2">
      <c r="A311" s="41"/>
      <c r="B311" s="42"/>
      <c r="C311" s="41"/>
      <c r="D311" s="41"/>
    </row>
    <row r="312" spans="1:4" x14ac:dyDescent="0.2">
      <c r="A312" s="41"/>
      <c r="B312" s="42"/>
      <c r="C312" s="41"/>
      <c r="D312" s="41"/>
    </row>
    <row r="313" spans="1:4" x14ac:dyDescent="0.2">
      <c r="A313" s="41"/>
      <c r="B313" s="42"/>
      <c r="C313" s="41"/>
      <c r="D313" s="41"/>
    </row>
    <row r="314" spans="1:4" x14ac:dyDescent="0.2">
      <c r="A314" s="41"/>
      <c r="B314" s="42"/>
      <c r="C314" s="41"/>
      <c r="D314" s="41"/>
    </row>
    <row r="315" spans="1:4" x14ac:dyDescent="0.2">
      <c r="A315" s="41"/>
      <c r="B315" s="42"/>
      <c r="C315" s="41"/>
      <c r="D315" s="41"/>
    </row>
    <row r="316" spans="1:4" x14ac:dyDescent="0.2">
      <c r="A316" s="41"/>
      <c r="B316" s="42"/>
      <c r="C316" s="41"/>
      <c r="D316" s="41"/>
    </row>
    <row r="317" spans="1:4" x14ac:dyDescent="0.2">
      <c r="A317" s="41"/>
      <c r="B317" s="42"/>
      <c r="C317" s="41"/>
      <c r="D317" s="41"/>
    </row>
    <row r="318" spans="1:4" x14ac:dyDescent="0.2">
      <c r="A318" s="41"/>
      <c r="B318" s="42"/>
      <c r="C318" s="41"/>
      <c r="D318" s="41"/>
    </row>
    <row r="319" spans="1:4" x14ac:dyDescent="0.2">
      <c r="A319" s="41"/>
      <c r="B319" s="42"/>
      <c r="C319" s="41"/>
      <c r="D319" s="41"/>
    </row>
    <row r="320" spans="1:4" x14ac:dyDescent="0.2">
      <c r="A320" s="41"/>
      <c r="B320" s="42"/>
      <c r="C320" s="41"/>
      <c r="D320" s="41"/>
    </row>
    <row r="321" spans="1:4" x14ac:dyDescent="0.2">
      <c r="A321" s="41"/>
      <c r="B321" s="42"/>
      <c r="C321" s="41"/>
      <c r="D321" s="41"/>
    </row>
    <row r="322" spans="1:4" x14ac:dyDescent="0.2">
      <c r="A322" s="41"/>
      <c r="B322" s="42"/>
      <c r="C322" s="41"/>
      <c r="D322" s="41"/>
    </row>
    <row r="323" spans="1:4" x14ac:dyDescent="0.2">
      <c r="A323" s="41"/>
      <c r="B323" s="42"/>
      <c r="C323" s="41"/>
      <c r="D323" s="41"/>
    </row>
    <row r="324" spans="1:4" x14ac:dyDescent="0.2">
      <c r="A324" s="41"/>
      <c r="B324" s="42"/>
      <c r="C324" s="41"/>
      <c r="D324" s="41"/>
    </row>
    <row r="325" spans="1:4" x14ac:dyDescent="0.2">
      <c r="A325" s="41"/>
      <c r="B325" s="42"/>
      <c r="C325" s="41"/>
      <c r="D325" s="41"/>
    </row>
    <row r="326" spans="1:4" x14ac:dyDescent="0.2">
      <c r="A326" s="41"/>
      <c r="B326" s="42"/>
      <c r="C326" s="41"/>
      <c r="D326" s="41"/>
    </row>
    <row r="327" spans="1:4" x14ac:dyDescent="0.2">
      <c r="A327" s="41"/>
      <c r="B327" s="42"/>
      <c r="C327" s="41"/>
      <c r="D327" s="41"/>
    </row>
    <row r="328" spans="1:4" x14ac:dyDescent="0.2">
      <c r="A328" s="41"/>
      <c r="B328" s="42"/>
      <c r="C328" s="41"/>
      <c r="D328" s="41"/>
    </row>
    <row r="329" spans="1:4" x14ac:dyDescent="0.2">
      <c r="A329" s="41"/>
      <c r="B329" s="42"/>
      <c r="C329" s="41"/>
      <c r="D329" s="41"/>
    </row>
    <row r="330" spans="1:4" x14ac:dyDescent="0.2">
      <c r="A330" s="41"/>
      <c r="B330" s="42"/>
      <c r="C330" s="41"/>
      <c r="D330" s="41"/>
    </row>
    <row r="331" spans="1:4" x14ac:dyDescent="0.2">
      <c r="A331" s="41"/>
      <c r="B331" s="42"/>
      <c r="C331" s="41"/>
      <c r="D331" s="41"/>
    </row>
    <row r="332" spans="1:4" x14ac:dyDescent="0.2">
      <c r="A332" s="41"/>
      <c r="B332" s="42"/>
      <c r="C332" s="41"/>
      <c r="D332" s="41"/>
    </row>
    <row r="333" spans="1:4" x14ac:dyDescent="0.2">
      <c r="A333" s="41"/>
      <c r="B333" s="42"/>
      <c r="C333" s="41"/>
      <c r="D333" s="41"/>
    </row>
    <row r="334" spans="1:4" x14ac:dyDescent="0.2">
      <c r="A334" s="41"/>
      <c r="B334" s="42"/>
      <c r="C334" s="41"/>
      <c r="D334" s="41"/>
    </row>
    <row r="335" spans="1:4" x14ac:dyDescent="0.2">
      <c r="A335" s="41"/>
      <c r="B335" s="42"/>
      <c r="C335" s="41"/>
      <c r="D335" s="41"/>
    </row>
    <row r="336" spans="1:4" x14ac:dyDescent="0.2">
      <c r="A336" s="41"/>
      <c r="B336" s="42"/>
      <c r="C336" s="41"/>
      <c r="D336" s="41"/>
    </row>
    <row r="337" spans="1:4" x14ac:dyDescent="0.2">
      <c r="A337" s="41"/>
      <c r="B337" s="42"/>
      <c r="C337" s="41"/>
      <c r="D337" s="41"/>
    </row>
    <row r="338" spans="1:4" x14ac:dyDescent="0.2">
      <c r="A338" s="41"/>
      <c r="B338" s="42"/>
      <c r="C338" s="41"/>
      <c r="D338" s="41"/>
    </row>
    <row r="339" spans="1:4" x14ac:dyDescent="0.2">
      <c r="A339" s="41"/>
      <c r="B339" s="42"/>
      <c r="C339" s="41"/>
      <c r="D339" s="41"/>
    </row>
    <row r="340" spans="1:4" x14ac:dyDescent="0.2">
      <c r="A340" s="41"/>
      <c r="B340" s="42"/>
      <c r="C340" s="41"/>
      <c r="D340" s="41"/>
    </row>
    <row r="341" spans="1:4" x14ac:dyDescent="0.2">
      <c r="A341" s="41"/>
      <c r="B341" s="42"/>
      <c r="C341" s="41"/>
      <c r="D341" s="41"/>
    </row>
    <row r="342" spans="1:4" x14ac:dyDescent="0.2">
      <c r="A342" s="41"/>
      <c r="B342" s="42"/>
      <c r="C342" s="41"/>
      <c r="D342" s="41"/>
    </row>
    <row r="343" spans="1:4" x14ac:dyDescent="0.2">
      <c r="A343" s="41"/>
      <c r="B343" s="42"/>
      <c r="C343" s="41"/>
      <c r="D343" s="41"/>
    </row>
    <row r="344" spans="1:4" x14ac:dyDescent="0.2">
      <c r="A344" s="41"/>
      <c r="B344" s="42"/>
      <c r="C344" s="41"/>
      <c r="D344" s="41"/>
    </row>
    <row r="345" spans="1:4" x14ac:dyDescent="0.2">
      <c r="A345" s="41"/>
      <c r="B345" s="42"/>
      <c r="C345" s="41"/>
      <c r="D345" s="41"/>
    </row>
    <row r="346" spans="1:4" x14ac:dyDescent="0.2">
      <c r="A346" s="41"/>
      <c r="B346" s="42"/>
      <c r="C346" s="41"/>
      <c r="D346" s="41"/>
    </row>
    <row r="347" spans="1:4" x14ac:dyDescent="0.2">
      <c r="A347" s="41"/>
      <c r="B347" s="42"/>
      <c r="C347" s="41"/>
      <c r="D347" s="41"/>
    </row>
    <row r="348" spans="1:4" x14ac:dyDescent="0.2">
      <c r="A348" s="41"/>
      <c r="B348" s="42"/>
      <c r="C348" s="41"/>
      <c r="D348" s="41"/>
    </row>
    <row r="349" spans="1:4" x14ac:dyDescent="0.2">
      <c r="A349" s="41"/>
      <c r="B349" s="42"/>
      <c r="C349" s="41"/>
      <c r="D349" s="41"/>
    </row>
    <row r="350" spans="1:4" x14ac:dyDescent="0.2">
      <c r="A350" s="41"/>
      <c r="B350" s="42"/>
      <c r="C350" s="41"/>
      <c r="D350" s="41"/>
    </row>
    <row r="351" spans="1:4" x14ac:dyDescent="0.2">
      <c r="A351" s="41"/>
      <c r="B351" s="42"/>
      <c r="C351" s="41"/>
      <c r="D351" s="41"/>
    </row>
    <row r="352" spans="1:4" x14ac:dyDescent="0.2">
      <c r="A352" s="41"/>
      <c r="B352" s="42"/>
      <c r="C352" s="41"/>
      <c r="D352" s="41"/>
    </row>
    <row r="353" spans="1:4" x14ac:dyDescent="0.2">
      <c r="A353" s="41"/>
      <c r="B353" s="42"/>
      <c r="C353" s="41"/>
      <c r="D353" s="41"/>
    </row>
    <row r="354" spans="1:4" x14ac:dyDescent="0.2">
      <c r="A354" s="41"/>
      <c r="B354" s="42"/>
      <c r="C354" s="41"/>
      <c r="D354" s="41"/>
    </row>
    <row r="355" spans="1:4" x14ac:dyDescent="0.2">
      <c r="A355" s="41"/>
      <c r="B355" s="42"/>
      <c r="C355" s="41"/>
      <c r="D355" s="41"/>
    </row>
    <row r="356" spans="1:4" x14ac:dyDescent="0.2">
      <c r="A356" s="41"/>
      <c r="B356" s="42"/>
      <c r="C356" s="41"/>
      <c r="D356" s="41"/>
    </row>
    <row r="357" spans="1:4" x14ac:dyDescent="0.2">
      <c r="A357" s="41"/>
      <c r="B357" s="42"/>
      <c r="C357" s="41"/>
      <c r="D357" s="41"/>
    </row>
    <row r="358" spans="1:4" x14ac:dyDescent="0.2">
      <c r="A358" s="41"/>
      <c r="B358" s="42"/>
      <c r="C358" s="41"/>
      <c r="D358" s="41"/>
    </row>
    <row r="359" spans="1:4" x14ac:dyDescent="0.2">
      <c r="A359" s="41"/>
      <c r="B359" s="42"/>
      <c r="C359" s="41"/>
      <c r="D359" s="41"/>
    </row>
    <row r="360" spans="1:4" x14ac:dyDescent="0.2">
      <c r="A360" s="41"/>
      <c r="B360" s="42"/>
      <c r="C360" s="41"/>
      <c r="D360" s="41"/>
    </row>
    <row r="361" spans="1:4" x14ac:dyDescent="0.2">
      <c r="A361" s="41"/>
      <c r="B361" s="42"/>
      <c r="C361" s="41"/>
      <c r="D361" s="41"/>
    </row>
    <row r="362" spans="1:4" x14ac:dyDescent="0.2">
      <c r="A362" s="41"/>
      <c r="B362" s="42"/>
      <c r="C362" s="41"/>
      <c r="D362" s="41"/>
    </row>
    <row r="363" spans="1:4" x14ac:dyDescent="0.2">
      <c r="A363" s="41"/>
      <c r="B363" s="42"/>
      <c r="C363" s="41"/>
      <c r="D363" s="41"/>
    </row>
    <row r="364" spans="1:4" x14ac:dyDescent="0.2">
      <c r="A364" s="41"/>
      <c r="B364" s="42"/>
      <c r="C364" s="41"/>
      <c r="D364" s="41"/>
    </row>
    <row r="365" spans="1:4" x14ac:dyDescent="0.2">
      <c r="A365" s="41"/>
      <c r="B365" s="42"/>
      <c r="C365" s="41"/>
      <c r="D365" s="41"/>
    </row>
    <row r="366" spans="1:4" x14ac:dyDescent="0.2">
      <c r="A366" s="41"/>
      <c r="B366" s="42"/>
      <c r="C366" s="41"/>
      <c r="D366" s="41"/>
    </row>
    <row r="367" spans="1:4" x14ac:dyDescent="0.2">
      <c r="A367" s="41"/>
      <c r="B367" s="42"/>
      <c r="C367" s="41"/>
      <c r="D367" s="41"/>
    </row>
    <row r="368" spans="1:4" x14ac:dyDescent="0.2">
      <c r="A368" s="41"/>
      <c r="B368" s="42"/>
      <c r="C368" s="41"/>
      <c r="D368" s="41"/>
    </row>
    <row r="369" spans="1:4" x14ac:dyDescent="0.2">
      <c r="A369" s="41"/>
      <c r="B369" s="42"/>
      <c r="C369" s="41"/>
      <c r="D369" s="41"/>
    </row>
    <row r="370" spans="1:4" x14ac:dyDescent="0.2">
      <c r="A370" s="41"/>
      <c r="B370" s="42"/>
      <c r="C370" s="41"/>
      <c r="D370" s="41"/>
    </row>
    <row r="371" spans="1:4" x14ac:dyDescent="0.2">
      <c r="A371" s="41"/>
      <c r="B371" s="42"/>
      <c r="C371" s="41"/>
      <c r="D371" s="41"/>
    </row>
    <row r="372" spans="1:4" x14ac:dyDescent="0.2">
      <c r="A372" s="41"/>
      <c r="B372" s="42"/>
      <c r="C372" s="41"/>
      <c r="D372" s="41"/>
    </row>
    <row r="373" spans="1:4" x14ac:dyDescent="0.2">
      <c r="A373" s="41"/>
      <c r="B373" s="42"/>
      <c r="C373" s="41"/>
      <c r="D373" s="41"/>
    </row>
    <row r="374" spans="1:4" x14ac:dyDescent="0.2">
      <c r="A374" s="41"/>
      <c r="B374" s="42"/>
      <c r="C374" s="41"/>
      <c r="D374" s="41"/>
    </row>
    <row r="375" spans="1:4" x14ac:dyDescent="0.2">
      <c r="A375" s="41"/>
      <c r="B375" s="42"/>
      <c r="C375" s="41"/>
      <c r="D375" s="41"/>
    </row>
    <row r="376" spans="1:4" x14ac:dyDescent="0.2">
      <c r="A376" s="41"/>
      <c r="B376" s="42"/>
      <c r="C376" s="41"/>
      <c r="D376" s="41"/>
    </row>
    <row r="377" spans="1:4" x14ac:dyDescent="0.2">
      <c r="A377" s="41"/>
      <c r="B377" s="42"/>
      <c r="C377" s="41"/>
      <c r="D377" s="41"/>
    </row>
    <row r="378" spans="1:4" x14ac:dyDescent="0.2">
      <c r="A378" s="41"/>
      <c r="B378" s="42"/>
      <c r="C378" s="41"/>
      <c r="D378" s="41"/>
    </row>
    <row r="379" spans="1:4" x14ac:dyDescent="0.2">
      <c r="A379" s="41"/>
      <c r="B379" s="42"/>
      <c r="C379" s="41"/>
      <c r="D379" s="41"/>
    </row>
    <row r="380" spans="1:4" x14ac:dyDescent="0.2">
      <c r="A380" s="41"/>
      <c r="B380" s="42"/>
      <c r="C380" s="41"/>
      <c r="D380" s="41"/>
    </row>
    <row r="381" spans="1:4" x14ac:dyDescent="0.2">
      <c r="A381" s="41"/>
      <c r="B381" s="42"/>
      <c r="C381" s="41"/>
      <c r="D381" s="41"/>
    </row>
    <row r="382" spans="1:4" x14ac:dyDescent="0.2">
      <c r="A382" s="41"/>
      <c r="B382" s="42"/>
      <c r="C382" s="41"/>
      <c r="D382" s="41"/>
    </row>
    <row r="383" spans="1:4" x14ac:dyDescent="0.2">
      <c r="A383" s="41"/>
      <c r="B383" s="42"/>
      <c r="C383" s="41"/>
      <c r="D383" s="41"/>
    </row>
    <row r="384" spans="1:4" x14ac:dyDescent="0.2">
      <c r="A384" s="41"/>
      <c r="B384" s="42"/>
      <c r="C384" s="41"/>
      <c r="D384" s="41"/>
    </row>
    <row r="385" spans="1:4" x14ac:dyDescent="0.2">
      <c r="A385" s="41"/>
      <c r="B385" s="42"/>
      <c r="C385" s="41"/>
      <c r="D385" s="41"/>
    </row>
    <row r="386" spans="1:4" x14ac:dyDescent="0.2">
      <c r="A386" s="41"/>
      <c r="B386" s="42"/>
      <c r="C386" s="41"/>
      <c r="D386" s="41"/>
    </row>
    <row r="387" spans="1:4" x14ac:dyDescent="0.2">
      <c r="A387" s="41"/>
      <c r="B387" s="42"/>
      <c r="C387" s="41"/>
      <c r="D387" s="41"/>
    </row>
    <row r="388" spans="1:4" x14ac:dyDescent="0.2">
      <c r="A388" s="41"/>
      <c r="B388" s="42"/>
      <c r="C388" s="41"/>
      <c r="D388" s="41"/>
    </row>
    <row r="389" spans="1:4" x14ac:dyDescent="0.2">
      <c r="A389" s="41"/>
      <c r="B389" s="42"/>
      <c r="C389" s="41"/>
      <c r="D389" s="41"/>
    </row>
    <row r="390" spans="1:4" x14ac:dyDescent="0.2">
      <c r="A390" s="41"/>
      <c r="B390" s="42"/>
      <c r="C390" s="41"/>
      <c r="D390" s="41"/>
    </row>
    <row r="391" spans="1:4" x14ac:dyDescent="0.2">
      <c r="A391" s="41"/>
      <c r="B391" s="42"/>
      <c r="C391" s="41"/>
      <c r="D391" s="41"/>
    </row>
    <row r="392" spans="1:4" x14ac:dyDescent="0.2">
      <c r="A392" s="41"/>
      <c r="B392" s="42"/>
      <c r="C392" s="41"/>
      <c r="D392" s="41"/>
    </row>
    <row r="393" spans="1:4" x14ac:dyDescent="0.2">
      <c r="A393" s="41"/>
      <c r="B393" s="42"/>
      <c r="C393" s="41"/>
      <c r="D393" s="41"/>
    </row>
    <row r="394" spans="1:4" x14ac:dyDescent="0.2">
      <c r="A394" s="41"/>
      <c r="B394" s="42"/>
      <c r="C394" s="41"/>
      <c r="D394" s="41"/>
    </row>
    <row r="395" spans="1:4" x14ac:dyDescent="0.2">
      <c r="A395" s="41"/>
      <c r="B395" s="42"/>
      <c r="C395" s="41"/>
      <c r="D395" s="41"/>
    </row>
    <row r="396" spans="1:4" x14ac:dyDescent="0.2">
      <c r="A396" s="41"/>
      <c r="B396" s="42"/>
      <c r="C396" s="41"/>
      <c r="D396" s="41"/>
    </row>
    <row r="397" spans="1:4" x14ac:dyDescent="0.2">
      <c r="A397" s="41"/>
      <c r="B397" s="42"/>
      <c r="C397" s="41"/>
      <c r="D397" s="41"/>
    </row>
    <row r="398" spans="1:4" x14ac:dyDescent="0.2">
      <c r="A398" s="41"/>
      <c r="B398" s="42"/>
      <c r="C398" s="41"/>
      <c r="D398" s="41"/>
    </row>
    <row r="399" spans="1:4" x14ac:dyDescent="0.2">
      <c r="A399" s="41"/>
      <c r="B399" s="42"/>
      <c r="C399" s="41"/>
      <c r="D399" s="41"/>
    </row>
    <row r="400" spans="1:4" x14ac:dyDescent="0.2">
      <c r="A400" s="41"/>
      <c r="B400" s="42"/>
      <c r="C400" s="41"/>
      <c r="D400" s="41"/>
    </row>
    <row r="401" spans="1:4" x14ac:dyDescent="0.2">
      <c r="A401" s="41"/>
      <c r="B401" s="42"/>
      <c r="C401" s="41"/>
      <c r="D401" s="41"/>
    </row>
    <row r="402" spans="1:4" x14ac:dyDescent="0.2">
      <c r="A402" s="41"/>
      <c r="B402" s="42"/>
      <c r="C402" s="41"/>
      <c r="D402" s="41"/>
    </row>
    <row r="403" spans="1:4" x14ac:dyDescent="0.2">
      <c r="A403" s="41"/>
      <c r="B403" s="42"/>
      <c r="C403" s="41"/>
      <c r="D403" s="41"/>
    </row>
    <row r="404" spans="1:4" x14ac:dyDescent="0.2">
      <c r="A404" s="41"/>
      <c r="B404" s="42"/>
      <c r="C404" s="41"/>
      <c r="D404" s="41"/>
    </row>
    <row r="405" spans="1:4" x14ac:dyDescent="0.2">
      <c r="A405" s="41"/>
      <c r="B405" s="42"/>
      <c r="C405" s="41"/>
      <c r="D405" s="41"/>
    </row>
    <row r="406" spans="1:4" x14ac:dyDescent="0.2">
      <c r="A406" s="41"/>
      <c r="B406" s="42"/>
      <c r="C406" s="41"/>
      <c r="D406" s="41"/>
    </row>
    <row r="407" spans="1:4" x14ac:dyDescent="0.2">
      <c r="A407" s="41"/>
      <c r="B407" s="42"/>
      <c r="C407" s="41"/>
      <c r="D407" s="41"/>
    </row>
    <row r="408" spans="1:4" x14ac:dyDescent="0.2">
      <c r="A408" s="41"/>
      <c r="B408" s="42"/>
      <c r="C408" s="41"/>
      <c r="D408" s="41"/>
    </row>
    <row r="409" spans="1:4" x14ac:dyDescent="0.2">
      <c r="A409" s="41"/>
      <c r="B409" s="42"/>
      <c r="C409" s="41"/>
      <c r="D409" s="41"/>
    </row>
    <row r="410" spans="1:4" x14ac:dyDescent="0.2">
      <c r="A410" s="41"/>
      <c r="B410" s="42"/>
      <c r="C410" s="41"/>
      <c r="D410" s="41"/>
    </row>
    <row r="411" spans="1:4" x14ac:dyDescent="0.2">
      <c r="A411" s="41"/>
      <c r="B411" s="42"/>
      <c r="C411" s="41"/>
      <c r="D411" s="41"/>
    </row>
    <row r="412" spans="1:4" x14ac:dyDescent="0.2">
      <c r="A412" s="41"/>
      <c r="B412" s="42"/>
      <c r="C412" s="41"/>
      <c r="D412" s="41"/>
    </row>
    <row r="413" spans="1:4" x14ac:dyDescent="0.2">
      <c r="A413" s="41"/>
      <c r="B413" s="42"/>
      <c r="C413" s="41"/>
      <c r="D413" s="41"/>
    </row>
    <row r="414" spans="1:4" x14ac:dyDescent="0.2">
      <c r="A414" s="41"/>
      <c r="B414" s="42"/>
      <c r="C414" s="41"/>
      <c r="D414" s="41"/>
    </row>
    <row r="415" spans="1:4" x14ac:dyDescent="0.2">
      <c r="A415" s="41"/>
      <c r="B415" s="42"/>
      <c r="C415" s="41"/>
      <c r="D415" s="41"/>
    </row>
    <row r="416" spans="1:4" x14ac:dyDescent="0.2">
      <c r="A416" s="41"/>
      <c r="B416" s="42"/>
      <c r="C416" s="41"/>
      <c r="D416" s="41"/>
    </row>
    <row r="417" spans="1:4" x14ac:dyDescent="0.2">
      <c r="A417" s="41"/>
      <c r="B417" s="42"/>
      <c r="C417" s="41"/>
      <c r="D417" s="41"/>
    </row>
    <row r="418" spans="1:4" x14ac:dyDescent="0.2">
      <c r="A418" s="41"/>
      <c r="B418" s="42"/>
      <c r="C418" s="41"/>
      <c r="D418" s="41"/>
    </row>
    <row r="419" spans="1:4" x14ac:dyDescent="0.2">
      <c r="A419" s="41"/>
      <c r="B419" s="42"/>
      <c r="C419" s="41"/>
      <c r="D419" s="41"/>
    </row>
    <row r="420" spans="1:4" x14ac:dyDescent="0.2">
      <c r="A420" s="41"/>
      <c r="B420" s="42"/>
      <c r="C420" s="41"/>
      <c r="D420" s="41"/>
    </row>
    <row r="421" spans="1:4" x14ac:dyDescent="0.2">
      <c r="A421" s="41"/>
      <c r="B421" s="42"/>
      <c r="C421" s="41"/>
      <c r="D421" s="41"/>
    </row>
    <row r="422" spans="1:4" x14ac:dyDescent="0.2">
      <c r="A422" s="41"/>
      <c r="B422" s="42"/>
      <c r="C422" s="41"/>
      <c r="D422" s="41"/>
    </row>
    <row r="423" spans="1:4" x14ac:dyDescent="0.2">
      <c r="A423" s="41"/>
      <c r="B423" s="42"/>
      <c r="C423" s="41"/>
      <c r="D423" s="41"/>
    </row>
    <row r="424" spans="1:4" x14ac:dyDescent="0.2">
      <c r="A424" s="41"/>
      <c r="B424" s="42"/>
      <c r="C424" s="41"/>
      <c r="D424" s="41"/>
    </row>
    <row r="425" spans="1:4" x14ac:dyDescent="0.2">
      <c r="A425" s="41"/>
      <c r="B425" s="42"/>
      <c r="C425" s="41"/>
      <c r="D425" s="41"/>
    </row>
    <row r="426" spans="1:4" x14ac:dyDescent="0.2">
      <c r="A426" s="41"/>
      <c r="B426" s="42"/>
      <c r="C426" s="41"/>
      <c r="D426" s="41"/>
    </row>
    <row r="427" spans="1:4" x14ac:dyDescent="0.2">
      <c r="A427" s="41"/>
      <c r="B427" s="42"/>
      <c r="C427" s="41"/>
      <c r="D427" s="41"/>
    </row>
    <row r="428" spans="1:4" x14ac:dyDescent="0.2">
      <c r="A428" s="41"/>
      <c r="B428" s="42"/>
      <c r="C428" s="41"/>
      <c r="D428" s="41"/>
    </row>
    <row r="429" spans="1:4" x14ac:dyDescent="0.2">
      <c r="A429" s="41"/>
      <c r="B429" s="42"/>
      <c r="C429" s="41"/>
      <c r="D429" s="41"/>
    </row>
    <row r="430" spans="1:4" x14ac:dyDescent="0.2">
      <c r="A430" s="41"/>
      <c r="B430" s="42"/>
      <c r="C430" s="41"/>
      <c r="D430" s="41"/>
    </row>
    <row r="431" spans="1:4" x14ac:dyDescent="0.2">
      <c r="A431" s="41"/>
      <c r="B431" s="42"/>
      <c r="C431" s="41"/>
      <c r="D431" s="41"/>
    </row>
    <row r="432" spans="1:4" x14ac:dyDescent="0.2">
      <c r="A432" s="41"/>
      <c r="B432" s="42"/>
      <c r="C432" s="41"/>
      <c r="D432" s="41"/>
    </row>
    <row r="433" spans="1:4" x14ac:dyDescent="0.2">
      <c r="A433" s="41"/>
      <c r="B433" s="42"/>
      <c r="C433" s="41"/>
      <c r="D433" s="41"/>
    </row>
    <row r="434" spans="1:4" x14ac:dyDescent="0.2">
      <c r="A434" s="41"/>
      <c r="B434" s="42"/>
      <c r="C434" s="41"/>
      <c r="D434" s="41"/>
    </row>
    <row r="435" spans="1:4" x14ac:dyDescent="0.2">
      <c r="A435" s="41"/>
      <c r="B435" s="42"/>
      <c r="C435" s="41"/>
      <c r="D435" s="41"/>
    </row>
    <row r="436" spans="1:4" x14ac:dyDescent="0.2">
      <c r="A436" s="41"/>
      <c r="B436" s="42"/>
      <c r="C436" s="41"/>
      <c r="D436" s="41"/>
    </row>
    <row r="437" spans="1:4" x14ac:dyDescent="0.2">
      <c r="A437" s="41"/>
      <c r="B437" s="42"/>
      <c r="C437" s="41"/>
      <c r="D437" s="41"/>
    </row>
    <row r="438" spans="1:4" x14ac:dyDescent="0.2">
      <c r="A438" s="41"/>
      <c r="B438" s="42"/>
      <c r="C438" s="41"/>
      <c r="D438" s="41"/>
    </row>
    <row r="439" spans="1:4" x14ac:dyDescent="0.2">
      <c r="A439" s="41"/>
      <c r="B439" s="42"/>
      <c r="C439" s="41"/>
      <c r="D439" s="41"/>
    </row>
    <row r="440" spans="1:4" x14ac:dyDescent="0.2">
      <c r="A440" s="41"/>
      <c r="B440" s="42"/>
      <c r="C440" s="41"/>
      <c r="D440" s="41"/>
    </row>
    <row r="441" spans="1:4" x14ac:dyDescent="0.2">
      <c r="A441" s="41"/>
      <c r="B441" s="42"/>
      <c r="C441" s="41"/>
      <c r="D441" s="41"/>
    </row>
    <row r="442" spans="1:4" x14ac:dyDescent="0.2">
      <c r="A442" s="41"/>
      <c r="B442" s="42"/>
      <c r="C442" s="41"/>
      <c r="D442" s="41"/>
    </row>
    <row r="443" spans="1:4" x14ac:dyDescent="0.2">
      <c r="A443" s="41"/>
      <c r="B443" s="42"/>
      <c r="C443" s="41"/>
      <c r="D443" s="41"/>
    </row>
    <row r="444" spans="1:4" x14ac:dyDescent="0.2">
      <c r="A444" s="41"/>
      <c r="B444" s="42"/>
      <c r="C444" s="41"/>
      <c r="D444" s="41"/>
    </row>
    <row r="445" spans="1:4" x14ac:dyDescent="0.2">
      <c r="A445" s="41"/>
      <c r="B445" s="42"/>
      <c r="C445" s="41"/>
      <c r="D445" s="41"/>
    </row>
    <row r="446" spans="1:4" x14ac:dyDescent="0.2">
      <c r="A446" s="41"/>
      <c r="B446" s="42"/>
      <c r="C446" s="41"/>
      <c r="D446" s="41"/>
    </row>
    <row r="447" spans="1:4" x14ac:dyDescent="0.2">
      <c r="A447" s="41"/>
      <c r="B447" s="42"/>
      <c r="C447" s="41"/>
      <c r="D447" s="41"/>
    </row>
    <row r="448" spans="1:4" x14ac:dyDescent="0.2">
      <c r="A448" s="41"/>
      <c r="B448" s="42"/>
      <c r="C448" s="41"/>
      <c r="D448" s="41"/>
    </row>
    <row r="449" spans="1:4" x14ac:dyDescent="0.2">
      <c r="A449" s="41"/>
      <c r="B449" s="42"/>
      <c r="C449" s="41"/>
      <c r="D449" s="41"/>
    </row>
    <row r="450" spans="1:4" x14ac:dyDescent="0.2">
      <c r="A450" s="41"/>
      <c r="B450" s="42"/>
      <c r="C450" s="41"/>
      <c r="D450" s="41"/>
    </row>
    <row r="451" spans="1:4" x14ac:dyDescent="0.2">
      <c r="A451" s="41"/>
      <c r="B451" s="42"/>
      <c r="C451" s="41"/>
      <c r="D451" s="41"/>
    </row>
    <row r="452" spans="1:4" x14ac:dyDescent="0.2">
      <c r="A452" s="41"/>
      <c r="B452" s="42"/>
      <c r="C452" s="41"/>
      <c r="D452" s="41"/>
    </row>
    <row r="453" spans="1:4" x14ac:dyDescent="0.2">
      <c r="A453" s="41"/>
      <c r="B453" s="42"/>
      <c r="C453" s="41"/>
      <c r="D453" s="41"/>
    </row>
    <row r="454" spans="1:4" x14ac:dyDescent="0.2">
      <c r="A454" s="41"/>
      <c r="B454" s="42"/>
      <c r="C454" s="41"/>
      <c r="D454" s="41"/>
    </row>
    <row r="455" spans="1:4" x14ac:dyDescent="0.2">
      <c r="A455" s="41"/>
      <c r="B455" s="42"/>
      <c r="C455" s="41"/>
      <c r="D455" s="41"/>
    </row>
    <row r="456" spans="1:4" x14ac:dyDescent="0.2">
      <c r="A456" s="41"/>
      <c r="B456" s="42"/>
      <c r="C456" s="41"/>
      <c r="D456" s="41"/>
    </row>
    <row r="457" spans="1:4" x14ac:dyDescent="0.2">
      <c r="A457" s="41"/>
      <c r="B457" s="42"/>
      <c r="C457" s="41"/>
      <c r="D457" s="41"/>
    </row>
    <row r="458" spans="1:4" x14ac:dyDescent="0.2">
      <c r="A458" s="41"/>
      <c r="B458" s="42"/>
      <c r="C458" s="41"/>
      <c r="D458" s="41"/>
    </row>
    <row r="459" spans="1:4" x14ac:dyDescent="0.2">
      <c r="A459" s="41"/>
      <c r="B459" s="42"/>
      <c r="C459" s="41"/>
      <c r="D459" s="41"/>
    </row>
    <row r="460" spans="1:4" x14ac:dyDescent="0.2">
      <c r="A460" s="41"/>
      <c r="B460" s="42"/>
      <c r="C460" s="41"/>
      <c r="D460" s="41"/>
    </row>
    <row r="461" spans="1:4" x14ac:dyDescent="0.2">
      <c r="A461" s="41"/>
      <c r="B461" s="42"/>
      <c r="C461" s="41"/>
      <c r="D461" s="41"/>
    </row>
    <row r="462" spans="1:4" x14ac:dyDescent="0.2">
      <c r="A462" s="41"/>
      <c r="B462" s="42"/>
      <c r="C462" s="41"/>
      <c r="D462" s="41"/>
    </row>
    <row r="463" spans="1:4" x14ac:dyDescent="0.2">
      <c r="A463" s="41"/>
      <c r="B463" s="42"/>
      <c r="C463" s="41"/>
      <c r="D463" s="41"/>
    </row>
    <row r="464" spans="1:4" x14ac:dyDescent="0.2">
      <c r="A464" s="41"/>
      <c r="B464" s="42"/>
      <c r="C464" s="41"/>
      <c r="D464" s="41"/>
    </row>
    <row r="465" spans="1:4" x14ac:dyDescent="0.2">
      <c r="A465" s="41"/>
      <c r="B465" s="42"/>
      <c r="C465" s="41"/>
      <c r="D465" s="41"/>
    </row>
    <row r="466" spans="1:4" x14ac:dyDescent="0.2">
      <c r="A466" s="41"/>
      <c r="B466" s="42"/>
      <c r="C466" s="41"/>
      <c r="D466" s="41"/>
    </row>
    <row r="467" spans="1:4" x14ac:dyDescent="0.2">
      <c r="A467" s="41"/>
      <c r="B467" s="42"/>
      <c r="C467" s="41"/>
      <c r="D467" s="41"/>
    </row>
    <row r="468" spans="1:4" x14ac:dyDescent="0.2">
      <c r="A468" s="41"/>
      <c r="B468" s="42"/>
      <c r="C468" s="41"/>
      <c r="D468" s="41"/>
    </row>
    <row r="469" spans="1:4" x14ac:dyDescent="0.2">
      <c r="A469" s="41"/>
      <c r="B469" s="42"/>
      <c r="C469" s="41"/>
      <c r="D469" s="41"/>
    </row>
    <row r="470" spans="1:4" x14ac:dyDescent="0.2">
      <c r="A470" s="41"/>
      <c r="B470" s="42"/>
      <c r="C470" s="41"/>
      <c r="D470" s="41"/>
    </row>
    <row r="471" spans="1:4" x14ac:dyDescent="0.2">
      <c r="A471" s="41"/>
      <c r="B471" s="42"/>
      <c r="C471" s="41"/>
      <c r="D471" s="41"/>
    </row>
    <row r="472" spans="1:4" x14ac:dyDescent="0.2">
      <c r="A472" s="41"/>
      <c r="B472" s="42"/>
      <c r="C472" s="41"/>
      <c r="D472" s="41"/>
    </row>
    <row r="473" spans="1:4" x14ac:dyDescent="0.2">
      <c r="A473" s="41"/>
      <c r="B473" s="42"/>
      <c r="C473" s="41"/>
      <c r="D473" s="41"/>
    </row>
    <row r="474" spans="1:4" x14ac:dyDescent="0.2">
      <c r="A474" s="41"/>
      <c r="B474" s="42"/>
      <c r="C474" s="41"/>
      <c r="D474" s="41"/>
    </row>
    <row r="475" spans="1:4" x14ac:dyDescent="0.2">
      <c r="A475" s="41"/>
      <c r="B475" s="42"/>
      <c r="C475" s="41"/>
      <c r="D475" s="41"/>
    </row>
    <row r="476" spans="1:4" x14ac:dyDescent="0.2">
      <c r="A476" s="41"/>
      <c r="B476" s="42"/>
      <c r="C476" s="41"/>
      <c r="D476" s="41"/>
    </row>
    <row r="477" spans="1:4" x14ac:dyDescent="0.2">
      <c r="A477" s="41"/>
      <c r="B477" s="42"/>
      <c r="C477" s="41"/>
      <c r="D477" s="41"/>
    </row>
    <row r="478" spans="1:4" x14ac:dyDescent="0.2">
      <c r="A478" s="41"/>
      <c r="B478" s="42"/>
      <c r="C478" s="41"/>
      <c r="D478" s="41"/>
    </row>
    <row r="479" spans="1:4" x14ac:dyDescent="0.2">
      <c r="A479" s="41"/>
      <c r="B479" s="42"/>
      <c r="C479" s="41"/>
      <c r="D479" s="41"/>
    </row>
    <row r="480" spans="1:4" x14ac:dyDescent="0.2">
      <c r="A480" s="41"/>
      <c r="B480" s="42"/>
      <c r="C480" s="41"/>
      <c r="D480" s="41"/>
    </row>
    <row r="481" spans="1:4" x14ac:dyDescent="0.2">
      <c r="A481" s="41"/>
      <c r="B481" s="42"/>
      <c r="C481" s="41"/>
      <c r="D481" s="41"/>
    </row>
    <row r="482" spans="1:4" x14ac:dyDescent="0.2">
      <c r="A482" s="41"/>
      <c r="B482" s="42"/>
      <c r="C482" s="41"/>
      <c r="D482" s="41"/>
    </row>
    <row r="483" spans="1:4" x14ac:dyDescent="0.2">
      <c r="A483" s="41"/>
      <c r="B483" s="42"/>
      <c r="C483" s="41"/>
      <c r="D483" s="41"/>
    </row>
    <row r="484" spans="1:4" x14ac:dyDescent="0.2">
      <c r="A484" s="41"/>
      <c r="B484" s="42"/>
      <c r="C484" s="41"/>
      <c r="D484" s="41"/>
    </row>
    <row r="485" spans="1:4" x14ac:dyDescent="0.2">
      <c r="A485" s="41"/>
      <c r="B485" s="42"/>
      <c r="C485" s="41"/>
      <c r="D485" s="41"/>
    </row>
    <row r="486" spans="1:4" x14ac:dyDescent="0.2">
      <c r="A486" s="41"/>
      <c r="B486" s="42"/>
      <c r="C486" s="41"/>
      <c r="D486" s="41"/>
    </row>
    <row r="487" spans="1:4" x14ac:dyDescent="0.2">
      <c r="A487" s="41"/>
      <c r="B487" s="42"/>
      <c r="C487" s="41"/>
      <c r="D487" s="41"/>
    </row>
    <row r="488" spans="1:4" x14ac:dyDescent="0.2">
      <c r="A488" s="41"/>
      <c r="B488" s="42"/>
      <c r="C488" s="41"/>
      <c r="D488" s="41"/>
    </row>
    <row r="489" spans="1:4" x14ac:dyDescent="0.2">
      <c r="A489" s="41"/>
      <c r="B489" s="42"/>
      <c r="C489" s="41"/>
      <c r="D489" s="41"/>
    </row>
    <row r="490" spans="1:4" x14ac:dyDescent="0.2">
      <c r="A490" s="41"/>
      <c r="B490" s="42"/>
      <c r="C490" s="41"/>
      <c r="D490" s="41"/>
    </row>
    <row r="491" spans="1:4" x14ac:dyDescent="0.2">
      <c r="A491" s="41"/>
      <c r="B491" s="42"/>
      <c r="C491" s="41"/>
      <c r="D491" s="41"/>
    </row>
    <row r="492" spans="1:4" x14ac:dyDescent="0.2">
      <c r="A492" s="41"/>
      <c r="B492" s="42"/>
      <c r="C492" s="41"/>
      <c r="D492" s="41"/>
    </row>
    <row r="493" spans="1:4" x14ac:dyDescent="0.2">
      <c r="A493" s="41"/>
      <c r="B493" s="42"/>
      <c r="C493" s="41"/>
      <c r="D493" s="41"/>
    </row>
    <row r="494" spans="1:4" x14ac:dyDescent="0.2">
      <c r="A494" s="41"/>
      <c r="B494" s="42"/>
      <c r="C494" s="41"/>
      <c r="D494" s="41"/>
    </row>
    <row r="495" spans="1:4" x14ac:dyDescent="0.2">
      <c r="A495" s="41"/>
      <c r="B495" s="42"/>
      <c r="C495" s="41"/>
      <c r="D495" s="41"/>
    </row>
    <row r="496" spans="1:4" x14ac:dyDescent="0.2">
      <c r="A496" s="41"/>
      <c r="B496" s="42"/>
      <c r="C496" s="41"/>
      <c r="D496" s="41"/>
    </row>
    <row r="497" spans="1:4" x14ac:dyDescent="0.2">
      <c r="A497" s="41"/>
      <c r="B497" s="42"/>
      <c r="C497" s="41"/>
      <c r="D497" s="41"/>
    </row>
    <row r="498" spans="1:4" x14ac:dyDescent="0.2">
      <c r="A498" s="41"/>
      <c r="B498" s="42"/>
      <c r="C498" s="41"/>
      <c r="D498" s="41"/>
    </row>
    <row r="499" spans="1:4" x14ac:dyDescent="0.2">
      <c r="A499" s="41"/>
      <c r="B499" s="42"/>
      <c r="C499" s="41"/>
      <c r="D499" s="41"/>
    </row>
    <row r="500" spans="1:4" x14ac:dyDescent="0.2">
      <c r="A500" s="41"/>
      <c r="B500" s="42"/>
      <c r="C500" s="41"/>
      <c r="D500" s="41"/>
    </row>
    <row r="501" spans="1:4" x14ac:dyDescent="0.2">
      <c r="A501" s="41"/>
      <c r="B501" s="42"/>
      <c r="C501" s="41"/>
      <c r="D501" s="41"/>
    </row>
    <row r="502" spans="1:4" x14ac:dyDescent="0.2">
      <c r="A502" s="41"/>
      <c r="B502" s="42"/>
      <c r="C502" s="41"/>
      <c r="D502" s="41"/>
    </row>
    <row r="503" spans="1:4" x14ac:dyDescent="0.2">
      <c r="A503" s="41"/>
      <c r="B503" s="42"/>
      <c r="C503" s="41"/>
      <c r="D503" s="41"/>
    </row>
    <row r="504" spans="1:4" x14ac:dyDescent="0.2">
      <c r="A504" s="41"/>
      <c r="B504" s="42"/>
      <c r="C504" s="41"/>
      <c r="D504" s="41"/>
    </row>
    <row r="505" spans="1:4" x14ac:dyDescent="0.2">
      <c r="A505" s="41"/>
      <c r="B505" s="42"/>
      <c r="C505" s="41"/>
      <c r="D505" s="41"/>
    </row>
    <row r="506" spans="1:4" x14ac:dyDescent="0.2">
      <c r="A506" s="41"/>
      <c r="B506" s="42"/>
      <c r="C506" s="41"/>
      <c r="D506" s="41"/>
    </row>
    <row r="507" spans="1:4" x14ac:dyDescent="0.2">
      <c r="A507" s="41"/>
      <c r="B507" s="42"/>
      <c r="C507" s="41"/>
      <c r="D507" s="41"/>
    </row>
    <row r="508" spans="1:4" x14ac:dyDescent="0.2">
      <c r="A508" s="41"/>
      <c r="B508" s="42"/>
      <c r="C508" s="41"/>
      <c r="D508" s="41"/>
    </row>
    <row r="509" spans="1:4" x14ac:dyDescent="0.2">
      <c r="A509" s="41"/>
      <c r="B509" s="42"/>
      <c r="C509" s="41"/>
      <c r="D509" s="41"/>
    </row>
    <row r="510" spans="1:4" x14ac:dyDescent="0.2">
      <c r="A510" s="41"/>
      <c r="B510" s="42"/>
      <c r="C510" s="41"/>
      <c r="D510" s="41"/>
    </row>
    <row r="511" spans="1:4" x14ac:dyDescent="0.2">
      <c r="A511" s="41"/>
      <c r="B511" s="42"/>
      <c r="C511" s="41"/>
      <c r="D511" s="41"/>
    </row>
    <row r="512" spans="1:4" x14ac:dyDescent="0.2">
      <c r="A512" s="41"/>
      <c r="B512" s="42"/>
      <c r="C512" s="41"/>
      <c r="D512" s="41"/>
    </row>
    <row r="513" spans="1:4" x14ac:dyDescent="0.2">
      <c r="A513" s="41"/>
      <c r="B513" s="42"/>
      <c r="C513" s="41"/>
      <c r="D513" s="41"/>
    </row>
    <row r="514" spans="1:4" x14ac:dyDescent="0.2">
      <c r="A514" s="41"/>
      <c r="B514" s="42"/>
      <c r="C514" s="41"/>
      <c r="D514" s="41"/>
    </row>
    <row r="515" spans="1:4" x14ac:dyDescent="0.2">
      <c r="A515" s="41"/>
      <c r="B515" s="42"/>
      <c r="C515" s="41"/>
      <c r="D515" s="41"/>
    </row>
    <row r="516" spans="1:4" x14ac:dyDescent="0.2">
      <c r="A516" s="41"/>
      <c r="B516" s="42"/>
      <c r="C516" s="41"/>
      <c r="D516" s="41"/>
    </row>
    <row r="517" spans="1:4" x14ac:dyDescent="0.2">
      <c r="A517" s="41"/>
      <c r="B517" s="42"/>
      <c r="C517" s="41"/>
      <c r="D517" s="41"/>
    </row>
    <row r="518" spans="1:4" x14ac:dyDescent="0.2">
      <c r="A518" s="41"/>
      <c r="B518" s="42"/>
      <c r="C518" s="41"/>
      <c r="D518" s="41"/>
    </row>
    <row r="519" spans="1:4" x14ac:dyDescent="0.2">
      <c r="A519" s="41"/>
      <c r="B519" s="42"/>
      <c r="C519" s="41"/>
      <c r="D519" s="41"/>
    </row>
    <row r="520" spans="1:4" x14ac:dyDescent="0.2">
      <c r="A520" s="41"/>
      <c r="B520" s="42"/>
      <c r="C520" s="41"/>
      <c r="D520" s="41"/>
    </row>
    <row r="521" spans="1:4" x14ac:dyDescent="0.2">
      <c r="A521" s="41"/>
      <c r="B521" s="42"/>
      <c r="C521" s="41"/>
      <c r="D521" s="41"/>
    </row>
    <row r="522" spans="1:4" x14ac:dyDescent="0.2">
      <c r="A522" s="41"/>
      <c r="B522" s="42"/>
      <c r="C522" s="41"/>
      <c r="D522" s="41"/>
    </row>
    <row r="523" spans="1:4" x14ac:dyDescent="0.2">
      <c r="A523" s="41"/>
      <c r="B523" s="42"/>
      <c r="C523" s="41"/>
      <c r="D523" s="41"/>
    </row>
    <row r="524" spans="1:4" x14ac:dyDescent="0.2">
      <c r="A524" s="41"/>
      <c r="B524" s="42"/>
      <c r="C524" s="41"/>
      <c r="D524" s="41"/>
    </row>
    <row r="525" spans="1:4" x14ac:dyDescent="0.2">
      <c r="A525" s="41"/>
      <c r="B525" s="42"/>
      <c r="C525" s="41"/>
      <c r="D525" s="41"/>
    </row>
    <row r="526" spans="1:4" x14ac:dyDescent="0.2">
      <c r="A526" s="41"/>
      <c r="B526" s="42"/>
      <c r="C526" s="41"/>
      <c r="D526" s="41"/>
    </row>
    <row r="527" spans="1:4" x14ac:dyDescent="0.2">
      <c r="A527" s="41"/>
      <c r="B527" s="42"/>
      <c r="C527" s="41"/>
      <c r="D527" s="41"/>
    </row>
    <row r="528" spans="1:4" x14ac:dyDescent="0.2">
      <c r="A528" s="41"/>
      <c r="B528" s="42"/>
      <c r="C528" s="41"/>
      <c r="D528" s="41"/>
    </row>
    <row r="529" spans="1:4" x14ac:dyDescent="0.2">
      <c r="A529" s="41"/>
      <c r="B529" s="42"/>
      <c r="C529" s="41"/>
      <c r="D529" s="41"/>
    </row>
    <row r="530" spans="1:4" x14ac:dyDescent="0.2">
      <c r="A530" s="41"/>
      <c r="B530" s="42"/>
      <c r="C530" s="41"/>
      <c r="D530" s="41"/>
    </row>
    <row r="531" spans="1:4" x14ac:dyDescent="0.2">
      <c r="A531" s="41"/>
      <c r="B531" s="42"/>
      <c r="C531" s="41"/>
      <c r="D531" s="41"/>
    </row>
    <row r="532" spans="1:4" x14ac:dyDescent="0.2">
      <c r="A532" s="41"/>
      <c r="B532" s="42"/>
      <c r="C532" s="41"/>
      <c r="D532" s="41"/>
    </row>
    <row r="533" spans="1:4" x14ac:dyDescent="0.2">
      <c r="A533" s="41"/>
      <c r="B533" s="42"/>
      <c r="C533" s="41"/>
      <c r="D533" s="41"/>
    </row>
    <row r="534" spans="1:4" x14ac:dyDescent="0.2">
      <c r="A534" s="41"/>
      <c r="B534" s="42"/>
      <c r="C534" s="41"/>
      <c r="D534" s="41"/>
    </row>
    <row r="535" spans="1:4" x14ac:dyDescent="0.2">
      <c r="A535" s="41"/>
      <c r="B535" s="42"/>
      <c r="C535" s="41"/>
      <c r="D535" s="41"/>
    </row>
    <row r="536" spans="1:4" x14ac:dyDescent="0.2">
      <c r="A536" s="41"/>
      <c r="B536" s="42"/>
      <c r="C536" s="41"/>
      <c r="D536" s="41"/>
    </row>
    <row r="537" spans="1:4" x14ac:dyDescent="0.2">
      <c r="A537" s="41"/>
      <c r="B537" s="42"/>
      <c r="C537" s="41"/>
      <c r="D537" s="41"/>
    </row>
    <row r="538" spans="1:4" x14ac:dyDescent="0.2">
      <c r="A538" s="41"/>
      <c r="B538" s="42"/>
      <c r="C538" s="41"/>
      <c r="D538" s="41"/>
    </row>
    <row r="539" spans="1:4" x14ac:dyDescent="0.2">
      <c r="A539" s="41"/>
      <c r="B539" s="42"/>
      <c r="C539" s="41"/>
      <c r="D539" s="41"/>
    </row>
    <row r="540" spans="1:4" x14ac:dyDescent="0.2">
      <c r="A540" s="41"/>
      <c r="B540" s="42"/>
      <c r="C540" s="41"/>
      <c r="D540" s="41"/>
    </row>
    <row r="541" spans="1:4" x14ac:dyDescent="0.2">
      <c r="A541" s="41"/>
      <c r="B541" s="42"/>
      <c r="C541" s="41"/>
      <c r="D541" s="41"/>
    </row>
    <row r="542" spans="1:4" x14ac:dyDescent="0.2">
      <c r="A542" s="41"/>
      <c r="B542" s="42"/>
      <c r="C542" s="41"/>
      <c r="D542" s="41"/>
    </row>
    <row r="543" spans="1:4" x14ac:dyDescent="0.2">
      <c r="A543" s="41"/>
      <c r="B543" s="42"/>
      <c r="C543" s="41"/>
      <c r="D543" s="41"/>
    </row>
    <row r="544" spans="1:4" x14ac:dyDescent="0.2">
      <c r="A544" s="41"/>
      <c r="B544" s="42"/>
      <c r="C544" s="41"/>
      <c r="D544" s="41"/>
    </row>
    <row r="545" spans="1:4" x14ac:dyDescent="0.2">
      <c r="A545" s="41"/>
      <c r="B545" s="42"/>
      <c r="C545" s="41"/>
      <c r="D545" s="41"/>
    </row>
    <row r="546" spans="1:4" x14ac:dyDescent="0.2">
      <c r="A546" s="41"/>
      <c r="B546" s="42"/>
      <c r="C546" s="41"/>
      <c r="D546" s="41"/>
    </row>
    <row r="547" spans="1:4" x14ac:dyDescent="0.2">
      <c r="A547" s="41"/>
      <c r="B547" s="42"/>
      <c r="C547" s="41"/>
      <c r="D547" s="41"/>
    </row>
    <row r="548" spans="1:4" x14ac:dyDescent="0.2">
      <c r="A548" s="41"/>
      <c r="B548" s="42"/>
      <c r="C548" s="41"/>
      <c r="D548" s="41"/>
    </row>
    <row r="549" spans="1:4" x14ac:dyDescent="0.2">
      <c r="A549" s="41"/>
      <c r="B549" s="42"/>
      <c r="C549" s="41"/>
      <c r="D549" s="41"/>
    </row>
    <row r="550" spans="1:4" x14ac:dyDescent="0.2">
      <c r="A550" s="41"/>
      <c r="B550" s="42"/>
      <c r="C550" s="41"/>
      <c r="D550" s="41"/>
    </row>
    <row r="551" spans="1:4" x14ac:dyDescent="0.2">
      <c r="A551" s="41"/>
      <c r="B551" s="42"/>
      <c r="C551" s="41"/>
      <c r="D551" s="41"/>
    </row>
    <row r="552" spans="1:4" x14ac:dyDescent="0.2">
      <c r="A552" s="41"/>
      <c r="B552" s="42"/>
      <c r="C552" s="41"/>
      <c r="D552" s="41"/>
    </row>
    <row r="553" spans="1:4" x14ac:dyDescent="0.2">
      <c r="A553" s="41"/>
      <c r="B553" s="42"/>
      <c r="C553" s="41"/>
      <c r="D553" s="41"/>
    </row>
    <row r="554" spans="1:4" x14ac:dyDescent="0.2">
      <c r="A554" s="41"/>
      <c r="B554" s="42"/>
      <c r="C554" s="41"/>
      <c r="D554" s="41"/>
    </row>
    <row r="555" spans="1:4" x14ac:dyDescent="0.2">
      <c r="A555" s="41"/>
      <c r="B555" s="42"/>
      <c r="C555" s="41"/>
      <c r="D555" s="41"/>
    </row>
    <row r="556" spans="1:4" x14ac:dyDescent="0.2">
      <c r="A556" s="41"/>
      <c r="B556" s="42"/>
      <c r="C556" s="41"/>
      <c r="D556" s="41"/>
    </row>
    <row r="557" spans="1:4" x14ac:dyDescent="0.2">
      <c r="A557" s="41"/>
      <c r="B557" s="42"/>
      <c r="C557" s="41"/>
      <c r="D557" s="41"/>
    </row>
    <row r="558" spans="1:4" x14ac:dyDescent="0.2">
      <c r="A558" s="41"/>
      <c r="B558" s="42"/>
      <c r="C558" s="41"/>
      <c r="D558" s="41"/>
    </row>
    <row r="559" spans="1:4" x14ac:dyDescent="0.2">
      <c r="A559" s="41"/>
      <c r="B559" s="42"/>
      <c r="C559" s="41"/>
      <c r="D559" s="41"/>
    </row>
    <row r="560" spans="1:4" x14ac:dyDescent="0.2">
      <c r="A560" s="41"/>
      <c r="B560" s="42"/>
      <c r="C560" s="41"/>
      <c r="D560" s="41"/>
    </row>
    <row r="561" spans="1:4" x14ac:dyDescent="0.2">
      <c r="A561" s="41"/>
      <c r="B561" s="42"/>
      <c r="C561" s="41"/>
      <c r="D561" s="41"/>
    </row>
    <row r="562" spans="1:4" x14ac:dyDescent="0.2">
      <c r="A562" s="41"/>
      <c r="B562" s="42"/>
      <c r="C562" s="41"/>
      <c r="D562" s="41"/>
    </row>
    <row r="563" spans="1:4" x14ac:dyDescent="0.2">
      <c r="A563" s="41"/>
      <c r="B563" s="42"/>
      <c r="C563" s="41"/>
      <c r="D563" s="41"/>
    </row>
    <row r="564" spans="1:4" x14ac:dyDescent="0.2">
      <c r="A564" s="41"/>
      <c r="B564" s="42"/>
      <c r="C564" s="41"/>
      <c r="D564" s="41"/>
    </row>
    <row r="565" spans="1:4" x14ac:dyDescent="0.2">
      <c r="A565" s="41"/>
      <c r="B565" s="42"/>
      <c r="C565" s="41"/>
      <c r="D565" s="41"/>
    </row>
    <row r="566" spans="1:4" x14ac:dyDescent="0.2">
      <c r="A566" s="41"/>
      <c r="B566" s="42"/>
      <c r="C566" s="41"/>
      <c r="D566" s="41"/>
    </row>
    <row r="567" spans="1:4" x14ac:dyDescent="0.2">
      <c r="A567" s="41"/>
      <c r="B567" s="42"/>
      <c r="C567" s="41"/>
      <c r="D567" s="41"/>
    </row>
    <row r="568" spans="1:4" x14ac:dyDescent="0.2">
      <c r="A568" s="41"/>
      <c r="B568" s="42"/>
      <c r="C568" s="41"/>
      <c r="D568" s="41"/>
    </row>
    <row r="569" spans="1:4" x14ac:dyDescent="0.2">
      <c r="A569" s="41"/>
      <c r="B569" s="42"/>
      <c r="C569" s="41"/>
      <c r="D569" s="41"/>
    </row>
    <row r="570" spans="1:4" x14ac:dyDescent="0.2">
      <c r="A570" s="41"/>
      <c r="B570" s="42"/>
      <c r="C570" s="41"/>
      <c r="D570" s="41"/>
    </row>
    <row r="571" spans="1:4" x14ac:dyDescent="0.2">
      <c r="A571" s="41"/>
      <c r="B571" s="42"/>
      <c r="C571" s="41"/>
      <c r="D571" s="41"/>
    </row>
    <row r="572" spans="1:4" x14ac:dyDescent="0.2">
      <c r="A572" s="41"/>
      <c r="B572" s="42"/>
      <c r="C572" s="41"/>
      <c r="D572" s="41"/>
    </row>
    <row r="573" spans="1:4" x14ac:dyDescent="0.2">
      <c r="A573" s="41"/>
      <c r="B573" s="42"/>
      <c r="C573" s="41"/>
      <c r="D573" s="41"/>
    </row>
    <row r="574" spans="1:4" x14ac:dyDescent="0.2">
      <c r="A574" s="41"/>
      <c r="B574" s="42"/>
      <c r="C574" s="41"/>
      <c r="D574" s="41"/>
    </row>
    <row r="575" spans="1:4" x14ac:dyDescent="0.2">
      <c r="A575" s="41"/>
      <c r="B575" s="42"/>
      <c r="C575" s="41"/>
      <c r="D575" s="41"/>
    </row>
    <row r="576" spans="1:4" x14ac:dyDescent="0.2">
      <c r="A576" s="41"/>
      <c r="B576" s="42"/>
      <c r="C576" s="41"/>
      <c r="D576" s="41"/>
    </row>
    <row r="577" spans="1:4" x14ac:dyDescent="0.2">
      <c r="A577" s="41"/>
      <c r="B577" s="42"/>
      <c r="C577" s="41"/>
      <c r="D577" s="41"/>
    </row>
    <row r="578" spans="1:4" x14ac:dyDescent="0.2">
      <c r="A578" s="41"/>
      <c r="B578" s="42"/>
      <c r="C578" s="41"/>
      <c r="D578" s="41"/>
    </row>
    <row r="579" spans="1:4" x14ac:dyDescent="0.2">
      <c r="A579" s="41"/>
      <c r="B579" s="42"/>
      <c r="C579" s="41"/>
      <c r="D579" s="41"/>
    </row>
    <row r="580" spans="1:4" x14ac:dyDescent="0.2">
      <c r="A580" s="41"/>
      <c r="B580" s="42"/>
      <c r="C580" s="41"/>
      <c r="D580" s="41"/>
    </row>
    <row r="581" spans="1:4" x14ac:dyDescent="0.2">
      <c r="A581" s="41"/>
      <c r="B581" s="42"/>
      <c r="C581" s="41"/>
      <c r="D581" s="41"/>
    </row>
    <row r="582" spans="1:4" x14ac:dyDescent="0.2">
      <c r="A582" s="41"/>
      <c r="B582" s="42"/>
      <c r="C582" s="41"/>
      <c r="D582" s="41"/>
    </row>
    <row r="583" spans="1:4" x14ac:dyDescent="0.2">
      <c r="A583" s="41"/>
      <c r="B583" s="42"/>
      <c r="C583" s="41"/>
      <c r="D583" s="41"/>
    </row>
    <row r="584" spans="1:4" x14ac:dyDescent="0.2">
      <c r="A584" s="41"/>
      <c r="B584" s="42"/>
      <c r="C584" s="41"/>
      <c r="D584" s="41"/>
    </row>
    <row r="585" spans="1:4" x14ac:dyDescent="0.2">
      <c r="A585" s="41"/>
      <c r="B585" s="42"/>
      <c r="C585" s="41"/>
      <c r="D585" s="41"/>
    </row>
    <row r="586" spans="1:4" x14ac:dyDescent="0.2">
      <c r="A586" s="41"/>
      <c r="B586" s="42"/>
      <c r="C586" s="41"/>
      <c r="D586" s="41"/>
    </row>
    <row r="587" spans="1:4" x14ac:dyDescent="0.2">
      <c r="A587" s="41"/>
      <c r="B587" s="42"/>
      <c r="C587" s="41"/>
      <c r="D587" s="41"/>
    </row>
    <row r="588" spans="1:4" x14ac:dyDescent="0.2">
      <c r="A588" s="41"/>
      <c r="B588" s="42"/>
      <c r="C588" s="41"/>
      <c r="D588" s="41"/>
    </row>
    <row r="589" spans="1:4" x14ac:dyDescent="0.2">
      <c r="A589" s="41"/>
      <c r="B589" s="42"/>
      <c r="C589" s="41"/>
      <c r="D589" s="41"/>
    </row>
    <row r="590" spans="1:4" x14ac:dyDescent="0.2">
      <c r="A590" s="41"/>
      <c r="B590" s="42"/>
      <c r="C590" s="41"/>
      <c r="D590" s="41"/>
    </row>
    <row r="591" spans="1:4" x14ac:dyDescent="0.2">
      <c r="A591" s="41"/>
      <c r="B591" s="42"/>
      <c r="C591" s="41"/>
      <c r="D591" s="41"/>
    </row>
    <row r="592" spans="1:4" x14ac:dyDescent="0.2">
      <c r="A592" s="41"/>
      <c r="B592" s="42"/>
      <c r="C592" s="41"/>
      <c r="D592" s="41"/>
    </row>
    <row r="593" spans="1:4" x14ac:dyDescent="0.2">
      <c r="A593" s="41"/>
      <c r="B593" s="42"/>
      <c r="C593" s="41"/>
      <c r="D593" s="41"/>
    </row>
    <row r="594" spans="1:4" x14ac:dyDescent="0.2">
      <c r="A594" s="41"/>
      <c r="B594" s="42"/>
      <c r="C594" s="41"/>
      <c r="D594" s="41"/>
    </row>
    <row r="595" spans="1:4" x14ac:dyDescent="0.2">
      <c r="A595" s="41"/>
      <c r="B595" s="42"/>
      <c r="C595" s="41"/>
      <c r="D595" s="41"/>
    </row>
    <row r="596" spans="1:4" x14ac:dyDescent="0.2">
      <c r="A596" s="41"/>
      <c r="B596" s="42"/>
      <c r="C596" s="41"/>
      <c r="D596" s="41"/>
    </row>
    <row r="597" spans="1:4" x14ac:dyDescent="0.2">
      <c r="A597" s="41"/>
      <c r="B597" s="42"/>
      <c r="C597" s="41"/>
      <c r="D597" s="41"/>
    </row>
    <row r="598" spans="1:4" x14ac:dyDescent="0.2">
      <c r="A598" s="41"/>
      <c r="B598" s="42"/>
      <c r="C598" s="41"/>
      <c r="D598" s="41"/>
    </row>
    <row r="599" spans="1:4" x14ac:dyDescent="0.2">
      <c r="A599" s="41"/>
      <c r="B599" s="42"/>
      <c r="C599" s="41"/>
      <c r="D599" s="41"/>
    </row>
    <row r="600" spans="1:4" x14ac:dyDescent="0.2">
      <c r="A600" s="41"/>
      <c r="B600" s="42"/>
      <c r="C600" s="41"/>
      <c r="D600" s="41"/>
    </row>
    <row r="601" spans="1:4" x14ac:dyDescent="0.2">
      <c r="A601" s="41"/>
      <c r="B601" s="42"/>
      <c r="C601" s="41"/>
      <c r="D601" s="41"/>
    </row>
    <row r="602" spans="1:4" x14ac:dyDescent="0.2">
      <c r="A602" s="41"/>
      <c r="B602" s="42"/>
      <c r="C602" s="41"/>
      <c r="D602" s="41"/>
    </row>
    <row r="603" spans="1:4" x14ac:dyDescent="0.2">
      <c r="A603" s="41"/>
      <c r="B603" s="42"/>
      <c r="C603" s="41"/>
      <c r="D603" s="41"/>
    </row>
    <row r="604" spans="1:4" x14ac:dyDescent="0.2">
      <c r="A604" s="41"/>
      <c r="B604" s="42"/>
      <c r="C604" s="41"/>
      <c r="D604" s="41"/>
    </row>
    <row r="605" spans="1:4" x14ac:dyDescent="0.2">
      <c r="A605" s="41"/>
      <c r="B605" s="42"/>
      <c r="C605" s="41"/>
      <c r="D605" s="41"/>
    </row>
    <row r="606" spans="1:4" x14ac:dyDescent="0.2">
      <c r="A606" s="41"/>
      <c r="B606" s="42"/>
      <c r="C606" s="41"/>
      <c r="D606" s="41"/>
    </row>
    <row r="607" spans="1:4" x14ac:dyDescent="0.2">
      <c r="A607" s="41"/>
      <c r="B607" s="42"/>
      <c r="C607" s="41"/>
      <c r="D607" s="41"/>
    </row>
    <row r="608" spans="1:4" x14ac:dyDescent="0.2">
      <c r="A608" s="41"/>
      <c r="B608" s="42"/>
      <c r="C608" s="41"/>
      <c r="D608" s="41"/>
    </row>
    <row r="609" spans="1:4" x14ac:dyDescent="0.2">
      <c r="A609" s="41"/>
      <c r="B609" s="42"/>
      <c r="C609" s="41"/>
      <c r="D609" s="41"/>
    </row>
    <row r="610" spans="1:4" x14ac:dyDescent="0.2">
      <c r="A610" s="41"/>
      <c r="B610" s="42"/>
      <c r="C610" s="41"/>
      <c r="D610" s="41"/>
    </row>
    <row r="611" spans="1:4" x14ac:dyDescent="0.2">
      <c r="A611" s="41"/>
      <c r="B611" s="42"/>
      <c r="C611" s="41"/>
      <c r="D611" s="41"/>
    </row>
    <row r="612" spans="1:4" x14ac:dyDescent="0.2">
      <c r="A612" s="41"/>
      <c r="B612" s="42"/>
      <c r="C612" s="41"/>
      <c r="D612" s="41"/>
    </row>
    <row r="613" spans="1:4" x14ac:dyDescent="0.2">
      <c r="A613" s="41"/>
      <c r="B613" s="42"/>
      <c r="C613" s="41"/>
      <c r="D613" s="41"/>
    </row>
    <row r="614" spans="1:4" x14ac:dyDescent="0.2">
      <c r="A614" s="41"/>
      <c r="B614" s="42"/>
      <c r="C614" s="41"/>
      <c r="D614" s="41"/>
    </row>
    <row r="615" spans="1:4" x14ac:dyDescent="0.2">
      <c r="A615" s="41"/>
      <c r="B615" s="42"/>
      <c r="C615" s="41"/>
      <c r="D615" s="41"/>
    </row>
    <row r="616" spans="1:4" x14ac:dyDescent="0.2">
      <c r="A616" s="41"/>
      <c r="B616" s="42"/>
      <c r="C616" s="41"/>
      <c r="D616" s="41"/>
    </row>
    <row r="617" spans="1:4" x14ac:dyDescent="0.2">
      <c r="A617" s="41"/>
      <c r="B617" s="42"/>
      <c r="C617" s="41"/>
      <c r="D617" s="41"/>
    </row>
    <row r="618" spans="1:4" x14ac:dyDescent="0.2">
      <c r="A618" s="41"/>
      <c r="B618" s="42"/>
      <c r="C618" s="41"/>
      <c r="D618" s="41"/>
    </row>
    <row r="619" spans="1:4" x14ac:dyDescent="0.2">
      <c r="A619" s="41"/>
      <c r="B619" s="42"/>
      <c r="C619" s="41"/>
      <c r="D619" s="41"/>
    </row>
    <row r="620" spans="1:4" x14ac:dyDescent="0.2">
      <c r="A620" s="41"/>
      <c r="B620" s="42"/>
      <c r="C620" s="41"/>
      <c r="D620" s="41"/>
    </row>
    <row r="621" spans="1:4" x14ac:dyDescent="0.2">
      <c r="A621" s="41"/>
      <c r="B621" s="42"/>
      <c r="C621" s="41"/>
      <c r="D621" s="41"/>
    </row>
    <row r="622" spans="1:4" x14ac:dyDescent="0.2">
      <c r="A622" s="41"/>
      <c r="B622" s="42"/>
      <c r="C622" s="41"/>
      <c r="D622" s="41"/>
    </row>
    <row r="623" spans="1:4" x14ac:dyDescent="0.2">
      <c r="A623" s="41"/>
      <c r="B623" s="42"/>
      <c r="C623" s="41"/>
      <c r="D623" s="41"/>
    </row>
    <row r="624" spans="1:4" x14ac:dyDescent="0.2">
      <c r="A624" s="41"/>
      <c r="B624" s="42"/>
      <c r="C624" s="41"/>
      <c r="D624" s="41"/>
    </row>
    <row r="625" spans="1:4" x14ac:dyDescent="0.2">
      <c r="A625" s="41"/>
      <c r="B625" s="42"/>
      <c r="C625" s="41"/>
      <c r="D625" s="41"/>
    </row>
    <row r="626" spans="1:4" x14ac:dyDescent="0.2">
      <c r="A626" s="41"/>
      <c r="B626" s="42"/>
      <c r="C626" s="41"/>
      <c r="D626" s="41"/>
    </row>
    <row r="627" spans="1:4" x14ac:dyDescent="0.2">
      <c r="A627" s="41"/>
      <c r="B627" s="42"/>
      <c r="C627" s="41"/>
      <c r="D627" s="41"/>
    </row>
    <row r="628" spans="1:4" x14ac:dyDescent="0.2">
      <c r="A628" s="41"/>
      <c r="B628" s="42"/>
      <c r="C628" s="41"/>
      <c r="D628" s="41"/>
    </row>
    <row r="629" spans="1:4" x14ac:dyDescent="0.2">
      <c r="A629" s="41"/>
      <c r="B629" s="42"/>
      <c r="C629" s="41"/>
      <c r="D629" s="41"/>
    </row>
    <row r="630" spans="1:4" x14ac:dyDescent="0.2">
      <c r="A630" s="41"/>
      <c r="B630" s="42"/>
      <c r="C630" s="41"/>
      <c r="D630" s="41"/>
    </row>
    <row r="631" spans="1:4" x14ac:dyDescent="0.2">
      <c r="A631" s="41"/>
      <c r="B631" s="42"/>
      <c r="C631" s="41"/>
      <c r="D631" s="41"/>
    </row>
    <row r="632" spans="1:4" x14ac:dyDescent="0.2">
      <c r="A632" s="41"/>
      <c r="B632" s="42"/>
      <c r="C632" s="41"/>
      <c r="D632" s="41"/>
    </row>
    <row r="633" spans="1:4" x14ac:dyDescent="0.2">
      <c r="A633" s="41"/>
      <c r="B633" s="42"/>
      <c r="C633" s="41"/>
      <c r="D633" s="41"/>
    </row>
    <row r="634" spans="1:4" x14ac:dyDescent="0.2">
      <c r="A634" s="41"/>
      <c r="B634" s="42"/>
      <c r="C634" s="41"/>
      <c r="D634" s="41"/>
    </row>
    <row r="635" spans="1:4" x14ac:dyDescent="0.2">
      <c r="A635" s="41"/>
      <c r="B635" s="42"/>
      <c r="C635" s="41"/>
      <c r="D635" s="41"/>
    </row>
    <row r="636" spans="1:4" x14ac:dyDescent="0.2">
      <c r="A636" s="41"/>
      <c r="B636" s="42"/>
      <c r="C636" s="41"/>
      <c r="D636" s="41"/>
    </row>
    <row r="637" spans="1:4" x14ac:dyDescent="0.2">
      <c r="A637" s="41"/>
      <c r="B637" s="42"/>
      <c r="C637" s="41"/>
      <c r="D637" s="41"/>
    </row>
    <row r="638" spans="1:4" x14ac:dyDescent="0.2">
      <c r="A638" s="41"/>
      <c r="B638" s="42"/>
      <c r="C638" s="41"/>
      <c r="D638" s="41"/>
    </row>
    <row r="639" spans="1:4" x14ac:dyDescent="0.2">
      <c r="A639" s="41"/>
      <c r="B639" s="42"/>
      <c r="C639" s="41"/>
      <c r="D639" s="41"/>
    </row>
    <row r="640" spans="1:4" x14ac:dyDescent="0.2">
      <c r="A640" s="41"/>
      <c r="B640" s="42"/>
      <c r="C640" s="41"/>
      <c r="D640" s="41"/>
    </row>
    <row r="641" spans="1:4" x14ac:dyDescent="0.2">
      <c r="A641" s="41"/>
      <c r="B641" s="42"/>
      <c r="C641" s="41"/>
      <c r="D641" s="41"/>
    </row>
    <row r="642" spans="1:4" x14ac:dyDescent="0.2">
      <c r="A642" s="41"/>
      <c r="B642" s="42"/>
      <c r="C642" s="41"/>
      <c r="D642" s="41"/>
    </row>
    <row r="643" spans="1:4" x14ac:dyDescent="0.2">
      <c r="A643" s="41"/>
      <c r="B643" s="42"/>
      <c r="C643" s="41"/>
      <c r="D643" s="41"/>
    </row>
    <row r="644" spans="1:4" x14ac:dyDescent="0.2">
      <c r="A644" s="41"/>
      <c r="B644" s="42"/>
      <c r="C644" s="41"/>
      <c r="D644" s="41"/>
    </row>
    <row r="645" spans="1:4" x14ac:dyDescent="0.2">
      <c r="A645" s="41"/>
      <c r="B645" s="42"/>
      <c r="C645" s="41"/>
      <c r="D645" s="41"/>
    </row>
    <row r="646" spans="1:4" x14ac:dyDescent="0.2">
      <c r="A646" s="41"/>
      <c r="B646" s="42"/>
      <c r="C646" s="41"/>
      <c r="D646" s="41"/>
    </row>
    <row r="647" spans="1:4" x14ac:dyDescent="0.2">
      <c r="A647" s="41"/>
      <c r="B647" s="42"/>
      <c r="C647" s="41"/>
      <c r="D647" s="41"/>
    </row>
    <row r="648" spans="1:4" x14ac:dyDescent="0.2">
      <c r="A648" s="41"/>
      <c r="B648" s="42"/>
      <c r="C648" s="41"/>
      <c r="D648" s="41"/>
    </row>
    <row r="649" spans="1:4" x14ac:dyDescent="0.2">
      <c r="A649" s="41"/>
      <c r="B649" s="42"/>
      <c r="C649" s="41"/>
      <c r="D649" s="41"/>
    </row>
    <row r="650" spans="1:4" x14ac:dyDescent="0.2">
      <c r="A650" s="41"/>
      <c r="B650" s="42"/>
      <c r="C650" s="41"/>
      <c r="D650" s="41"/>
    </row>
    <row r="651" spans="1:4" x14ac:dyDescent="0.2">
      <c r="A651" s="41"/>
      <c r="B651" s="42"/>
      <c r="C651" s="41"/>
      <c r="D651" s="41"/>
    </row>
    <row r="652" spans="1:4" x14ac:dyDescent="0.2">
      <c r="A652" s="41"/>
      <c r="B652" s="42"/>
      <c r="C652" s="41"/>
      <c r="D652" s="41"/>
    </row>
    <row r="653" spans="1:4" x14ac:dyDescent="0.2">
      <c r="A653" s="41"/>
      <c r="B653" s="42"/>
      <c r="C653" s="41"/>
      <c r="D653" s="41"/>
    </row>
    <row r="654" spans="1:4" x14ac:dyDescent="0.2">
      <c r="A654" s="41"/>
      <c r="B654" s="42"/>
      <c r="C654" s="41"/>
      <c r="D654" s="41"/>
    </row>
    <row r="655" spans="1:4" x14ac:dyDescent="0.2">
      <c r="A655" s="41"/>
      <c r="B655" s="42"/>
      <c r="C655" s="41"/>
      <c r="D655" s="41"/>
    </row>
    <row r="656" spans="1:4" x14ac:dyDescent="0.2">
      <c r="A656" s="41"/>
      <c r="B656" s="42"/>
      <c r="C656" s="41"/>
      <c r="D656" s="41"/>
    </row>
    <row r="657" spans="1:4" x14ac:dyDescent="0.2">
      <c r="A657" s="41"/>
      <c r="B657" s="42"/>
      <c r="C657" s="41"/>
      <c r="D657" s="41"/>
    </row>
    <row r="658" spans="1:4" x14ac:dyDescent="0.2">
      <c r="A658" s="41"/>
      <c r="B658" s="42"/>
      <c r="C658" s="41"/>
      <c r="D658" s="41"/>
    </row>
    <row r="659" spans="1:4" x14ac:dyDescent="0.2">
      <c r="A659" s="41"/>
      <c r="B659" s="42"/>
      <c r="C659" s="41"/>
      <c r="D659" s="41"/>
    </row>
    <row r="660" spans="1:4" x14ac:dyDescent="0.2">
      <c r="A660" s="41"/>
      <c r="B660" s="42"/>
      <c r="C660" s="41"/>
      <c r="D660" s="41"/>
    </row>
    <row r="661" spans="1:4" x14ac:dyDescent="0.2">
      <c r="A661" s="41"/>
      <c r="B661" s="42"/>
      <c r="C661" s="41"/>
      <c r="D661" s="41"/>
    </row>
    <row r="662" spans="1:4" x14ac:dyDescent="0.2">
      <c r="A662" s="41"/>
      <c r="B662" s="42"/>
      <c r="C662" s="41"/>
      <c r="D662" s="41"/>
    </row>
    <row r="663" spans="1:4" x14ac:dyDescent="0.2">
      <c r="A663" s="41"/>
      <c r="B663" s="42"/>
      <c r="C663" s="41"/>
      <c r="D663" s="41"/>
    </row>
    <row r="664" spans="1:4" x14ac:dyDescent="0.2">
      <c r="A664" s="41"/>
      <c r="B664" s="42"/>
      <c r="C664" s="41"/>
      <c r="D664" s="41"/>
    </row>
    <row r="665" spans="1:4" x14ac:dyDescent="0.2">
      <c r="A665" s="41"/>
      <c r="B665" s="42"/>
      <c r="C665" s="41"/>
      <c r="D665" s="41"/>
    </row>
    <row r="666" spans="1:4" x14ac:dyDescent="0.2">
      <c r="A666" s="41"/>
      <c r="B666" s="42"/>
      <c r="C666" s="41"/>
      <c r="D666" s="41"/>
    </row>
    <row r="667" spans="1:4" x14ac:dyDescent="0.2">
      <c r="A667" s="41"/>
      <c r="B667" s="42"/>
      <c r="C667" s="41"/>
      <c r="D667" s="41"/>
    </row>
    <row r="668" spans="1:4" x14ac:dyDescent="0.2">
      <c r="A668" s="41"/>
      <c r="B668" s="42"/>
      <c r="C668" s="41"/>
      <c r="D668" s="41"/>
    </row>
    <row r="669" spans="1:4" x14ac:dyDescent="0.2">
      <c r="A669" s="41"/>
      <c r="B669" s="42"/>
      <c r="C669" s="41"/>
      <c r="D669" s="41"/>
    </row>
    <row r="670" spans="1:4" x14ac:dyDescent="0.2">
      <c r="A670" s="41"/>
      <c r="B670" s="42"/>
      <c r="C670" s="41"/>
      <c r="D670" s="41"/>
    </row>
    <row r="671" spans="1:4" x14ac:dyDescent="0.2">
      <c r="A671" s="41"/>
      <c r="B671" s="42"/>
      <c r="C671" s="41"/>
      <c r="D671" s="41"/>
    </row>
    <row r="672" spans="1:4" x14ac:dyDescent="0.2">
      <c r="A672" s="41"/>
      <c r="B672" s="42"/>
      <c r="C672" s="41"/>
      <c r="D672" s="41"/>
    </row>
    <row r="673" spans="1:4" x14ac:dyDescent="0.2">
      <c r="A673" s="41"/>
      <c r="B673" s="42"/>
      <c r="C673" s="41"/>
      <c r="D673" s="41"/>
    </row>
    <row r="674" spans="1:4" x14ac:dyDescent="0.2">
      <c r="A674" s="41"/>
      <c r="B674" s="42"/>
      <c r="C674" s="41"/>
      <c r="D674" s="41"/>
    </row>
    <row r="675" spans="1:4" x14ac:dyDescent="0.2">
      <c r="A675" s="41"/>
      <c r="B675" s="42"/>
      <c r="C675" s="41"/>
      <c r="D675" s="41"/>
    </row>
    <row r="676" spans="1:4" x14ac:dyDescent="0.2">
      <c r="A676" s="41"/>
      <c r="B676" s="42"/>
      <c r="C676" s="41"/>
      <c r="D676" s="41"/>
    </row>
    <row r="677" spans="1:4" x14ac:dyDescent="0.2">
      <c r="A677" s="41"/>
      <c r="B677" s="42"/>
      <c r="C677" s="41"/>
      <c r="D677" s="41"/>
    </row>
    <row r="678" spans="1:4" x14ac:dyDescent="0.2">
      <c r="A678" s="41"/>
      <c r="B678" s="42"/>
      <c r="C678" s="41"/>
      <c r="D678" s="41"/>
    </row>
    <row r="679" spans="1:4" x14ac:dyDescent="0.2">
      <c r="A679" s="41"/>
      <c r="B679" s="42"/>
      <c r="C679" s="41"/>
      <c r="D679" s="41"/>
    </row>
    <row r="680" spans="1:4" x14ac:dyDescent="0.2">
      <c r="A680" s="41"/>
      <c r="B680" s="42"/>
      <c r="C680" s="41"/>
      <c r="D680" s="41"/>
    </row>
    <row r="681" spans="1:4" x14ac:dyDescent="0.2">
      <c r="A681" s="41"/>
      <c r="B681" s="42"/>
      <c r="C681" s="41"/>
      <c r="D681" s="41"/>
    </row>
    <row r="682" spans="1:4" x14ac:dyDescent="0.2">
      <c r="A682" s="41"/>
      <c r="B682" s="42"/>
      <c r="C682" s="41"/>
      <c r="D682" s="41"/>
    </row>
    <row r="683" spans="1:4" x14ac:dyDescent="0.2">
      <c r="A683" s="41"/>
      <c r="B683" s="42"/>
      <c r="C683" s="41"/>
      <c r="D683" s="41"/>
    </row>
    <row r="684" spans="1:4" x14ac:dyDescent="0.2">
      <c r="A684" s="41"/>
      <c r="B684" s="42"/>
      <c r="C684" s="41"/>
      <c r="D684" s="41"/>
    </row>
    <row r="685" spans="1:4" x14ac:dyDescent="0.2">
      <c r="A685" s="41"/>
      <c r="B685" s="42"/>
      <c r="C685" s="41"/>
      <c r="D685" s="41"/>
    </row>
    <row r="686" spans="1:4" x14ac:dyDescent="0.2">
      <c r="A686" s="41"/>
      <c r="B686" s="42"/>
      <c r="C686" s="41"/>
      <c r="D686" s="41"/>
    </row>
    <row r="687" spans="1:4" x14ac:dyDescent="0.2">
      <c r="A687" s="41"/>
      <c r="B687" s="42"/>
      <c r="C687" s="41"/>
      <c r="D687" s="41"/>
    </row>
    <row r="688" spans="1:4" x14ac:dyDescent="0.2">
      <c r="A688" s="41"/>
      <c r="B688" s="42"/>
      <c r="C688" s="41"/>
      <c r="D688" s="41"/>
    </row>
    <row r="689" spans="1:4" x14ac:dyDescent="0.2">
      <c r="A689" s="41"/>
      <c r="B689" s="42"/>
      <c r="C689" s="41"/>
      <c r="D689" s="41"/>
    </row>
    <row r="690" spans="1:4" x14ac:dyDescent="0.2">
      <c r="A690" s="41"/>
      <c r="B690" s="42"/>
      <c r="C690" s="41"/>
      <c r="D690" s="41"/>
    </row>
    <row r="691" spans="1:4" x14ac:dyDescent="0.2">
      <c r="A691" s="41"/>
      <c r="B691" s="42"/>
      <c r="C691" s="41"/>
      <c r="D691" s="41"/>
    </row>
    <row r="692" spans="1:4" x14ac:dyDescent="0.2">
      <c r="A692" s="41"/>
      <c r="B692" s="42"/>
      <c r="C692" s="41"/>
      <c r="D692" s="41"/>
    </row>
    <row r="693" spans="1:4" x14ac:dyDescent="0.2">
      <c r="A693" s="41"/>
      <c r="B693" s="42"/>
      <c r="C693" s="41"/>
      <c r="D693" s="41"/>
    </row>
    <row r="694" spans="1:4" x14ac:dyDescent="0.2">
      <c r="A694" s="41"/>
      <c r="B694" s="42"/>
      <c r="C694" s="41"/>
      <c r="D694" s="41"/>
    </row>
    <row r="695" spans="1:4" x14ac:dyDescent="0.2">
      <c r="A695" s="41"/>
      <c r="B695" s="42"/>
      <c r="C695" s="41"/>
      <c r="D695" s="41"/>
    </row>
    <row r="696" spans="1:4" x14ac:dyDescent="0.2">
      <c r="A696" s="41"/>
      <c r="B696" s="42"/>
      <c r="C696" s="41"/>
      <c r="D696" s="41"/>
    </row>
    <row r="697" spans="1:4" x14ac:dyDescent="0.2">
      <c r="A697" s="41"/>
      <c r="B697" s="42"/>
      <c r="C697" s="41"/>
      <c r="D697" s="41"/>
    </row>
    <row r="698" spans="1:4" x14ac:dyDescent="0.2">
      <c r="A698" s="41"/>
      <c r="B698" s="42"/>
      <c r="C698" s="41"/>
      <c r="D698" s="41"/>
    </row>
    <row r="699" spans="1:4" x14ac:dyDescent="0.2">
      <c r="A699" s="41"/>
      <c r="B699" s="42"/>
      <c r="C699" s="41"/>
      <c r="D699" s="41"/>
    </row>
    <row r="700" spans="1:4" x14ac:dyDescent="0.2">
      <c r="A700" s="41"/>
      <c r="B700" s="42"/>
      <c r="C700" s="41"/>
      <c r="D700" s="41"/>
    </row>
    <row r="701" spans="1:4" x14ac:dyDescent="0.2">
      <c r="A701" s="41"/>
      <c r="B701" s="42"/>
      <c r="C701" s="41"/>
      <c r="D701" s="41"/>
    </row>
    <row r="702" spans="1:4" x14ac:dyDescent="0.2">
      <c r="A702" s="41"/>
      <c r="B702" s="42"/>
      <c r="C702" s="41"/>
      <c r="D702" s="41"/>
    </row>
    <row r="703" spans="1:4" x14ac:dyDescent="0.2">
      <c r="A703" s="41"/>
      <c r="B703" s="42"/>
      <c r="C703" s="41"/>
      <c r="D703" s="41"/>
    </row>
    <row r="704" spans="1:4" x14ac:dyDescent="0.2">
      <c r="A704" s="41"/>
      <c r="B704" s="42"/>
      <c r="C704" s="41"/>
      <c r="D704" s="41"/>
    </row>
    <row r="705" spans="1:4" x14ac:dyDescent="0.2">
      <c r="A705" s="41"/>
      <c r="B705" s="42"/>
      <c r="C705" s="41"/>
      <c r="D705" s="41"/>
    </row>
    <row r="706" spans="1:4" x14ac:dyDescent="0.2">
      <c r="A706" s="41"/>
      <c r="B706" s="42"/>
      <c r="C706" s="41"/>
      <c r="D706" s="41"/>
    </row>
    <row r="707" spans="1:4" x14ac:dyDescent="0.2">
      <c r="A707" s="41"/>
      <c r="B707" s="42"/>
      <c r="C707" s="41"/>
      <c r="D707" s="41"/>
    </row>
    <row r="708" spans="1:4" x14ac:dyDescent="0.2">
      <c r="A708" s="41"/>
      <c r="B708" s="42"/>
      <c r="C708" s="41"/>
      <c r="D708" s="41"/>
    </row>
    <row r="709" spans="1:4" x14ac:dyDescent="0.2">
      <c r="A709" s="41"/>
      <c r="B709" s="42"/>
      <c r="C709" s="41"/>
      <c r="D709" s="41"/>
    </row>
    <row r="710" spans="1:4" x14ac:dyDescent="0.2">
      <c r="A710" s="41"/>
      <c r="B710" s="42"/>
      <c r="C710" s="41"/>
      <c r="D710" s="41"/>
    </row>
    <row r="711" spans="1:4" x14ac:dyDescent="0.2">
      <c r="A711" s="41"/>
      <c r="B711" s="42"/>
      <c r="C711" s="41"/>
      <c r="D711" s="41"/>
    </row>
    <row r="712" spans="1:4" x14ac:dyDescent="0.2">
      <c r="A712" s="41"/>
      <c r="B712" s="42"/>
      <c r="C712" s="41"/>
      <c r="D712" s="41"/>
    </row>
    <row r="713" spans="1:4" x14ac:dyDescent="0.2">
      <c r="A713" s="41"/>
      <c r="B713" s="42"/>
      <c r="C713" s="41"/>
      <c r="D713" s="41"/>
    </row>
    <row r="714" spans="1:4" x14ac:dyDescent="0.2">
      <c r="A714" s="41"/>
      <c r="B714" s="42"/>
      <c r="C714" s="41"/>
      <c r="D714" s="41"/>
    </row>
    <row r="715" spans="1:4" x14ac:dyDescent="0.2">
      <c r="A715" s="41"/>
      <c r="B715" s="42"/>
      <c r="C715" s="41"/>
      <c r="D715" s="41"/>
    </row>
    <row r="716" spans="1:4" x14ac:dyDescent="0.2">
      <c r="A716" s="41"/>
      <c r="B716" s="42"/>
      <c r="C716" s="41"/>
      <c r="D716" s="41"/>
    </row>
    <row r="717" spans="1:4" x14ac:dyDescent="0.2">
      <c r="A717" s="41"/>
      <c r="B717" s="42"/>
      <c r="C717" s="41"/>
      <c r="D717" s="41"/>
    </row>
    <row r="718" spans="1:4" x14ac:dyDescent="0.2">
      <c r="A718" s="41"/>
      <c r="B718" s="42"/>
      <c r="C718" s="41"/>
      <c r="D718" s="41"/>
    </row>
    <row r="719" spans="1:4" x14ac:dyDescent="0.2">
      <c r="A719" s="41"/>
      <c r="B719" s="42"/>
      <c r="C719" s="41"/>
      <c r="D719" s="41"/>
    </row>
    <row r="720" spans="1:4" x14ac:dyDescent="0.2">
      <c r="A720" s="41"/>
      <c r="B720" s="42"/>
      <c r="C720" s="41"/>
      <c r="D720" s="41"/>
    </row>
    <row r="721" spans="1:4" x14ac:dyDescent="0.2">
      <c r="A721" s="41"/>
      <c r="B721" s="42"/>
      <c r="C721" s="41"/>
      <c r="D721" s="41"/>
    </row>
    <row r="722" spans="1:4" x14ac:dyDescent="0.2">
      <c r="A722" s="41"/>
      <c r="B722" s="42"/>
      <c r="C722" s="41"/>
      <c r="D722" s="41"/>
    </row>
    <row r="723" spans="1:4" x14ac:dyDescent="0.2">
      <c r="A723" s="41"/>
      <c r="B723" s="42"/>
      <c r="C723" s="41"/>
      <c r="D723" s="41"/>
    </row>
    <row r="724" spans="1:4" x14ac:dyDescent="0.2">
      <c r="A724" s="41"/>
      <c r="B724" s="42"/>
      <c r="C724" s="41"/>
      <c r="D724" s="41"/>
    </row>
    <row r="725" spans="1:4" x14ac:dyDescent="0.2">
      <c r="A725" s="41"/>
      <c r="B725" s="42"/>
      <c r="C725" s="41"/>
      <c r="D725" s="41"/>
    </row>
    <row r="726" spans="1:4" x14ac:dyDescent="0.2">
      <c r="A726" s="41"/>
      <c r="B726" s="42"/>
      <c r="C726" s="41"/>
      <c r="D726" s="41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AB337"/>
  <sheetViews>
    <sheetView workbookViewId="0">
      <selection activeCell="E9" sqref="E9:G9"/>
    </sheetView>
  </sheetViews>
  <sheetFormatPr defaultRowHeight="12.75" x14ac:dyDescent="0.2"/>
  <cols>
    <col min="1" max="1" width="9.140625" style="11"/>
    <col min="2" max="2" width="10.7109375" style="11" customWidth="1"/>
    <col min="3" max="4" width="9.140625" style="11"/>
    <col min="5" max="5" width="10.7109375" style="11" customWidth="1"/>
    <col min="6" max="16384" width="9.140625" style="11"/>
  </cols>
  <sheetData>
    <row r="1" spans="1:28" ht="18.75" thickBot="1" x14ac:dyDescent="0.3">
      <c r="A1" s="86" t="s">
        <v>109</v>
      </c>
      <c r="D1" s="12" t="s">
        <v>188</v>
      </c>
      <c r="M1" s="87" t="s">
        <v>110</v>
      </c>
      <c r="N1" s="11" t="s">
        <v>111</v>
      </c>
      <c r="O1" s="11">
        <f ca="1">H18*J18-I18*I18</f>
        <v>15258.827916378277</v>
      </c>
      <c r="P1" s="11" t="s">
        <v>182</v>
      </c>
      <c r="U1" s="88" t="s">
        <v>164</v>
      </c>
      <c r="V1" s="89" t="s">
        <v>166</v>
      </c>
      <c r="AA1" s="11">
        <v>1</v>
      </c>
      <c r="AB1" s="11" t="s">
        <v>112</v>
      </c>
    </row>
    <row r="2" spans="1:28" x14ac:dyDescent="0.2">
      <c r="M2" s="87" t="s">
        <v>113</v>
      </c>
      <c r="N2" s="11" t="s">
        <v>114</v>
      </c>
      <c r="O2" s="11">
        <f ca="1">+F18*J18-H18*I18</f>
        <v>9870.4510988400707</v>
      </c>
      <c r="P2" s="11" t="s">
        <v>183</v>
      </c>
      <c r="U2" s="11">
        <v>-5.7</v>
      </c>
      <c r="V2" s="11">
        <f t="shared" ref="V2:V27" ca="1" si="0">+E$4+E$5*U2+E$6*U2^2</f>
        <v>-0.53149621692027615</v>
      </c>
      <c r="AA2" s="11">
        <v>2</v>
      </c>
      <c r="AB2" s="11" t="s">
        <v>38</v>
      </c>
    </row>
    <row r="3" spans="1:28" ht="13.5" thickBot="1" x14ac:dyDescent="0.25">
      <c r="A3" s="11" t="s">
        <v>115</v>
      </c>
      <c r="B3" s="11" t="s">
        <v>116</v>
      </c>
      <c r="E3" s="90" t="s">
        <v>117</v>
      </c>
      <c r="F3" s="90" t="s">
        <v>118</v>
      </c>
      <c r="G3" s="90" t="s">
        <v>119</v>
      </c>
      <c r="H3" s="90" t="s">
        <v>120</v>
      </c>
      <c r="M3" s="87" t="s">
        <v>121</v>
      </c>
      <c r="N3" s="11" t="s">
        <v>122</v>
      </c>
      <c r="O3" s="11">
        <f ca="1">+F18*I18-H18*H18</f>
        <v>-3013.7671035828284</v>
      </c>
      <c r="P3" s="11" t="s">
        <v>184</v>
      </c>
      <c r="U3" s="11">
        <v>-5.4</v>
      </c>
      <c r="V3" s="11">
        <f t="shared" ca="1" si="0"/>
        <v>-0.46808815148090577</v>
      </c>
      <c r="AA3" s="11">
        <v>3</v>
      </c>
      <c r="AB3" s="11" t="s">
        <v>123</v>
      </c>
    </row>
    <row r="4" spans="1:28" x14ac:dyDescent="0.2">
      <c r="A4" s="11" t="s">
        <v>124</v>
      </c>
      <c r="B4" s="11" t="s">
        <v>125</v>
      </c>
      <c r="D4" s="91" t="s">
        <v>126</v>
      </c>
      <c r="E4" s="92">
        <f ca="1">(G18*O1-K18*O2+L18*O3)/O7</f>
        <v>-6.5034266792134907E-3</v>
      </c>
      <c r="F4" s="93">
        <f ca="1">+E7/O7*O18</f>
        <v>4.2804096007208105E-4</v>
      </c>
      <c r="G4" s="94">
        <f>+B18</f>
        <v>1</v>
      </c>
      <c r="H4" s="95">
        <f ca="1">ABS(F4/E4)</f>
        <v>6.5817757497013463E-2</v>
      </c>
      <c r="M4" s="87" t="s">
        <v>127</v>
      </c>
      <c r="N4" s="11" t="s">
        <v>128</v>
      </c>
      <c r="O4" s="11">
        <f ca="1">+C18*J18-H18*H18</f>
        <v>15904.4720189359</v>
      </c>
      <c r="P4" s="11" t="s">
        <v>185</v>
      </c>
      <c r="U4" s="11">
        <v>-5.0999999999999996</v>
      </c>
      <c r="V4" s="11">
        <f t="shared" ca="1" si="0"/>
        <v>-0.40865529336964623</v>
      </c>
      <c r="AA4" s="11">
        <v>4</v>
      </c>
      <c r="AB4" s="11" t="s">
        <v>129</v>
      </c>
    </row>
    <row r="5" spans="1:28" x14ac:dyDescent="0.2">
      <c r="A5" s="11" t="s">
        <v>130</v>
      </c>
      <c r="B5" s="96">
        <v>40323</v>
      </c>
      <c r="D5" s="97" t="s">
        <v>131</v>
      </c>
      <c r="E5" s="98">
        <f ca="1">+(-G18*O2+K18*O4-L18*O5)/O7</f>
        <v>-3.3777567102274982E-2</v>
      </c>
      <c r="F5" s="99">
        <f ca="1">P18*E7/O7</f>
        <v>4.4086687033353462E-4</v>
      </c>
      <c r="G5" s="100">
        <f>+B18/A18</f>
        <v>1E-4</v>
      </c>
      <c r="H5" s="95">
        <f ca="1">ABS(F5/E5)</f>
        <v>1.3052061120880474E-2</v>
      </c>
      <c r="M5" s="87" t="s">
        <v>132</v>
      </c>
      <c r="N5" s="11" t="s">
        <v>133</v>
      </c>
      <c r="O5" s="11">
        <f ca="1">+C18*I18-F18*H18</f>
        <v>-3246.6827465358838</v>
      </c>
      <c r="P5" s="11" t="s">
        <v>186</v>
      </c>
      <c r="U5" s="11">
        <v>-4.8</v>
      </c>
      <c r="V5" s="11">
        <f t="shared" ca="1" si="0"/>
        <v>-0.35319764258649766</v>
      </c>
      <c r="AA5" s="11">
        <v>5</v>
      </c>
      <c r="AB5" s="11" t="s">
        <v>134</v>
      </c>
    </row>
    <row r="6" spans="1:28" ht="13.5" thickBot="1" x14ac:dyDescent="0.25">
      <c r="D6" s="101" t="s">
        <v>135</v>
      </c>
      <c r="E6" s="102">
        <f ca="1">+(G18*O3-K18*O5+L18*O6)/O7</f>
        <v>-2.2084485156172055E-2</v>
      </c>
      <c r="F6" s="103">
        <f ca="1">Q18*E7/O7</f>
        <v>1.2123542276460986E-4</v>
      </c>
      <c r="G6" s="104">
        <f>+B18/A18^2</f>
        <v>1E-8</v>
      </c>
      <c r="H6" s="95">
        <f ca="1">ABS(F6/E6)</f>
        <v>5.4896196088468751E-3</v>
      </c>
      <c r="M6" s="105" t="s">
        <v>136</v>
      </c>
      <c r="N6" s="106" t="s">
        <v>137</v>
      </c>
      <c r="O6" s="106">
        <f ca="1">+C18*H18-F18*F18</f>
        <v>1636.3605107066994</v>
      </c>
      <c r="P6" s="11" t="s">
        <v>187</v>
      </c>
      <c r="U6" s="11">
        <v>-4.5</v>
      </c>
      <c r="V6" s="11">
        <f t="shared" ca="1" si="0"/>
        <v>-0.30171519913146017</v>
      </c>
      <c r="AA6" s="11">
        <v>6</v>
      </c>
      <c r="AB6" s="11" t="s">
        <v>138</v>
      </c>
    </row>
    <row r="7" spans="1:28" x14ac:dyDescent="0.2">
      <c r="D7" s="12" t="s">
        <v>139</v>
      </c>
      <c r="E7" s="83">
        <f ca="1">SQRT(N18/(B15-3))</f>
        <v>2.0825249153014372E-3</v>
      </c>
      <c r="G7" s="107">
        <f>+B22</f>
        <v>7.8134999785106629E-4</v>
      </c>
      <c r="M7" s="87" t="s">
        <v>140</v>
      </c>
      <c r="N7" s="11" t="s">
        <v>141</v>
      </c>
      <c r="O7" s="11">
        <f ca="1">+C18*O1-F18*O2+H18*O3</f>
        <v>354336.40958289651</v>
      </c>
      <c r="U7" s="11">
        <v>-4.2</v>
      </c>
      <c r="V7" s="11">
        <f t="shared" ca="1" si="0"/>
        <v>-0.25420796300453363</v>
      </c>
      <c r="AA7" s="11">
        <v>7</v>
      </c>
      <c r="AB7" s="11" t="s">
        <v>142</v>
      </c>
    </row>
    <row r="8" spans="1:28" x14ac:dyDescent="0.2">
      <c r="A8" s="26">
        <v>21</v>
      </c>
      <c r="B8" s="11" t="s">
        <v>145</v>
      </c>
      <c r="C8" s="108">
        <v>21</v>
      </c>
      <c r="D8" s="12" t="s">
        <v>175</v>
      </c>
      <c r="F8" s="109">
        <f ca="1">CORREL(INDIRECT(E12):INDIRECT(E13),INDIRECT(M12):INDIRECT(M13))</f>
        <v>0.99935370681379587</v>
      </c>
      <c r="G8" s="83"/>
      <c r="K8" s="107"/>
      <c r="U8" s="11">
        <v>-3.9</v>
      </c>
      <c r="V8" s="11">
        <f t="shared" ca="1" si="0"/>
        <v>-0.21067593420571804</v>
      </c>
      <c r="AA8" s="11">
        <v>8</v>
      </c>
      <c r="AB8" s="11" t="s">
        <v>143</v>
      </c>
    </row>
    <row r="9" spans="1:28" x14ac:dyDescent="0.2">
      <c r="A9" s="26">
        <f>20+COUNT(A21:A1444)</f>
        <v>66</v>
      </c>
      <c r="B9" s="11" t="s">
        <v>147</v>
      </c>
      <c r="C9" s="108">
        <f>A9</f>
        <v>66</v>
      </c>
      <c r="E9" s="110">
        <f ca="1">E6*G6</f>
        <v>-2.2084485156172057E-10</v>
      </c>
      <c r="F9" s="111">
        <f ca="1">H6</f>
        <v>5.4896196088468751E-3</v>
      </c>
      <c r="G9" s="112">
        <f ca="1">F8</f>
        <v>0.99935370681379587</v>
      </c>
      <c r="K9" s="107"/>
      <c r="U9" s="11">
        <v>-3.6</v>
      </c>
      <c r="V9" s="11">
        <f t="shared" ca="1" si="0"/>
        <v>-0.17111911273501343</v>
      </c>
      <c r="AA9" s="11">
        <v>9</v>
      </c>
      <c r="AB9" s="11" t="s">
        <v>64</v>
      </c>
    </row>
    <row r="10" spans="1:28" x14ac:dyDescent="0.2">
      <c r="A10" s="65" t="s">
        <v>13</v>
      </c>
      <c r="B10" s="67">
        <f>+'A (4)'!$C$8</f>
        <v>0.4174467</v>
      </c>
      <c r="D10" s="11" t="s">
        <v>176</v>
      </c>
      <c r="E10" s="11">
        <f ca="1">2*E9*365.2422/B10</f>
        <v>-3.8645345354545269E-7</v>
      </c>
      <c r="F10" s="11" t="s">
        <v>177</v>
      </c>
      <c r="U10" s="11">
        <v>-3.3</v>
      </c>
      <c r="V10" s="11">
        <f t="shared" ca="1" si="0"/>
        <v>-0.1355374985924197</v>
      </c>
      <c r="AA10" s="11">
        <v>10</v>
      </c>
      <c r="AB10" s="11" t="s">
        <v>144</v>
      </c>
    </row>
    <row r="11" spans="1:28" x14ac:dyDescent="0.2">
      <c r="U11" s="11">
        <v>-3</v>
      </c>
      <c r="V11" s="11">
        <f t="shared" ca="1" si="0"/>
        <v>-0.10393109177793705</v>
      </c>
      <c r="AA11" s="11">
        <v>11</v>
      </c>
      <c r="AB11" s="11" t="s">
        <v>35</v>
      </c>
    </row>
    <row r="12" spans="1:28" x14ac:dyDescent="0.2">
      <c r="C12" s="15" t="str">
        <f t="shared" ref="C12:Q13" si="1">C$15&amp;$C8</f>
        <v>C21</v>
      </c>
      <c r="D12" s="15" t="str">
        <f t="shared" si="1"/>
        <v>D21</v>
      </c>
      <c r="E12" s="15" t="str">
        <f t="shared" si="1"/>
        <v>E21</v>
      </c>
      <c r="F12" s="15" t="str">
        <f t="shared" si="1"/>
        <v>F21</v>
      </c>
      <c r="G12" s="15" t="str">
        <f t="shared" ref="G12:Q12" si="2">G15&amp;$C8</f>
        <v>G21</v>
      </c>
      <c r="H12" s="15" t="str">
        <f t="shared" si="2"/>
        <v>H21</v>
      </c>
      <c r="I12" s="15" t="str">
        <f t="shared" si="2"/>
        <v>I21</v>
      </c>
      <c r="J12" s="15" t="str">
        <f t="shared" si="2"/>
        <v>J21</v>
      </c>
      <c r="K12" s="15" t="str">
        <f t="shared" si="2"/>
        <v>K21</v>
      </c>
      <c r="L12" s="15" t="str">
        <f t="shared" si="2"/>
        <v>L21</v>
      </c>
      <c r="M12" s="15" t="str">
        <f t="shared" si="2"/>
        <v>M21</v>
      </c>
      <c r="N12" s="15" t="str">
        <f t="shared" si="2"/>
        <v>N21</v>
      </c>
      <c r="O12" s="15" t="str">
        <f t="shared" si="2"/>
        <v>O21</v>
      </c>
      <c r="P12" s="15" t="str">
        <f t="shared" si="2"/>
        <v>P21</v>
      </c>
      <c r="Q12" s="15" t="str">
        <f t="shared" si="2"/>
        <v>Q21</v>
      </c>
      <c r="U12" s="11">
        <v>-2.7</v>
      </c>
      <c r="V12" s="11">
        <f t="shared" ca="1" si="0"/>
        <v>-7.6299892291565335E-2</v>
      </c>
      <c r="AA12" s="11">
        <v>12</v>
      </c>
      <c r="AB12" s="11" t="s">
        <v>146</v>
      </c>
    </row>
    <row r="13" spans="1:28" x14ac:dyDescent="0.2">
      <c r="C13" s="15" t="str">
        <f t="shared" si="1"/>
        <v>C66</v>
      </c>
      <c r="D13" s="15" t="str">
        <f t="shared" si="1"/>
        <v>D66</v>
      </c>
      <c r="E13" s="15" t="str">
        <f t="shared" si="1"/>
        <v>E66</v>
      </c>
      <c r="F13" s="15" t="str">
        <f t="shared" si="1"/>
        <v>F66</v>
      </c>
      <c r="G13" s="15" t="str">
        <f t="shared" si="1"/>
        <v>G66</v>
      </c>
      <c r="H13" s="15" t="str">
        <f t="shared" si="1"/>
        <v>H66</v>
      </c>
      <c r="I13" s="15" t="str">
        <f t="shared" si="1"/>
        <v>I66</v>
      </c>
      <c r="J13" s="15" t="str">
        <f t="shared" si="1"/>
        <v>J66</v>
      </c>
      <c r="K13" s="15" t="str">
        <f t="shared" si="1"/>
        <v>K66</v>
      </c>
      <c r="L13" s="15" t="str">
        <f t="shared" si="1"/>
        <v>L66</v>
      </c>
      <c r="M13" s="15" t="str">
        <f t="shared" si="1"/>
        <v>M66</v>
      </c>
      <c r="N13" s="15" t="str">
        <f t="shared" si="1"/>
        <v>N66</v>
      </c>
      <c r="O13" s="15" t="str">
        <f t="shared" si="1"/>
        <v>O66</v>
      </c>
      <c r="P13" s="15" t="str">
        <f t="shared" si="1"/>
        <v>P66</v>
      </c>
      <c r="Q13" s="15" t="str">
        <f t="shared" si="1"/>
        <v>Q66</v>
      </c>
      <c r="U13" s="11">
        <v>-2.4</v>
      </c>
      <c r="V13" s="11">
        <f t="shared" ca="1" si="0"/>
        <v>-5.2643900133304555E-2</v>
      </c>
      <c r="AA13" s="11">
        <v>13</v>
      </c>
      <c r="AB13" s="11" t="s">
        <v>148</v>
      </c>
    </row>
    <row r="14" spans="1:28" x14ac:dyDescent="0.2">
      <c r="U14" s="11">
        <v>-2.1</v>
      </c>
      <c r="V14" s="11">
        <f t="shared" ca="1" si="0"/>
        <v>-3.2963115303154794E-2</v>
      </c>
      <c r="AA14" s="11">
        <v>14</v>
      </c>
      <c r="AB14" s="11" t="s">
        <v>149</v>
      </c>
    </row>
    <row r="15" spans="1:28" x14ac:dyDescent="0.2">
      <c r="A15" s="12" t="s">
        <v>153</v>
      </c>
      <c r="B15" s="12">
        <f>C9-C8+1</f>
        <v>46</v>
      </c>
      <c r="C15" s="15" t="str">
        <f t="shared" ref="C15:Q15" si="3">VLOOKUP(C16,$AA1:$AB26,2,FALSE)</f>
        <v>C</v>
      </c>
      <c r="D15" s="15" t="str">
        <f t="shared" si="3"/>
        <v>D</v>
      </c>
      <c r="E15" s="15" t="str">
        <f t="shared" si="3"/>
        <v>E</v>
      </c>
      <c r="F15" s="15" t="str">
        <f t="shared" si="3"/>
        <v>F</v>
      </c>
      <c r="G15" s="15" t="str">
        <f t="shared" si="3"/>
        <v>G</v>
      </c>
      <c r="H15" s="15" t="str">
        <f t="shared" si="3"/>
        <v>H</v>
      </c>
      <c r="I15" s="15" t="str">
        <f t="shared" si="3"/>
        <v>I</v>
      </c>
      <c r="J15" s="15" t="str">
        <f t="shared" si="3"/>
        <v>J</v>
      </c>
      <c r="K15" s="15" t="str">
        <f t="shared" si="3"/>
        <v>K</v>
      </c>
      <c r="L15" s="15" t="str">
        <f t="shared" si="3"/>
        <v>L</v>
      </c>
      <c r="M15" s="15" t="str">
        <f t="shared" si="3"/>
        <v>M</v>
      </c>
      <c r="N15" s="15" t="str">
        <f t="shared" si="3"/>
        <v>N</v>
      </c>
      <c r="O15" s="15" t="str">
        <f t="shared" si="3"/>
        <v>O</v>
      </c>
      <c r="P15" s="15" t="str">
        <f t="shared" si="3"/>
        <v>P</v>
      </c>
      <c r="Q15" s="15" t="str">
        <f t="shared" si="3"/>
        <v>Q</v>
      </c>
      <c r="U15" s="11">
        <v>-1.8</v>
      </c>
      <c r="V15" s="11">
        <f t="shared" ca="1" si="0"/>
        <v>-1.7257537801115989E-2</v>
      </c>
      <c r="AA15" s="11">
        <v>15</v>
      </c>
      <c r="AB15" s="11" t="s">
        <v>150</v>
      </c>
    </row>
    <row r="16" spans="1:28" x14ac:dyDescent="0.2">
      <c r="A16" s="15"/>
      <c r="C16" s="15">
        <f>COLUMN()</f>
        <v>3</v>
      </c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P16" s="15">
        <f>COLUMN()</f>
        <v>16</v>
      </c>
      <c r="Q16" s="15">
        <f>COLUMN()</f>
        <v>17</v>
      </c>
      <c r="U16" s="11">
        <v>-1.5</v>
      </c>
      <c r="V16" s="11">
        <f t="shared" ca="1" si="0"/>
        <v>-5.5271676271881412E-3</v>
      </c>
      <c r="AA16" s="11">
        <v>16</v>
      </c>
      <c r="AB16" s="11" t="s">
        <v>151</v>
      </c>
    </row>
    <row r="17" spans="1:28" x14ac:dyDescent="0.2">
      <c r="A17" s="12" t="s">
        <v>152</v>
      </c>
      <c r="U17" s="11">
        <v>-1.2</v>
      </c>
      <c r="V17" s="11">
        <f t="shared" ca="1" si="0"/>
        <v>2.2279952186287297E-3</v>
      </c>
      <c r="AA17" s="11">
        <v>17</v>
      </c>
      <c r="AB17" s="11" t="s">
        <v>154</v>
      </c>
    </row>
    <row r="18" spans="1:28" x14ac:dyDescent="0.2">
      <c r="A18" s="113">
        <v>10000</v>
      </c>
      <c r="B18" s="113">
        <v>1</v>
      </c>
      <c r="C18" s="11">
        <f ca="1">SUM(INDIRECT(C12):INDIRECT(C13))</f>
        <v>43.7</v>
      </c>
      <c r="D18" s="114">
        <f ca="1">SUM(INDIRECT(D12):INDIRECT(D13))</f>
        <v>16.378700000000002</v>
      </c>
      <c r="E18" s="114">
        <f ca="1">SUM(INDIRECT(E12):INDIRECT(E13))</f>
        <v>-2.1498629001325753</v>
      </c>
      <c r="F18" s="12">
        <f ca="1">SUM(INDIRECT(F12):INDIRECT(F13))</f>
        <v>17.968434999999999</v>
      </c>
      <c r="G18" s="12">
        <f ca="1">SUM(INDIRECT(G12):INDIRECT(G13))</f>
        <v>-1.8812551451246691</v>
      </c>
      <c r="H18" s="12">
        <f ca="1">SUM(INDIRECT(H12):INDIRECT(H13))</f>
        <v>44.833527850249986</v>
      </c>
      <c r="I18" s="12">
        <f ca="1">SUM(INDIRECT(I12):INDIRECT(I13))</f>
        <v>-55.860284108420522</v>
      </c>
      <c r="J18" s="12">
        <f ca="1">SUM(INDIRECT(J12):INDIRECT(J13))</f>
        <v>409.94318623421145</v>
      </c>
      <c r="K18" s="12">
        <f ca="1">SUM(INDIRECT(K12):INDIRECT(K13))</f>
        <v>-0.39757827974427984</v>
      </c>
      <c r="L18" s="12">
        <f ca="1">SUM(INDIRECT(L12):INDIRECT(L13))</f>
        <v>-7.4581312775835809</v>
      </c>
      <c r="N18" s="11">
        <f ca="1">SUM(INDIRECT(N12):INDIRECT(N13))</f>
        <v>1.8648713098260407E-4</v>
      </c>
      <c r="O18" s="11">
        <f ca="1">SQRT(SUM(INDIRECT(O12):INDIRECT(O13)))</f>
        <v>72830.099573816362</v>
      </c>
      <c r="P18" s="11">
        <f ca="1">SQRT(SUM(INDIRECT(P12):INDIRECT(P13)))</f>
        <v>75012.396149614142</v>
      </c>
      <c r="Q18" s="11">
        <f ca="1">SQRT(SUM(INDIRECT(Q12):INDIRECT(Q13)))</f>
        <v>20627.904185462481</v>
      </c>
      <c r="U18" s="11">
        <v>-0.9</v>
      </c>
      <c r="V18" s="11">
        <f t="shared" ca="1" si="0"/>
        <v>6.0079507363346267E-3</v>
      </c>
      <c r="AA18" s="11">
        <v>18</v>
      </c>
      <c r="AB18" s="11" t="s">
        <v>155</v>
      </c>
    </row>
    <row r="19" spans="1:28" x14ac:dyDescent="0.2">
      <c r="A19" s="115" t="s">
        <v>156</v>
      </c>
      <c r="F19" s="116" t="s">
        <v>157</v>
      </c>
      <c r="G19" s="116" t="s">
        <v>17</v>
      </c>
      <c r="H19" s="116" t="s">
        <v>158</v>
      </c>
      <c r="I19" s="116" t="s">
        <v>159</v>
      </c>
      <c r="J19" s="116" t="s">
        <v>160</v>
      </c>
      <c r="K19" s="116" t="s">
        <v>161</v>
      </c>
      <c r="L19" s="116" t="s">
        <v>162</v>
      </c>
      <c r="M19" s="68"/>
      <c r="N19" s="68"/>
      <c r="O19" s="68"/>
      <c r="P19" s="68"/>
      <c r="Q19" s="68"/>
      <c r="U19" s="11">
        <v>-0.60000000000000098</v>
      </c>
      <c r="V19" s="11">
        <f t="shared" ca="1" si="0"/>
        <v>5.8126989259295672E-3</v>
      </c>
      <c r="AA19" s="11">
        <v>19</v>
      </c>
      <c r="AB19" s="11" t="s">
        <v>163</v>
      </c>
    </row>
    <row r="20" spans="1:28" ht="15" thickBot="1" x14ac:dyDescent="0.25">
      <c r="A20" s="88" t="s">
        <v>164</v>
      </c>
      <c r="B20" s="88" t="s">
        <v>165</v>
      </c>
      <c r="C20" s="88" t="s">
        <v>178</v>
      </c>
      <c r="D20" s="88" t="s">
        <v>164</v>
      </c>
      <c r="E20" s="88" t="s">
        <v>165</v>
      </c>
      <c r="F20" s="88" t="s">
        <v>179</v>
      </c>
      <c r="G20" s="88" t="s">
        <v>180</v>
      </c>
      <c r="H20" s="88" t="s">
        <v>189</v>
      </c>
      <c r="I20" s="88" t="s">
        <v>190</v>
      </c>
      <c r="J20" s="88" t="s">
        <v>191</v>
      </c>
      <c r="K20" s="88" t="s">
        <v>181</v>
      </c>
      <c r="L20" s="88" t="s">
        <v>192</v>
      </c>
      <c r="M20" s="89" t="s">
        <v>166</v>
      </c>
      <c r="N20" s="88" t="s">
        <v>193</v>
      </c>
      <c r="O20" s="88" t="s">
        <v>167</v>
      </c>
      <c r="P20" s="88" t="s">
        <v>168</v>
      </c>
      <c r="Q20" s="88" t="s">
        <v>169</v>
      </c>
      <c r="R20" s="90" t="s">
        <v>170</v>
      </c>
      <c r="U20" s="11">
        <v>-0.3</v>
      </c>
      <c r="V20" s="11">
        <f t="shared" ca="1" si="0"/>
        <v>1.6422397874135187E-3</v>
      </c>
      <c r="AA20" s="11">
        <v>20</v>
      </c>
      <c r="AB20" s="11" t="s">
        <v>171</v>
      </c>
    </row>
    <row r="21" spans="1:28" x14ac:dyDescent="0.2">
      <c r="A21" s="117">
        <v>-52340.5</v>
      </c>
      <c r="B21" s="117">
        <v>-0.43319865000012214</v>
      </c>
      <c r="C21" s="118">
        <v>0.5</v>
      </c>
      <c r="D21" s="119">
        <f>A21/A$18</f>
        <v>-5.2340499999999999</v>
      </c>
      <c r="E21" s="119">
        <f>B21/B$18</f>
        <v>-0.43319865000012214</v>
      </c>
      <c r="F21" s="26">
        <f>$C21*D21</f>
        <v>-2.6170249999999999</v>
      </c>
      <c r="G21" s="26">
        <f>$C21*E21</f>
        <v>-0.21659932500006107</v>
      </c>
      <c r="H21" s="26">
        <f>C21*D21*D21</f>
        <v>13.697639701249999</v>
      </c>
      <c r="I21" s="26">
        <f>C21*D21*D21*D21</f>
        <v>-71.694131078327558</v>
      </c>
      <c r="J21" s="26">
        <f>C21*D21*D21*D21*D21</f>
        <v>375.25066677052035</v>
      </c>
      <c r="K21" s="26">
        <f>C21*E21*D21</f>
        <v>1.1336916970165696</v>
      </c>
      <c r="L21" s="26">
        <f>C21*E21*D21*D21</f>
        <v>-5.9337990267695755</v>
      </c>
      <c r="M21" s="26">
        <f t="shared" ref="M21:M84" ca="1" si="4">+E$4+E$5*D21+E$6*D21^2</f>
        <v>-0.43472059290124843</v>
      </c>
      <c r="N21" s="26">
        <f ca="1">C21*(M21-E21)^2</f>
        <v>1.1581550971443436E-6</v>
      </c>
      <c r="O21" s="120">
        <f ca="1">(C21*O$1-O$2*F21+O$3*H21)^2</f>
        <v>61165924.393336363</v>
      </c>
      <c r="P21" s="26">
        <f ca="1">(-C21*O$2+O$4*F21-O$5*H21)^2</f>
        <v>4350294.4467085721</v>
      </c>
      <c r="Q21" s="26">
        <f ca="1">+(C21*O$3-F21*O$5+H21*O$6)^2</f>
        <v>154026547.53264022</v>
      </c>
      <c r="R21" s="11">
        <f t="shared" ref="R21:R84" ca="1" si="5">+E21-M21</f>
        <v>1.5219429011262831E-3</v>
      </c>
      <c r="U21" s="11">
        <v>0</v>
      </c>
      <c r="V21" s="11">
        <f t="shared" ca="1" si="0"/>
        <v>-6.5034266792134907E-3</v>
      </c>
      <c r="AA21" s="11">
        <v>21</v>
      </c>
      <c r="AB21" s="11" t="s">
        <v>172</v>
      </c>
    </row>
    <row r="22" spans="1:28" x14ac:dyDescent="0.2">
      <c r="A22" s="117">
        <v>-11740.5</v>
      </c>
      <c r="B22" s="117">
        <v>7.8134999785106629E-4</v>
      </c>
      <c r="C22" s="117">
        <v>1</v>
      </c>
      <c r="D22" s="119">
        <f t="shared" ref="D22:E85" si="6">A22/A$18</f>
        <v>-1.17405</v>
      </c>
      <c r="E22" s="119">
        <f t="shared" si="6"/>
        <v>7.8134999785106629E-4</v>
      </c>
      <c r="F22" s="26">
        <f t="shared" ref="F22:G85" si="7">$C22*D22</f>
        <v>-1.17405</v>
      </c>
      <c r="G22" s="26">
        <f t="shared" si="7"/>
        <v>7.8134999785106629E-4</v>
      </c>
      <c r="H22" s="26">
        <f t="shared" ref="H22:H85" si="8">C22*D22*D22</f>
        <v>1.3783934025000002</v>
      </c>
      <c r="I22" s="26">
        <f t="shared" ref="I22:I85" si="9">C22*D22*D22*D22</f>
        <v>-1.6183027742051252</v>
      </c>
      <c r="J22" s="26">
        <f t="shared" ref="J22:J85" si="10">C22*D22*D22*D22*D22</f>
        <v>1.8999683720555274</v>
      </c>
      <c r="K22" s="26">
        <f t="shared" ref="K22:K85" si="11">C22*E22*D22</f>
        <v>-9.1734396497704439E-4</v>
      </c>
      <c r="L22" s="26">
        <f t="shared" ref="L22:L85" si="12">C22*E22*D22*D22</f>
        <v>1.077007682081299E-3</v>
      </c>
      <c r="M22" s="26">
        <f t="shared" ca="1" si="4"/>
        <v>2.7120173403357081E-3</v>
      </c>
      <c r="N22" s="26">
        <f t="shared" ref="N22:N85" ca="1" si="13">C22*(M22-E22)^2</f>
        <v>3.7274763873367095E-6</v>
      </c>
      <c r="O22" s="120">
        <f t="shared" ref="O22:O85" ca="1" si="14">(C22*O$1-O$2*F22+O$3*H22)^2</f>
        <v>514975622.85196149</v>
      </c>
      <c r="P22" s="26">
        <f t="shared" ref="P22:P85" ca="1" si="15">(-C22*O$2+O$4*F22-O$5*H22)^2</f>
        <v>579263348.05784488</v>
      </c>
      <c r="Q22" s="26">
        <f t="shared" ref="Q22:Q85" ca="1" si="16">+(C22*O$3-F22*O$5+H22*O$6)^2</f>
        <v>20884776.153948046</v>
      </c>
      <c r="R22" s="11">
        <f t="shared" ca="1" si="5"/>
        <v>-1.9306673424846418E-3</v>
      </c>
      <c r="U22" s="11">
        <v>0.3</v>
      </c>
      <c r="V22" s="11">
        <f t="shared" ca="1" si="0"/>
        <v>-1.8624300473951468E-2</v>
      </c>
      <c r="AA22" s="11">
        <v>22</v>
      </c>
      <c r="AB22" s="11" t="s">
        <v>108</v>
      </c>
    </row>
    <row r="23" spans="1:28" x14ac:dyDescent="0.2">
      <c r="A23" s="117">
        <v>-11740.5</v>
      </c>
      <c r="B23" s="117">
        <v>1.5813499994692393E-3</v>
      </c>
      <c r="C23" s="117">
        <v>1</v>
      </c>
      <c r="D23" s="119">
        <f t="shared" si="6"/>
        <v>-1.17405</v>
      </c>
      <c r="E23" s="119">
        <f t="shared" si="6"/>
        <v>1.5813499994692393E-3</v>
      </c>
      <c r="F23" s="26">
        <f t="shared" si="7"/>
        <v>-1.17405</v>
      </c>
      <c r="G23" s="26">
        <f t="shared" si="7"/>
        <v>1.5813499994692393E-3</v>
      </c>
      <c r="H23" s="26">
        <f t="shared" si="8"/>
        <v>1.3783934025000002</v>
      </c>
      <c r="I23" s="26">
        <f t="shared" si="9"/>
        <v>-1.6183027742051252</v>
      </c>
      <c r="J23" s="26">
        <f t="shared" si="10"/>
        <v>1.8999683720555274</v>
      </c>
      <c r="K23" s="26">
        <f t="shared" si="11"/>
        <v>-1.8565839668768605E-3</v>
      </c>
      <c r="L23" s="26">
        <f t="shared" si="12"/>
        <v>2.1797224063117779E-3</v>
      </c>
      <c r="M23" s="26">
        <f t="shared" ca="1" si="4"/>
        <v>2.7120173403357081E-3</v>
      </c>
      <c r="N23" s="26">
        <f t="shared" ca="1" si="13"/>
        <v>1.2784086357020516E-6</v>
      </c>
      <c r="O23" s="120">
        <f t="shared" ca="1" si="14"/>
        <v>514975622.85196149</v>
      </c>
      <c r="P23" s="26">
        <f t="shared" ca="1" si="15"/>
        <v>579263348.05784488</v>
      </c>
      <c r="Q23" s="26">
        <f t="shared" ca="1" si="16"/>
        <v>20884776.153948046</v>
      </c>
      <c r="R23" s="11">
        <f t="shared" ca="1" si="5"/>
        <v>-1.1306673408664689E-3</v>
      </c>
      <c r="U23" s="11">
        <v>0.6</v>
      </c>
      <c r="V23" s="11">
        <f t="shared" ca="1" si="0"/>
        <v>-3.4720381596800416E-2</v>
      </c>
      <c r="AA23" s="11">
        <v>23</v>
      </c>
      <c r="AB23" s="11" t="s">
        <v>173</v>
      </c>
    </row>
    <row r="24" spans="1:28" x14ac:dyDescent="0.2">
      <c r="A24" s="117">
        <v>-11740.5</v>
      </c>
      <c r="B24" s="117">
        <v>2.3813499938114546E-3</v>
      </c>
      <c r="C24" s="117">
        <v>1</v>
      </c>
      <c r="D24" s="119">
        <f t="shared" si="6"/>
        <v>-1.17405</v>
      </c>
      <c r="E24" s="119">
        <f t="shared" si="6"/>
        <v>2.3813499938114546E-3</v>
      </c>
      <c r="F24" s="26">
        <f t="shared" si="7"/>
        <v>-1.17405</v>
      </c>
      <c r="G24" s="26">
        <f t="shared" si="7"/>
        <v>2.3813499938114546E-3</v>
      </c>
      <c r="H24" s="26">
        <f t="shared" si="8"/>
        <v>1.3783934025000002</v>
      </c>
      <c r="I24" s="26">
        <f t="shared" si="9"/>
        <v>-1.6183027742051252</v>
      </c>
      <c r="J24" s="26">
        <f t="shared" si="10"/>
        <v>1.8999683720555274</v>
      </c>
      <c r="K24" s="26">
        <f t="shared" si="11"/>
        <v>-2.7958239602343385E-3</v>
      </c>
      <c r="L24" s="26">
        <f t="shared" si="12"/>
        <v>3.2824371205131251E-3</v>
      </c>
      <c r="M24" s="26">
        <f t="shared" ca="1" si="4"/>
        <v>2.7120173403357081E-3</v>
      </c>
      <c r="N24" s="26">
        <f t="shared" ca="1" si="13"/>
        <v>1.0934089405739074E-7</v>
      </c>
      <c r="O24" s="120">
        <f t="shared" ca="1" si="14"/>
        <v>514975622.85196149</v>
      </c>
      <c r="P24" s="26">
        <f t="shared" ca="1" si="15"/>
        <v>579263348.05784488</v>
      </c>
      <c r="Q24" s="26">
        <f t="shared" ca="1" si="16"/>
        <v>20884776.153948046</v>
      </c>
      <c r="R24" s="11">
        <f t="shared" ca="1" si="5"/>
        <v>-3.306673465242535E-4</v>
      </c>
      <c r="U24" s="11">
        <v>0.89999999999999902</v>
      </c>
      <c r="V24" s="11">
        <f t="shared" ca="1" si="0"/>
        <v>-5.4791670047760269E-2</v>
      </c>
      <c r="AA24" s="11">
        <v>24</v>
      </c>
      <c r="AB24" s="11" t="s">
        <v>164</v>
      </c>
    </row>
    <row r="25" spans="1:28" x14ac:dyDescent="0.2">
      <c r="A25" s="117">
        <v>-11740</v>
      </c>
      <c r="B25" s="117">
        <v>5.7999997807200998E-5</v>
      </c>
      <c r="C25" s="117">
        <v>1</v>
      </c>
      <c r="D25" s="119">
        <f t="shared" si="6"/>
        <v>-1.1739999999999999</v>
      </c>
      <c r="E25" s="119">
        <f t="shared" si="6"/>
        <v>5.7999997807200998E-5</v>
      </c>
      <c r="F25" s="26">
        <f t="shared" si="7"/>
        <v>-1.1739999999999999</v>
      </c>
      <c r="G25" s="26">
        <f t="shared" si="7"/>
        <v>5.7999997807200998E-5</v>
      </c>
      <c r="H25" s="26">
        <f t="shared" si="8"/>
        <v>1.3782759999999998</v>
      </c>
      <c r="I25" s="26">
        <f t="shared" si="9"/>
        <v>-1.6180960239999997</v>
      </c>
      <c r="J25" s="26">
        <f t="shared" si="10"/>
        <v>1.8996447321759995</v>
      </c>
      <c r="K25" s="26">
        <f t="shared" si="11"/>
        <v>-6.8091997425653975E-5</v>
      </c>
      <c r="L25" s="26">
        <f t="shared" si="12"/>
        <v>7.9940004977717766E-5</v>
      </c>
      <c r="M25" s="26">
        <f t="shared" ca="1" si="4"/>
        <v>2.712921235749146E-3</v>
      </c>
      <c r="N25" s="26">
        <f t="shared" ca="1" si="13"/>
        <v>7.0486067796751893E-6</v>
      </c>
      <c r="O25" s="120">
        <f t="shared" ca="1" si="14"/>
        <v>514969282.48266989</v>
      </c>
      <c r="P25" s="26">
        <f t="shared" ca="1" si="15"/>
        <v>579243417.37195063</v>
      </c>
      <c r="Q25" s="26">
        <f t="shared" ca="1" si="16"/>
        <v>20885048.331140459</v>
      </c>
      <c r="R25" s="11">
        <f t="shared" ca="1" si="5"/>
        <v>-2.654921237941945E-3</v>
      </c>
      <c r="U25" s="11">
        <v>1.2</v>
      </c>
      <c r="V25" s="11">
        <f t="shared" ca="1" si="0"/>
        <v>-7.883816582683123E-2</v>
      </c>
      <c r="AA25" s="11">
        <v>25</v>
      </c>
      <c r="AB25" s="11" t="s">
        <v>165</v>
      </c>
    </row>
    <row r="26" spans="1:28" x14ac:dyDescent="0.2">
      <c r="A26" s="117">
        <v>-11740</v>
      </c>
      <c r="B26" s="117">
        <v>3.5799999750452116E-4</v>
      </c>
      <c r="C26" s="117">
        <v>1</v>
      </c>
      <c r="D26" s="119">
        <f t="shared" si="6"/>
        <v>-1.1739999999999999</v>
      </c>
      <c r="E26" s="119">
        <f t="shared" si="6"/>
        <v>3.5799999750452116E-4</v>
      </c>
      <c r="F26" s="26">
        <f t="shared" si="7"/>
        <v>-1.1739999999999999</v>
      </c>
      <c r="G26" s="26">
        <f t="shared" si="7"/>
        <v>3.5799999750452116E-4</v>
      </c>
      <c r="H26" s="26">
        <f t="shared" si="8"/>
        <v>1.3782759999999998</v>
      </c>
      <c r="I26" s="26">
        <f t="shared" si="9"/>
        <v>-1.6180960239999997</v>
      </c>
      <c r="J26" s="26">
        <f t="shared" si="10"/>
        <v>1.8996447321759995</v>
      </c>
      <c r="K26" s="26">
        <f t="shared" si="11"/>
        <v>-4.2029199707030782E-4</v>
      </c>
      <c r="L26" s="26">
        <f t="shared" si="12"/>
        <v>4.9342280456054132E-4</v>
      </c>
      <c r="M26" s="26">
        <f t="shared" ca="1" si="4"/>
        <v>2.712921235749146E-3</v>
      </c>
      <c r="N26" s="26">
        <f t="shared" ca="1" si="13"/>
        <v>5.5456540383355966E-6</v>
      </c>
      <c r="O26" s="120">
        <f t="shared" ca="1" si="14"/>
        <v>514969282.48266989</v>
      </c>
      <c r="P26" s="26">
        <f t="shared" ca="1" si="15"/>
        <v>579243417.37195063</v>
      </c>
      <c r="Q26" s="26">
        <f t="shared" ca="1" si="16"/>
        <v>20885048.331140459</v>
      </c>
      <c r="R26" s="11">
        <f t="shared" ca="1" si="5"/>
        <v>-2.3549212382446248E-3</v>
      </c>
      <c r="U26" s="11">
        <v>1.5</v>
      </c>
      <c r="V26" s="11">
        <f t="shared" ca="1" si="0"/>
        <v>-0.10685986893401309</v>
      </c>
      <c r="AA26" s="11">
        <v>26</v>
      </c>
      <c r="AB26" s="11" t="s">
        <v>174</v>
      </c>
    </row>
    <row r="27" spans="1:28" x14ac:dyDescent="0.2">
      <c r="A27" s="117">
        <v>0</v>
      </c>
      <c r="B27" s="117">
        <v>-3.0000000042491592E-3</v>
      </c>
      <c r="C27" s="117">
        <v>1</v>
      </c>
      <c r="D27" s="119">
        <f t="shared" si="6"/>
        <v>0</v>
      </c>
      <c r="E27" s="119">
        <f t="shared" si="6"/>
        <v>-3.0000000042491592E-3</v>
      </c>
      <c r="F27" s="26">
        <f t="shared" si="7"/>
        <v>0</v>
      </c>
      <c r="G27" s="26">
        <f t="shared" si="7"/>
        <v>-3.0000000042491592E-3</v>
      </c>
      <c r="H27" s="26">
        <f t="shared" si="8"/>
        <v>0</v>
      </c>
      <c r="I27" s="26">
        <f t="shared" si="9"/>
        <v>0</v>
      </c>
      <c r="J27" s="26">
        <f t="shared" si="10"/>
        <v>0</v>
      </c>
      <c r="K27" s="26">
        <f t="shared" si="11"/>
        <v>0</v>
      </c>
      <c r="L27" s="26">
        <f t="shared" si="12"/>
        <v>0</v>
      </c>
      <c r="M27" s="26">
        <f t="shared" ca="1" si="4"/>
        <v>-6.5034266792134907E-3</v>
      </c>
      <c r="N27" s="26">
        <f t="shared" ca="1" si="13"/>
        <v>1.2273998466851631E-5</v>
      </c>
      <c r="O27" s="120">
        <f t="shared" ca="1" si="14"/>
        <v>232831829.38164502</v>
      </c>
      <c r="P27" s="26">
        <f t="shared" ca="1" si="15"/>
        <v>97425804.894593164</v>
      </c>
      <c r="Q27" s="26">
        <f t="shared" ca="1" si="16"/>
        <v>9082792.1546380315</v>
      </c>
      <c r="R27" s="11">
        <f t="shared" ca="1" si="5"/>
        <v>3.5034266749643314E-3</v>
      </c>
      <c r="U27" s="11">
        <v>1.8</v>
      </c>
      <c r="V27" s="11">
        <f t="shared" ca="1" si="0"/>
        <v>-0.1388567793693059</v>
      </c>
    </row>
    <row r="28" spans="1:28" x14ac:dyDescent="0.2">
      <c r="A28" s="117">
        <v>0</v>
      </c>
      <c r="B28" s="117">
        <v>-8.3000000013271347E-3</v>
      </c>
      <c r="C28" s="117">
        <v>1</v>
      </c>
      <c r="D28" s="119">
        <f t="shared" si="6"/>
        <v>0</v>
      </c>
      <c r="E28" s="119">
        <f t="shared" si="6"/>
        <v>-8.3000000013271347E-3</v>
      </c>
      <c r="F28" s="26">
        <f t="shared" si="7"/>
        <v>0</v>
      </c>
      <c r="G28" s="26">
        <f t="shared" si="7"/>
        <v>-8.3000000013271347E-3</v>
      </c>
      <c r="H28" s="26">
        <f t="shared" si="8"/>
        <v>0</v>
      </c>
      <c r="I28" s="26">
        <f t="shared" si="9"/>
        <v>0</v>
      </c>
      <c r="J28" s="26">
        <f t="shared" si="10"/>
        <v>0</v>
      </c>
      <c r="K28" s="26">
        <f t="shared" si="11"/>
        <v>0</v>
      </c>
      <c r="L28" s="26">
        <f t="shared" si="12"/>
        <v>0</v>
      </c>
      <c r="M28" s="26">
        <f t="shared" ca="1" si="4"/>
        <v>-6.5034266792134907E-3</v>
      </c>
      <c r="N28" s="26">
        <f t="shared" ca="1" si="13"/>
        <v>3.2276757017304553E-6</v>
      </c>
      <c r="O28" s="120">
        <f t="shared" ca="1" si="14"/>
        <v>232831829.38164502</v>
      </c>
      <c r="P28" s="26">
        <f t="shared" ca="1" si="15"/>
        <v>97425804.894593164</v>
      </c>
      <c r="Q28" s="26">
        <f t="shared" ca="1" si="16"/>
        <v>9082792.1546380315</v>
      </c>
      <c r="R28" s="11">
        <f t="shared" ca="1" si="5"/>
        <v>-1.796573322113644E-3</v>
      </c>
    </row>
    <row r="29" spans="1:28" x14ac:dyDescent="0.2">
      <c r="A29" s="117">
        <v>2.5</v>
      </c>
      <c r="B29" s="117">
        <v>-4.9167500037583522E-3</v>
      </c>
      <c r="C29" s="117">
        <v>1</v>
      </c>
      <c r="D29" s="119">
        <f t="shared" si="6"/>
        <v>2.5000000000000001E-4</v>
      </c>
      <c r="E29" s="119">
        <f t="shared" si="6"/>
        <v>-4.9167500037583522E-3</v>
      </c>
      <c r="F29" s="26">
        <f t="shared" si="7"/>
        <v>2.5000000000000001E-4</v>
      </c>
      <c r="G29" s="26">
        <f t="shared" si="7"/>
        <v>-4.9167500037583522E-3</v>
      </c>
      <c r="H29" s="26">
        <f t="shared" si="8"/>
        <v>6.2499999999999997E-8</v>
      </c>
      <c r="I29" s="26">
        <f t="shared" si="9"/>
        <v>1.5625000000000001E-11</v>
      </c>
      <c r="J29" s="26">
        <f t="shared" si="10"/>
        <v>3.9062500000000007E-15</v>
      </c>
      <c r="K29" s="26">
        <f t="shared" si="11"/>
        <v>-1.229187500939588E-6</v>
      </c>
      <c r="L29" s="26">
        <f t="shared" si="12"/>
        <v>-3.0729687523489701E-10</v>
      </c>
      <c r="M29" s="26">
        <f t="shared" ca="1" si="4"/>
        <v>-6.5118724512693814E-3</v>
      </c>
      <c r="N29" s="26">
        <f t="shared" ca="1" si="13"/>
        <v>2.5444156225535757E-6</v>
      </c>
      <c r="O29" s="120">
        <f t="shared" ca="1" si="14"/>
        <v>232756523.96598119</v>
      </c>
      <c r="P29" s="26">
        <f t="shared" ca="1" si="15"/>
        <v>97347324.543285444</v>
      </c>
      <c r="Q29" s="26">
        <f t="shared" ca="1" si="16"/>
        <v>9077899.824333543</v>
      </c>
      <c r="R29" s="11">
        <f t="shared" ca="1" si="5"/>
        <v>1.5951224475110291E-3</v>
      </c>
    </row>
    <row r="30" spans="1:28" x14ac:dyDescent="0.2">
      <c r="A30" s="117">
        <v>21.5</v>
      </c>
      <c r="B30" s="117">
        <v>-6.5040499976021238E-3</v>
      </c>
      <c r="C30" s="117">
        <v>1</v>
      </c>
      <c r="D30" s="119">
        <f t="shared" si="6"/>
        <v>2.15E-3</v>
      </c>
      <c r="E30" s="119">
        <f t="shared" si="6"/>
        <v>-6.5040499976021238E-3</v>
      </c>
      <c r="F30" s="26">
        <f t="shared" si="7"/>
        <v>2.15E-3</v>
      </c>
      <c r="G30" s="26">
        <f t="shared" si="7"/>
        <v>-6.5040499976021238E-3</v>
      </c>
      <c r="H30" s="26">
        <f t="shared" si="8"/>
        <v>4.6225000000000002E-6</v>
      </c>
      <c r="I30" s="26">
        <f t="shared" si="9"/>
        <v>9.9383749999999998E-9</v>
      </c>
      <c r="J30" s="26">
        <f t="shared" si="10"/>
        <v>2.136750625E-11</v>
      </c>
      <c r="K30" s="26">
        <f t="shared" si="11"/>
        <v>-1.3983707494844566E-5</v>
      </c>
      <c r="L30" s="26">
        <f t="shared" si="12"/>
        <v>-3.0064971113915819E-8</v>
      </c>
      <c r="M30" s="26">
        <f t="shared" ca="1" si="4"/>
        <v>-6.5761505340160157E-3</v>
      </c>
      <c r="N30" s="26">
        <f t="shared" ca="1" si="13"/>
        <v>5.1984873511709506E-9</v>
      </c>
      <c r="O30" s="120">
        <f t="shared" ca="1" si="14"/>
        <v>232184225.66468337</v>
      </c>
      <c r="P30" s="26">
        <f t="shared" ca="1" si="15"/>
        <v>96751646.378281668</v>
      </c>
      <c r="Q30" s="26">
        <f t="shared" ca="1" si="16"/>
        <v>9040720.9867754951</v>
      </c>
      <c r="R30" s="11">
        <f t="shared" ca="1" si="5"/>
        <v>7.2100536413891893E-5</v>
      </c>
    </row>
    <row r="31" spans="1:28" x14ac:dyDescent="0.2">
      <c r="A31" s="117">
        <v>45.5</v>
      </c>
      <c r="B31" s="117">
        <v>-4.5248499955050647E-3</v>
      </c>
      <c r="C31" s="117">
        <v>1</v>
      </c>
      <c r="D31" s="119">
        <f t="shared" si="6"/>
        <v>4.5500000000000002E-3</v>
      </c>
      <c r="E31" s="119">
        <f t="shared" si="6"/>
        <v>-4.5248499955050647E-3</v>
      </c>
      <c r="F31" s="26">
        <f t="shared" si="7"/>
        <v>4.5500000000000002E-3</v>
      </c>
      <c r="G31" s="26">
        <f t="shared" si="7"/>
        <v>-4.5248499955050647E-3</v>
      </c>
      <c r="H31" s="26">
        <f t="shared" si="8"/>
        <v>2.07025E-5</v>
      </c>
      <c r="I31" s="26">
        <f t="shared" si="9"/>
        <v>9.4196375000000002E-8</v>
      </c>
      <c r="J31" s="26">
        <f t="shared" si="10"/>
        <v>4.2859350625000005E-10</v>
      </c>
      <c r="K31" s="26">
        <f t="shared" si="11"/>
        <v>-2.0588067479548045E-5</v>
      </c>
      <c r="L31" s="26">
        <f t="shared" si="12"/>
        <v>-9.3675707031943605E-8</v>
      </c>
      <c r="M31" s="26">
        <f t="shared" ca="1" si="4"/>
        <v>-6.6575718135827872E-3</v>
      </c>
      <c r="N31" s="26">
        <f t="shared" ca="1" si="13"/>
        <v>4.5485023533047465E-6</v>
      </c>
      <c r="O31" s="120">
        <f t="shared" ca="1" si="14"/>
        <v>231461383.08973032</v>
      </c>
      <c r="P31" s="26">
        <f t="shared" ca="1" si="15"/>
        <v>96001167.245602101</v>
      </c>
      <c r="Q31" s="26">
        <f t="shared" ca="1" si="16"/>
        <v>8993766.0018900838</v>
      </c>
      <c r="R31" s="11">
        <f t="shared" ca="1" si="5"/>
        <v>2.1327218180777225E-3</v>
      </c>
    </row>
    <row r="32" spans="1:28" x14ac:dyDescent="0.2">
      <c r="A32" s="117">
        <v>112.5</v>
      </c>
      <c r="B32" s="117">
        <v>-4.7537499995087273E-3</v>
      </c>
      <c r="C32" s="117">
        <v>1</v>
      </c>
      <c r="D32" s="119">
        <f t="shared" si="6"/>
        <v>1.125E-2</v>
      </c>
      <c r="E32" s="119">
        <f t="shared" si="6"/>
        <v>-4.7537499995087273E-3</v>
      </c>
      <c r="F32" s="26">
        <f t="shared" si="7"/>
        <v>1.125E-2</v>
      </c>
      <c r="G32" s="26">
        <f t="shared" si="7"/>
        <v>-4.7537499995087273E-3</v>
      </c>
      <c r="H32" s="26">
        <f t="shared" si="8"/>
        <v>1.2656249999999999E-4</v>
      </c>
      <c r="I32" s="26">
        <f t="shared" si="9"/>
        <v>1.4238281249999999E-6</v>
      </c>
      <c r="J32" s="26">
        <f t="shared" si="10"/>
        <v>1.6018066406249998E-8</v>
      </c>
      <c r="K32" s="26">
        <f t="shared" si="11"/>
        <v>-5.3479687494473183E-5</v>
      </c>
      <c r="L32" s="26">
        <f t="shared" si="12"/>
        <v>-6.0164648431282329E-7</v>
      </c>
      <c r="M32" s="26">
        <f t="shared" ca="1" si="4"/>
        <v>-6.886219376766662E-3</v>
      </c>
      <c r="N32" s="26">
        <f t="shared" ca="1" si="13"/>
        <v>4.5474256449428435E-6</v>
      </c>
      <c r="O32" s="120">
        <f t="shared" ca="1" si="14"/>
        <v>229443845.26167846</v>
      </c>
      <c r="P32" s="26">
        <f t="shared" ca="1" si="15"/>
        <v>93917707.623984829</v>
      </c>
      <c r="Q32" s="26">
        <f t="shared" ca="1" si="16"/>
        <v>8862736.3242983408</v>
      </c>
      <c r="R32" s="11">
        <f t="shared" ca="1" si="5"/>
        <v>2.1324693772579346E-3</v>
      </c>
    </row>
    <row r="33" spans="1:18" x14ac:dyDescent="0.2">
      <c r="A33" s="117">
        <v>115</v>
      </c>
      <c r="B33" s="117">
        <v>-5.070500003057532E-3</v>
      </c>
      <c r="C33" s="117">
        <v>1</v>
      </c>
      <c r="D33" s="119">
        <f t="shared" si="6"/>
        <v>1.15E-2</v>
      </c>
      <c r="E33" s="119">
        <f t="shared" si="6"/>
        <v>-5.070500003057532E-3</v>
      </c>
      <c r="F33" s="26">
        <f t="shared" si="7"/>
        <v>1.15E-2</v>
      </c>
      <c r="G33" s="26">
        <f t="shared" si="7"/>
        <v>-5.070500003057532E-3</v>
      </c>
      <c r="H33" s="26">
        <f t="shared" si="8"/>
        <v>1.3224999999999999E-4</v>
      </c>
      <c r="I33" s="26">
        <f t="shared" si="9"/>
        <v>1.5208749999999999E-6</v>
      </c>
      <c r="J33" s="26">
        <f t="shared" si="10"/>
        <v>1.7490062499999998E-8</v>
      </c>
      <c r="K33" s="26">
        <f t="shared" si="11"/>
        <v>-5.8310750035161619E-5</v>
      </c>
      <c r="L33" s="26">
        <f t="shared" si="12"/>
        <v>-6.7057362540435862E-7</v>
      </c>
      <c r="M33" s="26">
        <f t="shared" ca="1" si="4"/>
        <v>-6.8947893740515563E-3</v>
      </c>
      <c r="N33" s="26">
        <f t="shared" ca="1" si="13"/>
        <v>3.3280317091217731E-6</v>
      </c>
      <c r="O33" s="120">
        <f t="shared" ca="1" si="14"/>
        <v>229368576.30363271</v>
      </c>
      <c r="P33" s="26">
        <f t="shared" ca="1" si="15"/>
        <v>93840299.645237893</v>
      </c>
      <c r="Q33" s="26">
        <f t="shared" ca="1" si="16"/>
        <v>8857848.8411703482</v>
      </c>
      <c r="R33" s="11">
        <f t="shared" ca="1" si="5"/>
        <v>1.8242893709940243E-3</v>
      </c>
    </row>
    <row r="34" spans="1:18" x14ac:dyDescent="0.2">
      <c r="A34" s="117">
        <v>4278.5</v>
      </c>
      <c r="B34" s="117">
        <v>-1.7605950000870507E-2</v>
      </c>
      <c r="C34" s="117">
        <v>0.2</v>
      </c>
      <c r="D34" s="119">
        <f t="shared" si="6"/>
        <v>0.42785000000000001</v>
      </c>
      <c r="E34" s="119">
        <f t="shared" si="6"/>
        <v>-1.7605950000870507E-2</v>
      </c>
      <c r="F34" s="26">
        <f t="shared" si="7"/>
        <v>8.5570000000000007E-2</v>
      </c>
      <c r="G34" s="26">
        <f t="shared" si="7"/>
        <v>-3.5211900001741016E-3</v>
      </c>
      <c r="H34" s="26">
        <f t="shared" si="8"/>
        <v>3.6611124500000002E-2</v>
      </c>
      <c r="I34" s="26">
        <f t="shared" si="9"/>
        <v>1.5664069617324999E-2</v>
      </c>
      <c r="J34" s="26">
        <f t="shared" si="10"/>
        <v>6.7018721857725009E-3</v>
      </c>
      <c r="K34" s="26">
        <f t="shared" si="11"/>
        <v>-1.5065411415744895E-3</v>
      </c>
      <c r="L34" s="26">
        <f t="shared" si="12"/>
        <v>-6.4457362742264537E-4</v>
      </c>
      <c r="M34" s="26">
        <f t="shared" ca="1" si="4"/>
        <v>-2.4997847941776931E-2</v>
      </c>
      <c r="N34" s="26">
        <f t="shared" ca="1" si="13"/>
        <v>1.0928031033755326E-5</v>
      </c>
      <c r="O34" s="120">
        <f t="shared" ca="1" si="14"/>
        <v>4396627.6090739435</v>
      </c>
      <c r="P34" s="26">
        <f t="shared" ca="1" si="15"/>
        <v>244312.56305992269</v>
      </c>
      <c r="Q34" s="26">
        <f t="shared" ca="1" si="16"/>
        <v>70238.663911489028</v>
      </c>
      <c r="R34" s="11">
        <f t="shared" ca="1" si="5"/>
        <v>7.3918979409064237E-3</v>
      </c>
    </row>
    <row r="35" spans="1:18" x14ac:dyDescent="0.2">
      <c r="A35" s="117">
        <v>4616.5</v>
      </c>
      <c r="B35" s="117">
        <v>-2.4690550002560485E-2</v>
      </c>
      <c r="C35" s="117">
        <v>1</v>
      </c>
      <c r="D35" s="119">
        <f t="shared" si="6"/>
        <v>0.46165</v>
      </c>
      <c r="E35" s="119">
        <f t="shared" si="6"/>
        <v>-2.4690550002560485E-2</v>
      </c>
      <c r="F35" s="26">
        <f t="shared" si="7"/>
        <v>0.46165</v>
      </c>
      <c r="G35" s="26">
        <f t="shared" si="7"/>
        <v>-2.4690550002560485E-2</v>
      </c>
      <c r="H35" s="26">
        <f t="shared" si="8"/>
        <v>0.2131207225</v>
      </c>
      <c r="I35" s="26">
        <f t="shared" si="9"/>
        <v>9.8387181542125002E-2</v>
      </c>
      <c r="J35" s="26">
        <f t="shared" si="10"/>
        <v>4.5420442358922009E-2</v>
      </c>
      <c r="K35" s="26">
        <f t="shared" si="11"/>
        <v>-1.1398392408682049E-2</v>
      </c>
      <c r="L35" s="26">
        <f t="shared" si="12"/>
        <v>-5.2620678554680675E-3</v>
      </c>
      <c r="M35" s="26">
        <f t="shared" ca="1" si="4"/>
        <v>-2.6803501964502652E-2</v>
      </c>
      <c r="N35" s="26">
        <f t="shared" ca="1" si="13"/>
        <v>4.4645659934752509E-6</v>
      </c>
      <c r="O35" s="120">
        <f t="shared" ca="1" si="14"/>
        <v>101200339.46027558</v>
      </c>
      <c r="P35" s="26">
        <f t="shared" ca="1" si="15"/>
        <v>3371690.0015536142</v>
      </c>
      <c r="Q35" s="26">
        <f t="shared" ca="1" si="16"/>
        <v>1360007.6977145071</v>
      </c>
      <c r="R35" s="11">
        <f t="shared" ca="1" si="5"/>
        <v>2.1129519619421666E-3</v>
      </c>
    </row>
    <row r="36" spans="1:18" x14ac:dyDescent="0.2">
      <c r="A36" s="117">
        <v>4776.5</v>
      </c>
      <c r="B36" s="117">
        <v>-3.1362550005724188E-2</v>
      </c>
      <c r="C36" s="117">
        <v>1</v>
      </c>
      <c r="D36" s="119">
        <f t="shared" si="6"/>
        <v>0.47765000000000002</v>
      </c>
      <c r="E36" s="119">
        <f t="shared" si="6"/>
        <v>-3.1362550005724188E-2</v>
      </c>
      <c r="F36" s="26">
        <f t="shared" si="7"/>
        <v>0.47765000000000002</v>
      </c>
      <c r="G36" s="26">
        <f t="shared" si="7"/>
        <v>-3.1362550005724188E-2</v>
      </c>
      <c r="H36" s="26">
        <f t="shared" si="8"/>
        <v>0.22814952250000001</v>
      </c>
      <c r="I36" s="26">
        <f t="shared" si="9"/>
        <v>0.10897561942212501</v>
      </c>
      <c r="J36" s="26">
        <f t="shared" si="10"/>
        <v>5.2052204616978015E-2</v>
      </c>
      <c r="K36" s="26">
        <f t="shared" si="11"/>
        <v>-1.498032201023416E-2</v>
      </c>
      <c r="L36" s="26">
        <f t="shared" si="12"/>
        <v>-7.1553508081883465E-3</v>
      </c>
      <c r="M36" s="26">
        <f t="shared" ca="1" si="4"/>
        <v>-2.767584634865413E-2</v>
      </c>
      <c r="N36" s="26">
        <f t="shared" ca="1" si="13"/>
        <v>1.3591783855053737E-5</v>
      </c>
      <c r="O36" s="120">
        <f t="shared" ca="1" si="14"/>
        <v>97152907.0314437</v>
      </c>
      <c r="P36" s="26">
        <f t="shared" ca="1" si="15"/>
        <v>2349938.5251651797</v>
      </c>
      <c r="Q36" s="26">
        <f t="shared" ca="1" si="16"/>
        <v>1187346.3203501669</v>
      </c>
      <c r="R36" s="11">
        <f t="shared" ca="1" si="5"/>
        <v>-3.6867036570700576E-3</v>
      </c>
    </row>
    <row r="37" spans="1:18" x14ac:dyDescent="0.2">
      <c r="A37" s="117">
        <v>4789.5</v>
      </c>
      <c r="B37" s="117">
        <v>-2.5169649998133536E-2</v>
      </c>
      <c r="C37" s="117">
        <v>1</v>
      </c>
      <c r="D37" s="119">
        <f t="shared" si="6"/>
        <v>0.47894999999999999</v>
      </c>
      <c r="E37" s="119">
        <f t="shared" si="6"/>
        <v>-2.5169649998133536E-2</v>
      </c>
      <c r="F37" s="26">
        <f t="shared" si="7"/>
        <v>0.47894999999999999</v>
      </c>
      <c r="G37" s="26">
        <f t="shared" si="7"/>
        <v>-2.5169649998133536E-2</v>
      </c>
      <c r="H37" s="26">
        <f t="shared" si="8"/>
        <v>0.2293931025</v>
      </c>
      <c r="I37" s="26">
        <f t="shared" si="9"/>
        <v>0.109867826442375</v>
      </c>
      <c r="J37" s="26">
        <f t="shared" si="10"/>
        <v>5.2621195474575506E-2</v>
      </c>
      <c r="K37" s="26">
        <f t="shared" si="11"/>
        <v>-1.2055003866606058E-2</v>
      </c>
      <c r="L37" s="26">
        <f t="shared" si="12"/>
        <v>-5.7737441019109709E-3</v>
      </c>
      <c r="M37" s="26">
        <f t="shared" ca="1" si="4"/>
        <v>-2.7747221009937598E-2</v>
      </c>
      <c r="N37" s="26">
        <f t="shared" ca="1" si="13"/>
        <v>6.6438723208926156E-6</v>
      </c>
      <c r="O37" s="120">
        <f t="shared" ca="1" si="14"/>
        <v>96826347.378677294</v>
      </c>
      <c r="P37" s="26">
        <f t="shared" ca="1" si="15"/>
        <v>2274780.649938338</v>
      </c>
      <c r="Q37" s="26">
        <f t="shared" ca="1" si="16"/>
        <v>1173752.4999819712</v>
      </c>
      <c r="R37" s="11">
        <f t="shared" ca="1" si="5"/>
        <v>2.5775710118040619E-3</v>
      </c>
    </row>
    <row r="38" spans="1:18" x14ac:dyDescent="0.2">
      <c r="A38" s="117">
        <v>5526.5</v>
      </c>
      <c r="B38" s="117">
        <v>-2.9987550005898811E-2</v>
      </c>
      <c r="C38" s="117">
        <v>1</v>
      </c>
      <c r="D38" s="119">
        <f t="shared" si="6"/>
        <v>0.55264999999999997</v>
      </c>
      <c r="E38" s="119">
        <f t="shared" si="6"/>
        <v>-2.9987550005898811E-2</v>
      </c>
      <c r="F38" s="26">
        <f t="shared" si="7"/>
        <v>0.55264999999999997</v>
      </c>
      <c r="G38" s="26">
        <f t="shared" si="7"/>
        <v>-2.9987550005898811E-2</v>
      </c>
      <c r="H38" s="26">
        <f t="shared" si="8"/>
        <v>0.30542202249999995</v>
      </c>
      <c r="I38" s="26">
        <f t="shared" si="9"/>
        <v>0.16879148073462497</v>
      </c>
      <c r="J38" s="26">
        <f t="shared" si="10"/>
        <v>9.3282611827990483E-2</v>
      </c>
      <c r="K38" s="26">
        <f t="shared" si="11"/>
        <v>-1.6572619510759976E-2</v>
      </c>
      <c r="L38" s="26">
        <f t="shared" si="12"/>
        <v>-9.1588581726215011E-3</v>
      </c>
      <c r="M38" s="26">
        <f t="shared" ca="1" si="4"/>
        <v>-3.1915687260555055E-2</v>
      </c>
      <c r="N38" s="26">
        <f t="shared" ca="1" si="13"/>
        <v>3.7177132727933174E-6</v>
      </c>
      <c r="O38" s="120">
        <f t="shared" ca="1" si="14"/>
        <v>78915724.277502552</v>
      </c>
      <c r="P38" s="26">
        <f t="shared" ca="1" si="15"/>
        <v>7963.104157849386</v>
      </c>
      <c r="Q38" s="26">
        <f t="shared" ca="1" si="16"/>
        <v>517978.66531224718</v>
      </c>
      <c r="R38" s="11">
        <f t="shared" ca="1" si="5"/>
        <v>1.9281372546562439E-3</v>
      </c>
    </row>
    <row r="39" spans="1:18" x14ac:dyDescent="0.2">
      <c r="A39" s="117">
        <v>5574.5</v>
      </c>
      <c r="B39" s="117">
        <v>-3.0729149999388028E-2</v>
      </c>
      <c r="C39" s="117">
        <v>1</v>
      </c>
      <c r="D39" s="119">
        <f t="shared" si="6"/>
        <v>0.55745</v>
      </c>
      <c r="E39" s="119">
        <f t="shared" si="6"/>
        <v>-3.0729149999388028E-2</v>
      </c>
      <c r="F39" s="26">
        <f t="shared" si="7"/>
        <v>0.55745</v>
      </c>
      <c r="G39" s="26">
        <f t="shared" si="7"/>
        <v>-3.0729149999388028E-2</v>
      </c>
      <c r="H39" s="26">
        <f t="shared" si="8"/>
        <v>0.31075050250000003</v>
      </c>
      <c r="I39" s="26">
        <f t="shared" si="9"/>
        <v>0.17322786761862502</v>
      </c>
      <c r="J39" s="26">
        <f t="shared" si="10"/>
        <v>9.6565874804002513E-2</v>
      </c>
      <c r="K39" s="26">
        <f t="shared" si="11"/>
        <v>-1.7129964667158857E-2</v>
      </c>
      <c r="L39" s="26">
        <f t="shared" si="12"/>
        <v>-9.5490988037077052E-3</v>
      </c>
      <c r="M39" s="26">
        <f t="shared" ca="1" si="4"/>
        <v>-3.2195496320110935E-2</v>
      </c>
      <c r="N39" s="26">
        <f t="shared" ca="1" si="13"/>
        <v>2.1501715322976061E-6</v>
      </c>
      <c r="O39" s="120">
        <f t="shared" ca="1" si="14"/>
        <v>77792670.059347749</v>
      </c>
      <c r="P39" s="26">
        <f t="shared" ca="1" si="15"/>
        <v>19.405109172450132</v>
      </c>
      <c r="Q39" s="26">
        <f t="shared" ca="1" si="16"/>
        <v>483586.66139894875</v>
      </c>
      <c r="R39" s="11">
        <f t="shared" ca="1" si="5"/>
        <v>1.4663463207229069E-3</v>
      </c>
    </row>
    <row r="40" spans="1:18" x14ac:dyDescent="0.2">
      <c r="A40" s="117">
        <v>6544</v>
      </c>
      <c r="B40" s="117">
        <v>-3.6104800004977733E-2</v>
      </c>
      <c r="C40" s="117">
        <v>1</v>
      </c>
      <c r="D40" s="119">
        <f t="shared" si="6"/>
        <v>0.65439999999999998</v>
      </c>
      <c r="E40" s="119">
        <f t="shared" si="6"/>
        <v>-3.6104800004977733E-2</v>
      </c>
      <c r="F40" s="26">
        <f t="shared" si="7"/>
        <v>0.65439999999999998</v>
      </c>
      <c r="G40" s="26">
        <f t="shared" si="7"/>
        <v>-3.6104800004977733E-2</v>
      </c>
      <c r="H40" s="26">
        <f t="shared" si="8"/>
        <v>0.42823935999999996</v>
      </c>
      <c r="I40" s="26">
        <f t="shared" si="9"/>
        <v>0.28023983718399997</v>
      </c>
      <c r="J40" s="26">
        <f t="shared" si="10"/>
        <v>0.18338894945320958</v>
      </c>
      <c r="K40" s="26">
        <f t="shared" si="11"/>
        <v>-2.3626981123257427E-2</v>
      </c>
      <c r="L40" s="26">
        <f t="shared" si="12"/>
        <v>-1.546149644705966E-2</v>
      </c>
      <c r="M40" s="26">
        <f t="shared" ca="1" si="4"/>
        <v>-3.8064912380150862E-2</v>
      </c>
      <c r="N40" s="26">
        <f t="shared" ca="1" si="13"/>
        <v>3.842040523306844E-6</v>
      </c>
      <c r="O40" s="120">
        <f t="shared" ca="1" si="14"/>
        <v>56384946.163520217</v>
      </c>
      <c r="P40" s="26">
        <f t="shared" ca="1" si="15"/>
        <v>3716384.816978124</v>
      </c>
      <c r="Q40" s="26">
        <f t="shared" ca="1" si="16"/>
        <v>35488.507499375111</v>
      </c>
      <c r="R40" s="11">
        <f t="shared" ca="1" si="5"/>
        <v>1.9601123751731286E-3</v>
      </c>
    </row>
    <row r="41" spans="1:18" x14ac:dyDescent="0.2">
      <c r="A41" s="117">
        <v>6714.5</v>
      </c>
      <c r="B41" s="117">
        <v>-3.5067150005488656E-2</v>
      </c>
      <c r="C41" s="117">
        <v>0.4</v>
      </c>
      <c r="D41" s="119">
        <f t="shared" si="6"/>
        <v>0.67144999999999999</v>
      </c>
      <c r="E41" s="119">
        <f t="shared" si="6"/>
        <v>-3.5067150005488656E-2</v>
      </c>
      <c r="F41" s="26">
        <f t="shared" si="7"/>
        <v>0.26857999999999999</v>
      </c>
      <c r="G41" s="26">
        <f t="shared" si="7"/>
        <v>-1.4026860002195463E-2</v>
      </c>
      <c r="H41" s="26">
        <f t="shared" si="8"/>
        <v>0.18033804099999998</v>
      </c>
      <c r="I41" s="26">
        <f t="shared" si="9"/>
        <v>0.12108797762944998</v>
      </c>
      <c r="J41" s="26">
        <f t="shared" si="10"/>
        <v>8.1304522579294186E-2</v>
      </c>
      <c r="K41" s="26">
        <f t="shared" si="11"/>
        <v>-9.4183351484741426E-3</v>
      </c>
      <c r="L41" s="26">
        <f t="shared" si="12"/>
        <v>-6.3239411354429629E-3</v>
      </c>
      <c r="M41" s="26">
        <f t="shared" ca="1" si="4"/>
        <v>-3.9140056083930147E-2</v>
      </c>
      <c r="N41" s="26">
        <f t="shared" ca="1" si="13"/>
        <v>6.6354255695222559E-6</v>
      </c>
      <c r="O41" s="120">
        <f t="shared" ca="1" si="14"/>
        <v>8462447.1334241517</v>
      </c>
      <c r="P41" s="26">
        <f t="shared" ca="1" si="15"/>
        <v>826177.48917361849</v>
      </c>
      <c r="Q41" s="26">
        <f t="shared" ca="1" si="16"/>
        <v>1475.6922875223936</v>
      </c>
      <c r="R41" s="11">
        <f t="shared" ca="1" si="5"/>
        <v>4.0729060784414906E-3</v>
      </c>
    </row>
    <row r="42" spans="1:18" x14ac:dyDescent="0.2">
      <c r="A42" s="117">
        <v>7053.5</v>
      </c>
      <c r="B42" s="117">
        <v>-4.2208450009638909E-2</v>
      </c>
      <c r="C42" s="117">
        <v>0.6</v>
      </c>
      <c r="D42" s="119">
        <f t="shared" si="6"/>
        <v>0.70535000000000003</v>
      </c>
      <c r="E42" s="119">
        <f t="shared" si="6"/>
        <v>-4.2208450009638909E-2</v>
      </c>
      <c r="F42" s="26">
        <f t="shared" si="7"/>
        <v>0.42321000000000003</v>
      </c>
      <c r="G42" s="26">
        <f t="shared" si="7"/>
        <v>-2.5325070005783344E-2</v>
      </c>
      <c r="H42" s="26">
        <f t="shared" si="8"/>
        <v>0.29851117350000006</v>
      </c>
      <c r="I42" s="26">
        <f t="shared" si="9"/>
        <v>0.21055485622822506</v>
      </c>
      <c r="J42" s="26">
        <f t="shared" si="10"/>
        <v>0.14851486784057855</v>
      </c>
      <c r="K42" s="26">
        <f t="shared" si="11"/>
        <v>-1.7863038128579284E-2</v>
      </c>
      <c r="L42" s="26">
        <f t="shared" si="12"/>
        <v>-1.2599693943993398E-2</v>
      </c>
      <c r="M42" s="26">
        <f t="shared" ca="1" si="4"/>
        <v>-4.1315876268323573E-2</v>
      </c>
      <c r="N42" s="26">
        <f t="shared" ca="1" si="13"/>
        <v>4.7801273021139394E-7</v>
      </c>
      <c r="O42" s="120">
        <f t="shared" ca="1" si="14"/>
        <v>16633183.306458579</v>
      </c>
      <c r="P42" s="26">
        <f t="shared" ca="1" si="15"/>
        <v>3160686.6930455989</v>
      </c>
      <c r="Q42" s="26">
        <f t="shared" ca="1" si="16"/>
        <v>2942.003562778616</v>
      </c>
      <c r="R42" s="11">
        <f t="shared" ca="1" si="5"/>
        <v>-8.9257374131533618E-4</v>
      </c>
    </row>
    <row r="43" spans="1:18" x14ac:dyDescent="0.2">
      <c r="A43" s="117">
        <v>7308</v>
      </c>
      <c r="B43" s="117">
        <v>-4.278360000171233E-2</v>
      </c>
      <c r="C43" s="117">
        <v>1</v>
      </c>
      <c r="D43" s="119">
        <f t="shared" si="6"/>
        <v>0.73080000000000001</v>
      </c>
      <c r="E43" s="119">
        <f t="shared" si="6"/>
        <v>-4.278360000171233E-2</v>
      </c>
      <c r="F43" s="26">
        <f t="shared" si="7"/>
        <v>0.73080000000000001</v>
      </c>
      <c r="G43" s="26">
        <f t="shared" si="7"/>
        <v>-4.278360000171233E-2</v>
      </c>
      <c r="H43" s="26">
        <f t="shared" si="8"/>
        <v>0.53406863999999998</v>
      </c>
      <c r="I43" s="26">
        <f t="shared" si="9"/>
        <v>0.390297362112</v>
      </c>
      <c r="J43" s="26">
        <f t="shared" si="10"/>
        <v>0.28522931223144959</v>
      </c>
      <c r="K43" s="26">
        <f t="shared" si="11"/>
        <v>-3.1266254881251371E-2</v>
      </c>
      <c r="L43" s="26">
        <f t="shared" si="12"/>
        <v>-2.2849379067218501E-2</v>
      </c>
      <c r="M43" s="26">
        <f t="shared" ca="1" si="4"/>
        <v>-4.2982703670013042E-2</v>
      </c>
      <c r="N43" s="26">
        <f t="shared" ca="1" si="13"/>
        <v>3.9642270730800133E-8</v>
      </c>
      <c r="O43" s="120">
        <f t="shared" ca="1" si="14"/>
        <v>41421372.0182795</v>
      </c>
      <c r="P43" s="26">
        <f t="shared" ca="1" si="15"/>
        <v>12155602.00172572</v>
      </c>
      <c r="Q43" s="26">
        <f t="shared" ca="1" si="16"/>
        <v>54213.292133929121</v>
      </c>
      <c r="R43" s="11">
        <f t="shared" ca="1" si="5"/>
        <v>1.9910366830071247E-4</v>
      </c>
    </row>
    <row r="44" spans="1:18" x14ac:dyDescent="0.2">
      <c r="A44" s="117">
        <v>7308.5</v>
      </c>
      <c r="B44" s="117">
        <v>-4.270695000741398E-2</v>
      </c>
      <c r="C44" s="117">
        <v>1</v>
      </c>
      <c r="D44" s="119">
        <f t="shared" si="6"/>
        <v>0.73085</v>
      </c>
      <c r="E44" s="119">
        <f t="shared" si="6"/>
        <v>-4.270695000741398E-2</v>
      </c>
      <c r="F44" s="26">
        <f t="shared" si="7"/>
        <v>0.73085</v>
      </c>
      <c r="G44" s="26">
        <f t="shared" si="7"/>
        <v>-4.270695000741398E-2</v>
      </c>
      <c r="H44" s="26">
        <f t="shared" si="8"/>
        <v>0.53414172250000003</v>
      </c>
      <c r="I44" s="26">
        <f t="shared" si="9"/>
        <v>0.39037747788912502</v>
      </c>
      <c r="J44" s="26">
        <f t="shared" si="10"/>
        <v>0.28530737971526704</v>
      </c>
      <c r="K44" s="26">
        <f t="shared" si="11"/>
        <v>-3.1212374412918506E-2</v>
      </c>
      <c r="L44" s="26">
        <f t="shared" si="12"/>
        <v>-2.2811563839681491E-2</v>
      </c>
      <c r="M44" s="26">
        <f t="shared" ca="1" si="4"/>
        <v>-4.2986006537754584E-2</v>
      </c>
      <c r="N44" s="26">
        <f t="shared" ca="1" si="13"/>
        <v>7.787254712573673E-8</v>
      </c>
      <c r="O44" s="120">
        <f t="shared" ca="1" si="14"/>
        <v>41412184.88094002</v>
      </c>
      <c r="P44" s="26">
        <f t="shared" ca="1" si="15"/>
        <v>12162802.661584066</v>
      </c>
      <c r="Q44" s="26">
        <f t="shared" ca="1" si="16"/>
        <v>54344.656308140708</v>
      </c>
      <c r="R44" s="11">
        <f t="shared" ca="1" si="5"/>
        <v>2.7905653034060451E-4</v>
      </c>
    </row>
    <row r="45" spans="1:18" x14ac:dyDescent="0.2">
      <c r="A45" s="117">
        <v>7349.5</v>
      </c>
      <c r="B45" s="117">
        <v>-4.5921650002128445E-2</v>
      </c>
      <c r="C45" s="117">
        <v>1</v>
      </c>
      <c r="D45" s="119">
        <f t="shared" si="6"/>
        <v>0.73494999999999999</v>
      </c>
      <c r="E45" s="119">
        <f t="shared" si="6"/>
        <v>-4.5921650002128445E-2</v>
      </c>
      <c r="F45" s="26">
        <f t="shared" si="7"/>
        <v>0.73494999999999999</v>
      </c>
      <c r="G45" s="26">
        <f t="shared" si="7"/>
        <v>-4.5921650002128445E-2</v>
      </c>
      <c r="H45" s="26">
        <f t="shared" si="8"/>
        <v>0.54015150249999999</v>
      </c>
      <c r="I45" s="26">
        <f t="shared" si="9"/>
        <v>0.39698434676237498</v>
      </c>
      <c r="J45" s="26">
        <f t="shared" si="10"/>
        <v>0.2917636456530075</v>
      </c>
      <c r="K45" s="26">
        <f t="shared" si="11"/>
        <v>-3.3750116669064301E-2</v>
      </c>
      <c r="L45" s="26">
        <f t="shared" si="12"/>
        <v>-2.4804648245928807E-2</v>
      </c>
      <c r="M45" s="26">
        <f t="shared" ca="1" si="4"/>
        <v>-4.325721746007577E-2</v>
      </c>
      <c r="N45" s="26">
        <f t="shared" ca="1" si="13"/>
        <v>7.0992007711492795E-6</v>
      </c>
      <c r="O45" s="120">
        <f t="shared" ca="1" si="14"/>
        <v>40661653.133653313</v>
      </c>
      <c r="P45" s="26">
        <f t="shared" ca="1" si="15"/>
        <v>12760907.013501728</v>
      </c>
      <c r="Q45" s="26">
        <f t="shared" ca="1" si="16"/>
        <v>65671.734579310491</v>
      </c>
      <c r="R45" s="11">
        <f t="shared" ca="1" si="5"/>
        <v>-2.6644325420526749E-3</v>
      </c>
    </row>
    <row r="46" spans="1:18" x14ac:dyDescent="0.2">
      <c r="A46" s="117">
        <v>7364.5</v>
      </c>
      <c r="B46" s="117">
        <v>-4.4422150000173133E-2</v>
      </c>
      <c r="C46" s="117">
        <v>1</v>
      </c>
      <c r="D46" s="119">
        <f t="shared" si="6"/>
        <v>0.73645000000000005</v>
      </c>
      <c r="E46" s="119">
        <f t="shared" si="6"/>
        <v>-4.4422150000173133E-2</v>
      </c>
      <c r="F46" s="26">
        <f t="shared" si="7"/>
        <v>0.73645000000000005</v>
      </c>
      <c r="G46" s="26">
        <f t="shared" si="7"/>
        <v>-4.4422150000173133E-2</v>
      </c>
      <c r="H46" s="26">
        <f t="shared" si="8"/>
        <v>0.54235860250000012</v>
      </c>
      <c r="I46" s="26">
        <f t="shared" si="9"/>
        <v>0.39941999281112511</v>
      </c>
      <c r="J46" s="26">
        <f t="shared" si="10"/>
        <v>0.29415285370575311</v>
      </c>
      <c r="K46" s="26">
        <f t="shared" si="11"/>
        <v>-3.2714692367627508E-2</v>
      </c>
      <c r="L46" s="26">
        <f t="shared" si="12"/>
        <v>-2.4092735194139282E-2</v>
      </c>
      <c r="M46" s="26">
        <f t="shared" ca="1" si="4"/>
        <v>-4.3356626477917382E-2</v>
      </c>
      <c r="N46" s="26">
        <f t="shared" ca="1" si="13"/>
        <v>1.1353403764803025E-6</v>
      </c>
      <c r="O46" s="120">
        <f t="shared" ca="1" si="14"/>
        <v>40388461.417634569</v>
      </c>
      <c r="P46" s="26">
        <f t="shared" ca="1" si="15"/>
        <v>12983508.83540119</v>
      </c>
      <c r="Q46" s="26">
        <f t="shared" ca="1" si="16"/>
        <v>70090.764793684109</v>
      </c>
      <c r="R46" s="11">
        <f t="shared" ca="1" si="5"/>
        <v>-1.0655235222557513E-3</v>
      </c>
    </row>
    <row r="47" spans="1:18" x14ac:dyDescent="0.2">
      <c r="A47" s="117">
        <v>7366.5</v>
      </c>
      <c r="B47" s="117">
        <v>-4.3615549999231007E-2</v>
      </c>
      <c r="C47" s="117">
        <v>1</v>
      </c>
      <c r="D47" s="119">
        <f t="shared" si="6"/>
        <v>0.73665000000000003</v>
      </c>
      <c r="E47" s="119">
        <f t="shared" si="6"/>
        <v>-4.3615549999231007E-2</v>
      </c>
      <c r="F47" s="26">
        <f t="shared" si="7"/>
        <v>0.73665000000000003</v>
      </c>
      <c r="G47" s="26">
        <f t="shared" si="7"/>
        <v>-4.3615549999231007E-2</v>
      </c>
      <c r="H47" s="26">
        <f t="shared" si="8"/>
        <v>0.54265322250000003</v>
      </c>
      <c r="I47" s="26">
        <f t="shared" si="9"/>
        <v>0.39974549635462503</v>
      </c>
      <c r="J47" s="26">
        <f t="shared" si="10"/>
        <v>0.29447251988963452</v>
      </c>
      <c r="K47" s="26">
        <f t="shared" si="11"/>
        <v>-3.212939490693352E-2</v>
      </c>
      <c r="L47" s="26">
        <f t="shared" si="12"/>
        <v>-2.366811875819258E-2</v>
      </c>
      <c r="M47" s="26">
        <f t="shared" ca="1" si="4"/>
        <v>-4.3369888522354537E-2</v>
      </c>
      <c r="N47" s="26">
        <f t="shared" ca="1" si="13"/>
        <v>6.0349561221128436E-8</v>
      </c>
      <c r="O47" s="120">
        <f t="shared" ca="1" si="14"/>
        <v>40352092.4116107</v>
      </c>
      <c r="P47" s="26">
        <f t="shared" ca="1" si="15"/>
        <v>13013342.470832411</v>
      </c>
      <c r="Q47" s="26">
        <f t="shared" ca="1" si="16"/>
        <v>70691.135323277427</v>
      </c>
      <c r="R47" s="11">
        <f t="shared" ca="1" si="5"/>
        <v>-2.4566147687647005E-4</v>
      </c>
    </row>
    <row r="48" spans="1:18" x14ac:dyDescent="0.2">
      <c r="A48" s="117">
        <v>7393</v>
      </c>
      <c r="B48" s="117">
        <v>-4.3253100004221778E-2</v>
      </c>
      <c r="C48" s="117">
        <v>1</v>
      </c>
      <c r="D48" s="119">
        <f t="shared" si="6"/>
        <v>0.73929999999999996</v>
      </c>
      <c r="E48" s="119">
        <f t="shared" si="6"/>
        <v>-4.3253100004221778E-2</v>
      </c>
      <c r="F48" s="26">
        <f t="shared" si="7"/>
        <v>0.73929999999999996</v>
      </c>
      <c r="G48" s="26">
        <f t="shared" si="7"/>
        <v>-4.3253100004221778E-2</v>
      </c>
      <c r="H48" s="26">
        <f t="shared" si="8"/>
        <v>0.54656448999999996</v>
      </c>
      <c r="I48" s="26">
        <f t="shared" si="9"/>
        <v>0.40407512745699997</v>
      </c>
      <c r="J48" s="26">
        <f t="shared" si="10"/>
        <v>0.29873274172896008</v>
      </c>
      <c r="K48" s="26">
        <f t="shared" si="11"/>
        <v>-3.1977016833121159E-2</v>
      </c>
      <c r="L48" s="26">
        <f t="shared" si="12"/>
        <v>-2.3640608544726473E-2</v>
      </c>
      <c r="M48" s="26">
        <f t="shared" ca="1" si="4"/>
        <v>-4.354577740422113E-2</v>
      </c>
      <c r="N48" s="26">
        <f t="shared" ca="1" si="13"/>
        <v>8.5660060470380232E-8</v>
      </c>
      <c r="O48" s="120">
        <f t="shared" ca="1" si="14"/>
        <v>39871462.210101619</v>
      </c>
      <c r="P48" s="26">
        <f t="shared" ca="1" si="15"/>
        <v>13412049.897810828</v>
      </c>
      <c r="Q48" s="26">
        <f t="shared" ca="1" si="16"/>
        <v>78894.697318248203</v>
      </c>
      <c r="R48" s="11">
        <f t="shared" ca="1" si="5"/>
        <v>2.9267739999935122E-4</v>
      </c>
    </row>
    <row r="49" spans="1:18" x14ac:dyDescent="0.2">
      <c r="A49" s="117">
        <v>7404.5</v>
      </c>
      <c r="B49" s="117">
        <v>-4.3290150002576411E-2</v>
      </c>
      <c r="C49" s="117">
        <v>1</v>
      </c>
      <c r="D49" s="119">
        <f t="shared" si="6"/>
        <v>0.74045000000000005</v>
      </c>
      <c r="E49" s="119">
        <f t="shared" si="6"/>
        <v>-4.3290150002576411E-2</v>
      </c>
      <c r="F49" s="26">
        <f t="shared" si="7"/>
        <v>0.74045000000000005</v>
      </c>
      <c r="G49" s="26">
        <f t="shared" si="7"/>
        <v>-4.3290150002576411E-2</v>
      </c>
      <c r="H49" s="26">
        <f t="shared" si="8"/>
        <v>0.54826620250000013</v>
      </c>
      <c r="I49" s="26">
        <f t="shared" si="9"/>
        <v>0.4059637096411251</v>
      </c>
      <c r="J49" s="26">
        <f t="shared" si="10"/>
        <v>0.30059582880377111</v>
      </c>
      <c r="K49" s="26">
        <f t="shared" si="11"/>
        <v>-3.2054191569407704E-2</v>
      </c>
      <c r="L49" s="26">
        <f t="shared" si="12"/>
        <v>-2.3734526147567936E-2</v>
      </c>
      <c r="M49" s="26">
        <f t="shared" ca="1" si="4"/>
        <v>-4.3622203050835077E-2</v>
      </c>
      <c r="N49" s="26">
        <f t="shared" ca="1" si="13"/>
        <v>1.1025922685787245E-7</v>
      </c>
      <c r="O49" s="120">
        <f t="shared" ca="1" si="14"/>
        <v>39663616.900642715</v>
      </c>
      <c r="P49" s="26">
        <f t="shared" ca="1" si="15"/>
        <v>13587050.323545296</v>
      </c>
      <c r="Q49" s="26">
        <f t="shared" ca="1" si="16"/>
        <v>82598.931989325443</v>
      </c>
      <c r="R49" s="11">
        <f t="shared" ca="1" si="5"/>
        <v>3.3205304825866672E-4</v>
      </c>
    </row>
    <row r="50" spans="1:18" x14ac:dyDescent="0.2">
      <c r="A50" s="117">
        <v>7428.5</v>
      </c>
      <c r="B50" s="117">
        <v>-4.2610950004018378E-2</v>
      </c>
      <c r="C50" s="117">
        <v>1</v>
      </c>
      <c r="D50" s="119">
        <f t="shared" si="6"/>
        <v>0.74285000000000001</v>
      </c>
      <c r="E50" s="119">
        <f t="shared" si="6"/>
        <v>-4.2610950004018378E-2</v>
      </c>
      <c r="F50" s="26">
        <f t="shared" si="7"/>
        <v>0.74285000000000001</v>
      </c>
      <c r="G50" s="26">
        <f t="shared" si="7"/>
        <v>-4.2610950004018378E-2</v>
      </c>
      <c r="H50" s="26">
        <f t="shared" si="8"/>
        <v>0.55182612249999996</v>
      </c>
      <c r="I50" s="26">
        <f t="shared" si="9"/>
        <v>0.40992403509912495</v>
      </c>
      <c r="J50" s="26">
        <f t="shared" si="10"/>
        <v>0.30451206947338499</v>
      </c>
      <c r="K50" s="26">
        <f t="shared" si="11"/>
        <v>-3.1653544210485052E-2</v>
      </c>
      <c r="L50" s="26">
        <f t="shared" si="12"/>
        <v>-2.3513835316758821E-2</v>
      </c>
      <c r="M50" s="26">
        <f t="shared" ca="1" si="4"/>
        <v>-4.3781888212277693E-2</v>
      </c>
      <c r="N50" s="26">
        <f t="shared" ca="1" si="13"/>
        <v>1.371096287561537E-6</v>
      </c>
      <c r="O50" s="120">
        <f t="shared" ca="1" si="14"/>
        <v>39231280.707479231</v>
      </c>
      <c r="P50" s="26">
        <f t="shared" ca="1" si="15"/>
        <v>13956129.101580078</v>
      </c>
      <c r="Q50" s="26">
        <f t="shared" ca="1" si="16"/>
        <v>90611.625802217357</v>
      </c>
      <c r="R50" s="11">
        <f t="shared" ca="1" si="5"/>
        <v>1.1709382082593159E-3</v>
      </c>
    </row>
    <row r="51" spans="1:18" x14ac:dyDescent="0.2">
      <c r="A51" s="117">
        <v>8363</v>
      </c>
      <c r="B51" s="117">
        <v>-5.725209999945946E-2</v>
      </c>
      <c r="C51" s="117">
        <v>1</v>
      </c>
      <c r="D51" s="119">
        <f t="shared" si="6"/>
        <v>0.83630000000000004</v>
      </c>
      <c r="E51" s="119">
        <f t="shared" si="6"/>
        <v>-5.725209999945946E-2</v>
      </c>
      <c r="F51" s="26">
        <f t="shared" si="7"/>
        <v>0.83630000000000004</v>
      </c>
      <c r="G51" s="26">
        <f t="shared" si="7"/>
        <v>-5.725209999945946E-2</v>
      </c>
      <c r="H51" s="26">
        <f t="shared" si="8"/>
        <v>0.69939769000000007</v>
      </c>
      <c r="I51" s="26">
        <f t="shared" si="9"/>
        <v>0.58490628814700008</v>
      </c>
      <c r="J51" s="26">
        <f t="shared" si="10"/>
        <v>0.48915712877733619</v>
      </c>
      <c r="K51" s="26">
        <f t="shared" si="11"/>
        <v>-4.7879931229547951E-2</v>
      </c>
      <c r="L51" s="26">
        <f t="shared" si="12"/>
        <v>-4.0041986487270954E-2</v>
      </c>
      <c r="M51" s="26">
        <f t="shared" ca="1" si="4"/>
        <v>-5.0197443949912088E-2</v>
      </c>
      <c r="N51" s="26">
        <f t="shared" ca="1" si="13"/>
        <v>4.9768171977415343E-5</v>
      </c>
      <c r="O51" s="120">
        <f t="shared" ca="1" si="14"/>
        <v>23974222.875097089</v>
      </c>
      <c r="P51" s="26">
        <f t="shared" ca="1" si="15"/>
        <v>32503467.801405139</v>
      </c>
      <c r="Q51" s="26">
        <f t="shared" ca="1" si="16"/>
        <v>715547.55192320887</v>
      </c>
      <c r="R51" s="11">
        <f t="shared" ca="1" si="5"/>
        <v>-7.0546560495473726E-3</v>
      </c>
    </row>
    <row r="52" spans="1:18" x14ac:dyDescent="0.2">
      <c r="A52" s="117">
        <v>8363.5</v>
      </c>
      <c r="B52" s="117">
        <v>-5.0075450002623256E-2</v>
      </c>
      <c r="C52" s="117">
        <v>1</v>
      </c>
      <c r="D52" s="119">
        <f t="shared" si="6"/>
        <v>0.83635000000000004</v>
      </c>
      <c r="E52" s="119">
        <f t="shared" si="6"/>
        <v>-5.0075450002623256E-2</v>
      </c>
      <c r="F52" s="26">
        <f t="shared" si="7"/>
        <v>0.83635000000000004</v>
      </c>
      <c r="G52" s="26">
        <f t="shared" si="7"/>
        <v>-5.0075450002623256E-2</v>
      </c>
      <c r="H52" s="26">
        <f t="shared" si="8"/>
        <v>0.69948132250000006</v>
      </c>
      <c r="I52" s="26">
        <f t="shared" si="9"/>
        <v>0.5850112040728751</v>
      </c>
      <c r="J52" s="26">
        <f t="shared" si="10"/>
        <v>0.48927412052634911</v>
      </c>
      <c r="K52" s="26">
        <f t="shared" si="11"/>
        <v>-4.1880602609693965E-2</v>
      </c>
      <c r="L52" s="26">
        <f t="shared" si="12"/>
        <v>-3.5026841992617547E-2</v>
      </c>
      <c r="M52" s="26">
        <f t="shared" ca="1" si="4"/>
        <v>-5.0200979808972021E-2</v>
      </c>
      <c r="N52" s="26">
        <f t="shared" ca="1" si="13"/>
        <v>1.575773228195838E-8</v>
      </c>
      <c r="O52" s="120">
        <f t="shared" ca="1" si="14"/>
        <v>23966922.276722983</v>
      </c>
      <c r="P52" s="26">
        <f t="shared" ca="1" si="15"/>
        <v>32515632.430066381</v>
      </c>
      <c r="Q52" s="26">
        <f t="shared" ca="1" si="16"/>
        <v>716053.80636279727</v>
      </c>
      <c r="R52" s="11">
        <f t="shared" ca="1" si="5"/>
        <v>1.2552980634876476E-4</v>
      </c>
    </row>
    <row r="53" spans="1:18" x14ac:dyDescent="0.2">
      <c r="A53" s="117">
        <v>9024</v>
      </c>
      <c r="B53" s="117">
        <v>-5.4820800003653858E-2</v>
      </c>
      <c r="C53" s="117">
        <v>1</v>
      </c>
      <c r="D53" s="119">
        <f t="shared" si="6"/>
        <v>0.90239999999999998</v>
      </c>
      <c r="E53" s="119">
        <f t="shared" si="6"/>
        <v>-5.4820800003653858E-2</v>
      </c>
      <c r="F53" s="26">
        <f t="shared" si="7"/>
        <v>0.90239999999999998</v>
      </c>
      <c r="G53" s="26">
        <f t="shared" si="7"/>
        <v>-5.4820800003653858E-2</v>
      </c>
      <c r="H53" s="26">
        <f t="shared" si="8"/>
        <v>0.81432576000000001</v>
      </c>
      <c r="I53" s="26">
        <f t="shared" si="9"/>
        <v>0.73484756582400002</v>
      </c>
      <c r="J53" s="26">
        <f t="shared" si="10"/>
        <v>0.6631264433995776</v>
      </c>
      <c r="K53" s="26">
        <f t="shared" si="11"/>
        <v>-4.9470289923297238E-2</v>
      </c>
      <c r="L53" s="26">
        <f t="shared" si="12"/>
        <v>-4.4641989626783424E-2</v>
      </c>
      <c r="M53" s="26">
        <f t="shared" ca="1" si="4"/>
        <v>-5.4968268391314967E-2</v>
      </c>
      <c r="N53" s="26">
        <f t="shared" ca="1" si="13"/>
        <v>2.1746925359367233E-8</v>
      </c>
      <c r="O53" s="120">
        <f t="shared" ca="1" si="14"/>
        <v>15190854.35874174</v>
      </c>
      <c r="P53" s="26">
        <f t="shared" ca="1" si="15"/>
        <v>50774201.669135273</v>
      </c>
      <c r="Q53" s="26">
        <f t="shared" ca="1" si="16"/>
        <v>1558926.8536349982</v>
      </c>
      <c r="R53" s="11">
        <f t="shared" ca="1" si="5"/>
        <v>1.4746838766110937E-4</v>
      </c>
    </row>
    <row r="54" spans="1:18" x14ac:dyDescent="0.2">
      <c r="A54" s="117">
        <v>9060</v>
      </c>
      <c r="B54" s="117">
        <v>-5.4802000006020535E-2</v>
      </c>
      <c r="C54" s="117">
        <v>1</v>
      </c>
      <c r="D54" s="119">
        <f t="shared" si="6"/>
        <v>0.90600000000000003</v>
      </c>
      <c r="E54" s="119">
        <f t="shared" si="6"/>
        <v>-5.4802000006020535E-2</v>
      </c>
      <c r="F54" s="26">
        <f t="shared" si="7"/>
        <v>0.90600000000000003</v>
      </c>
      <c r="G54" s="26">
        <f t="shared" si="7"/>
        <v>-5.4802000006020535E-2</v>
      </c>
      <c r="H54" s="26">
        <f t="shared" si="8"/>
        <v>0.82083600000000001</v>
      </c>
      <c r="I54" s="26">
        <f t="shared" si="9"/>
        <v>0.74367741600000004</v>
      </c>
      <c r="J54" s="26">
        <f t="shared" si="10"/>
        <v>0.67377173889600006</v>
      </c>
      <c r="K54" s="26">
        <f t="shared" si="11"/>
        <v>-4.9650612005454606E-2</v>
      </c>
      <c r="L54" s="26">
        <f t="shared" si="12"/>
        <v>-4.4983454476941874E-2</v>
      </c>
      <c r="M54" s="26">
        <f t="shared" ca="1" si="4"/>
        <v>-5.5233642931526272E-2</v>
      </c>
      <c r="N54" s="26">
        <f t="shared" ca="1" si="13"/>
        <v>1.8631561513915162E-7</v>
      </c>
      <c r="O54" s="120">
        <f t="shared" ca="1" si="14"/>
        <v>14763966.188413993</v>
      </c>
      <c r="P54" s="26">
        <f t="shared" ca="1" si="15"/>
        <v>51897538.618282788</v>
      </c>
      <c r="Q54" s="26">
        <f t="shared" ca="1" si="16"/>
        <v>1615214.97566911</v>
      </c>
      <c r="R54" s="11">
        <f t="shared" ca="1" si="5"/>
        <v>4.3164292550573746E-4</v>
      </c>
    </row>
    <row r="55" spans="1:18" x14ac:dyDescent="0.2">
      <c r="A55" s="117">
        <v>9120.5</v>
      </c>
      <c r="B55" s="117">
        <v>-5.5227349999768194E-2</v>
      </c>
      <c r="C55" s="117">
        <v>1</v>
      </c>
      <c r="D55" s="119">
        <f t="shared" si="6"/>
        <v>0.91205000000000003</v>
      </c>
      <c r="E55" s="119">
        <f t="shared" si="6"/>
        <v>-5.5227349999768194E-2</v>
      </c>
      <c r="F55" s="26">
        <f t="shared" si="7"/>
        <v>0.91205000000000003</v>
      </c>
      <c r="G55" s="26">
        <f t="shared" si="7"/>
        <v>-5.5227349999768194E-2</v>
      </c>
      <c r="H55" s="26">
        <f t="shared" si="8"/>
        <v>0.83183520250000009</v>
      </c>
      <c r="I55" s="26">
        <f t="shared" si="9"/>
        <v>0.7586752964401251</v>
      </c>
      <c r="J55" s="26">
        <f t="shared" si="10"/>
        <v>0.69194980411821616</v>
      </c>
      <c r="K55" s="26">
        <f t="shared" si="11"/>
        <v>-5.0370104567288583E-2</v>
      </c>
      <c r="L55" s="26">
        <f t="shared" si="12"/>
        <v>-4.5940053870595556E-2</v>
      </c>
      <c r="M55" s="26">
        <f t="shared" ca="1" si="4"/>
        <v>-5.5680908936836013E-2</v>
      </c>
      <c r="N55" s="26">
        <f t="shared" ca="1" si="13"/>
        <v>2.0571570939408972E-7</v>
      </c>
      <c r="O55" s="120">
        <f t="shared" ca="1" si="14"/>
        <v>14058940.896107508</v>
      </c>
      <c r="P55" s="26">
        <f t="shared" ca="1" si="15"/>
        <v>53815833.839715093</v>
      </c>
      <c r="Q55" s="26">
        <f t="shared" ca="1" si="16"/>
        <v>1712308.7873220611</v>
      </c>
      <c r="R55" s="11">
        <f t="shared" ca="1" si="5"/>
        <v>4.5355893706781891E-4</v>
      </c>
    </row>
    <row r="56" spans="1:18" x14ac:dyDescent="0.2">
      <c r="A56" s="117">
        <v>9345</v>
      </c>
      <c r="B56" s="117">
        <v>-5.741150000540074E-2</v>
      </c>
      <c r="C56" s="117">
        <v>1</v>
      </c>
      <c r="D56" s="119">
        <f t="shared" si="6"/>
        <v>0.9345</v>
      </c>
      <c r="E56" s="119">
        <f t="shared" si="6"/>
        <v>-5.741150000540074E-2</v>
      </c>
      <c r="F56" s="26">
        <f t="shared" si="7"/>
        <v>0.9345</v>
      </c>
      <c r="G56" s="26">
        <f t="shared" si="7"/>
        <v>-5.741150000540074E-2</v>
      </c>
      <c r="H56" s="26">
        <f t="shared" si="8"/>
        <v>0.87329025000000005</v>
      </c>
      <c r="I56" s="26">
        <f t="shared" si="9"/>
        <v>0.81608973862500001</v>
      </c>
      <c r="J56" s="26">
        <f t="shared" si="10"/>
        <v>0.76263586074506251</v>
      </c>
      <c r="K56" s="26">
        <f t="shared" si="11"/>
        <v>-5.3651046755046991E-2</v>
      </c>
      <c r="L56" s="26">
        <f t="shared" si="12"/>
        <v>-5.0136903192591412E-2</v>
      </c>
      <c r="M56" s="26">
        <f t="shared" ca="1" si="4"/>
        <v>-5.7354728699444246E-2</v>
      </c>
      <c r="N56" s="26">
        <f t="shared" ca="1" si="13"/>
        <v>3.2229811800057806E-9</v>
      </c>
      <c r="O56" s="120">
        <f t="shared" ca="1" si="14"/>
        <v>11580394.960469082</v>
      </c>
      <c r="P56" s="26">
        <f t="shared" ca="1" si="15"/>
        <v>61270920.834874764</v>
      </c>
      <c r="Q56" s="26">
        <f t="shared" ca="1" si="16"/>
        <v>2100399.7721180753</v>
      </c>
      <c r="R56" s="11">
        <f t="shared" ca="1" si="5"/>
        <v>-5.6771305956493379E-5</v>
      </c>
    </row>
    <row r="57" spans="1:18" x14ac:dyDescent="0.2">
      <c r="A57" s="117">
        <v>9354.5</v>
      </c>
      <c r="B57" s="117">
        <v>-5.8355150002171285E-2</v>
      </c>
      <c r="C57" s="117">
        <v>1</v>
      </c>
      <c r="D57" s="119">
        <f t="shared" si="6"/>
        <v>0.93545</v>
      </c>
      <c r="E57" s="119">
        <f t="shared" si="6"/>
        <v>-5.8355150002171285E-2</v>
      </c>
      <c r="F57" s="26">
        <f t="shared" si="7"/>
        <v>0.93545</v>
      </c>
      <c r="G57" s="26">
        <f t="shared" si="7"/>
        <v>-5.8355150002171285E-2</v>
      </c>
      <c r="H57" s="26">
        <f t="shared" si="8"/>
        <v>0.87506670249999996</v>
      </c>
      <c r="I57" s="26">
        <f t="shared" si="9"/>
        <v>0.81858114685362493</v>
      </c>
      <c r="J57" s="26">
        <f t="shared" si="10"/>
        <v>0.76574173382422339</v>
      </c>
      <c r="K57" s="26">
        <f t="shared" si="11"/>
        <v>-5.4588325069531131E-2</v>
      </c>
      <c r="L57" s="26">
        <f t="shared" si="12"/>
        <v>-5.1064648686292895E-2</v>
      </c>
      <c r="M57" s="26">
        <f t="shared" ca="1" si="4"/>
        <v>-5.7426049427058298E-2</v>
      </c>
      <c r="N57" s="26">
        <f t="shared" ca="1" si="13"/>
        <v>8.6322787867528353E-7</v>
      </c>
      <c r="O57" s="120">
        <f t="shared" ca="1" si="14"/>
        <v>11480354.581549415</v>
      </c>
      <c r="P57" s="26">
        <f t="shared" ca="1" si="15"/>
        <v>61598186.495399348</v>
      </c>
      <c r="Q57" s="26">
        <f t="shared" ca="1" si="16"/>
        <v>2117801.6567186792</v>
      </c>
      <c r="R57" s="11">
        <f t="shared" ca="1" si="5"/>
        <v>-9.2910057511298716E-4</v>
      </c>
    </row>
    <row r="58" spans="1:18" x14ac:dyDescent="0.2">
      <c r="A58" s="117">
        <v>9659</v>
      </c>
      <c r="B58" s="117">
        <v>-6.0175300008268096E-2</v>
      </c>
      <c r="C58" s="117">
        <v>1</v>
      </c>
      <c r="D58" s="119">
        <f t="shared" si="6"/>
        <v>0.96589999999999998</v>
      </c>
      <c r="E58" s="119">
        <f t="shared" si="6"/>
        <v>-6.0175300008268096E-2</v>
      </c>
      <c r="F58" s="26">
        <f t="shared" si="7"/>
        <v>0.96589999999999998</v>
      </c>
      <c r="G58" s="26">
        <f t="shared" si="7"/>
        <v>-6.0175300008268096E-2</v>
      </c>
      <c r="H58" s="26">
        <f t="shared" si="8"/>
        <v>0.93296280999999992</v>
      </c>
      <c r="I58" s="26">
        <f t="shared" si="9"/>
        <v>0.90114877817899985</v>
      </c>
      <c r="J58" s="26">
        <f t="shared" si="10"/>
        <v>0.870419604843096</v>
      </c>
      <c r="K58" s="26">
        <f t="shared" si="11"/>
        <v>-5.8123322277986153E-2</v>
      </c>
      <c r="L58" s="26">
        <f t="shared" si="12"/>
        <v>-5.6141316988306822E-2</v>
      </c>
      <c r="M58" s="26">
        <f t="shared" ca="1" si="4"/>
        <v>-5.9733182072006466E-2</v>
      </c>
      <c r="N58" s="26">
        <f t="shared" ca="1" si="13"/>
        <v>1.9546826956424233E-7</v>
      </c>
      <c r="O58" s="120">
        <f t="shared" ca="1" si="14"/>
        <v>8486889.073583262</v>
      </c>
      <c r="P58" s="26">
        <f t="shared" ca="1" si="15"/>
        <v>72602544.62004675</v>
      </c>
      <c r="Q58" s="26">
        <f t="shared" ca="1" si="16"/>
        <v>2718763.2461722819</v>
      </c>
      <c r="R58" s="11">
        <f t="shared" ca="1" si="5"/>
        <v>-4.4211793626162954E-4</v>
      </c>
    </row>
    <row r="59" spans="1:18" x14ac:dyDescent="0.2">
      <c r="A59" s="117">
        <v>9762</v>
      </c>
      <c r="B59" s="117">
        <v>-6.0185399997862987E-2</v>
      </c>
      <c r="C59" s="117">
        <v>1</v>
      </c>
      <c r="D59" s="119">
        <f t="shared" si="6"/>
        <v>0.97619999999999996</v>
      </c>
      <c r="E59" s="119">
        <f t="shared" si="6"/>
        <v>-6.0185399997862987E-2</v>
      </c>
      <c r="F59" s="26">
        <f t="shared" si="7"/>
        <v>0.97619999999999996</v>
      </c>
      <c r="G59" s="26">
        <f t="shared" si="7"/>
        <v>-6.0185399997862987E-2</v>
      </c>
      <c r="H59" s="26">
        <f t="shared" si="8"/>
        <v>0.95296643999999997</v>
      </c>
      <c r="I59" s="26">
        <f t="shared" si="9"/>
        <v>0.93028583872799997</v>
      </c>
      <c r="J59" s="26">
        <f t="shared" si="10"/>
        <v>0.90814503576627348</v>
      </c>
      <c r="K59" s="26">
        <f t="shared" si="11"/>
        <v>-5.8752987477913847E-2</v>
      </c>
      <c r="L59" s="26">
        <f t="shared" si="12"/>
        <v>-5.7354666375939493E-2</v>
      </c>
      <c r="M59" s="26">
        <f t="shared" ca="1" si="4"/>
        <v>-6.0522860882964449E-2</v>
      </c>
      <c r="N59" s="26">
        <f t="shared" ca="1" si="13"/>
        <v>1.1387984897346221E-7</v>
      </c>
      <c r="O59" s="120">
        <f t="shared" ca="1" si="14"/>
        <v>7569512.1777233128</v>
      </c>
      <c r="P59" s="26">
        <f t="shared" ca="1" si="15"/>
        <v>76553298.510846958</v>
      </c>
      <c r="Q59" s="26">
        <f t="shared" ca="1" si="16"/>
        <v>2941366.4687248152</v>
      </c>
      <c r="R59" s="11">
        <f t="shared" ca="1" si="5"/>
        <v>3.374608851014621E-4</v>
      </c>
    </row>
    <row r="60" spans="1:18" x14ac:dyDescent="0.2">
      <c r="A60" s="117">
        <v>10051.5</v>
      </c>
      <c r="B60" s="117">
        <v>-6.1505050005507655E-2</v>
      </c>
      <c r="C60" s="117">
        <v>1</v>
      </c>
      <c r="D60" s="119">
        <f t="shared" si="6"/>
        <v>1.00515</v>
      </c>
      <c r="E60" s="119">
        <f t="shared" si="6"/>
        <v>-6.1505050005507655E-2</v>
      </c>
      <c r="F60" s="26">
        <f t="shared" si="7"/>
        <v>1.00515</v>
      </c>
      <c r="G60" s="26">
        <f t="shared" si="7"/>
        <v>-6.1505050005507655E-2</v>
      </c>
      <c r="H60" s="26">
        <f t="shared" si="8"/>
        <v>1.0103265225</v>
      </c>
      <c r="I60" s="26">
        <f t="shared" si="9"/>
        <v>1.0155297040908751</v>
      </c>
      <c r="J60" s="26">
        <f t="shared" si="10"/>
        <v>1.0207596820669431</v>
      </c>
      <c r="K60" s="26">
        <f t="shared" si="11"/>
        <v>-6.1821801013036019E-2</v>
      </c>
      <c r="L60" s="26">
        <f t="shared" si="12"/>
        <v>-6.2140183288253152E-2</v>
      </c>
      <c r="M60" s="26">
        <f t="shared" ca="1" si="4"/>
        <v>-6.2767489341103364E-2</v>
      </c>
      <c r="N60" s="26">
        <f t="shared" ca="1" si="13"/>
        <v>1.5937530760593329E-6</v>
      </c>
      <c r="O60" s="120">
        <f t="shared" ca="1" si="14"/>
        <v>5256267.6688794652</v>
      </c>
      <c r="P60" s="26">
        <f t="shared" ca="1" si="15"/>
        <v>88287421.341381252</v>
      </c>
      <c r="Q60" s="26">
        <f t="shared" ca="1" si="16"/>
        <v>3621007.4150924506</v>
      </c>
      <c r="R60" s="11">
        <f t="shared" ca="1" si="5"/>
        <v>1.2624393355957081E-3</v>
      </c>
    </row>
    <row r="61" spans="1:18" x14ac:dyDescent="0.2">
      <c r="A61" s="117">
        <v>10051.5</v>
      </c>
      <c r="B61" s="117">
        <v>-6.1505050005507655E-2</v>
      </c>
      <c r="C61" s="117">
        <v>1</v>
      </c>
      <c r="D61" s="119">
        <f t="shared" si="6"/>
        <v>1.00515</v>
      </c>
      <c r="E61" s="119">
        <f t="shared" si="6"/>
        <v>-6.1505050005507655E-2</v>
      </c>
      <c r="F61" s="26">
        <f t="shared" si="7"/>
        <v>1.00515</v>
      </c>
      <c r="G61" s="26">
        <f t="shared" si="7"/>
        <v>-6.1505050005507655E-2</v>
      </c>
      <c r="H61" s="26">
        <f t="shared" si="8"/>
        <v>1.0103265225</v>
      </c>
      <c r="I61" s="26">
        <f t="shared" si="9"/>
        <v>1.0155297040908751</v>
      </c>
      <c r="J61" s="26">
        <f t="shared" si="10"/>
        <v>1.0207596820669431</v>
      </c>
      <c r="K61" s="26">
        <f t="shared" si="11"/>
        <v>-6.1821801013036019E-2</v>
      </c>
      <c r="L61" s="26">
        <f t="shared" si="12"/>
        <v>-6.2140183288253152E-2</v>
      </c>
      <c r="M61" s="26">
        <f t="shared" ca="1" si="4"/>
        <v>-6.2767489341103364E-2</v>
      </c>
      <c r="N61" s="26">
        <f t="shared" ca="1" si="13"/>
        <v>1.5937530760593329E-6</v>
      </c>
      <c r="O61" s="120">
        <f t="shared" ca="1" si="14"/>
        <v>5256267.6688794652</v>
      </c>
      <c r="P61" s="26">
        <f t="shared" ca="1" si="15"/>
        <v>88287421.341381252</v>
      </c>
      <c r="Q61" s="26">
        <f t="shared" ca="1" si="16"/>
        <v>3621007.4150924506</v>
      </c>
      <c r="R61" s="11">
        <f t="shared" ca="1" si="5"/>
        <v>1.2624393355957081E-3</v>
      </c>
    </row>
    <row r="62" spans="1:18" x14ac:dyDescent="0.2">
      <c r="A62" s="117">
        <v>10883</v>
      </c>
      <c r="B62" s="117">
        <v>-7.0836100006999914E-2</v>
      </c>
      <c r="C62" s="117">
        <v>1</v>
      </c>
      <c r="D62" s="119">
        <f t="shared" si="6"/>
        <v>1.0883</v>
      </c>
      <c r="E62" s="119">
        <f t="shared" si="6"/>
        <v>-7.0836100006999914E-2</v>
      </c>
      <c r="F62" s="26">
        <f t="shared" si="7"/>
        <v>1.0883</v>
      </c>
      <c r="G62" s="26">
        <f t="shared" si="7"/>
        <v>-7.0836100006999914E-2</v>
      </c>
      <c r="H62" s="26">
        <f t="shared" si="8"/>
        <v>1.1843968900000001</v>
      </c>
      <c r="I62" s="26">
        <f t="shared" si="9"/>
        <v>1.2889791353870002</v>
      </c>
      <c r="J62" s="26">
        <f t="shared" si="10"/>
        <v>1.4027959930416722</v>
      </c>
      <c r="K62" s="26">
        <f t="shared" si="11"/>
        <v>-7.7090927637618004E-2</v>
      </c>
      <c r="L62" s="26">
        <f t="shared" si="12"/>
        <v>-8.389805654801967E-2</v>
      </c>
      <c r="M62" s="26">
        <f t="shared" ca="1" si="4"/>
        <v>-6.9420348492840706E-2</v>
      </c>
      <c r="N62" s="26">
        <f t="shared" ca="1" si="13"/>
        <v>2.0043523498440904E-6</v>
      </c>
      <c r="O62" s="120">
        <f t="shared" ca="1" si="14"/>
        <v>897414.42614099535</v>
      </c>
      <c r="P62" s="26">
        <f t="shared" ca="1" si="15"/>
        <v>127322940.65453203</v>
      </c>
      <c r="Q62" s="26">
        <f t="shared" ca="1" si="16"/>
        <v>6040279.6030874774</v>
      </c>
      <c r="R62" s="11">
        <f t="shared" ca="1" si="5"/>
        <v>-1.4157515141592081E-3</v>
      </c>
    </row>
    <row r="63" spans="1:18" x14ac:dyDescent="0.2">
      <c r="A63" s="117">
        <v>12311</v>
      </c>
      <c r="B63" s="117">
        <v>-7.9523700005665887E-2</v>
      </c>
      <c r="C63" s="117">
        <v>1</v>
      </c>
      <c r="D63" s="119">
        <f t="shared" si="6"/>
        <v>1.2311000000000001</v>
      </c>
      <c r="E63" s="119">
        <f t="shared" si="6"/>
        <v>-7.9523700005665887E-2</v>
      </c>
      <c r="F63" s="26">
        <f t="shared" si="7"/>
        <v>1.2311000000000001</v>
      </c>
      <c r="G63" s="26">
        <f t="shared" si="7"/>
        <v>-7.9523700005665887E-2</v>
      </c>
      <c r="H63" s="26">
        <f t="shared" si="8"/>
        <v>1.5156072100000002</v>
      </c>
      <c r="I63" s="26">
        <f t="shared" si="9"/>
        <v>1.8658640362310004</v>
      </c>
      <c r="J63" s="26">
        <f t="shared" si="10"/>
        <v>2.2970652150039848</v>
      </c>
      <c r="K63" s="26">
        <f t="shared" si="11"/>
        <v>-9.7901627076975278E-2</v>
      </c>
      <c r="L63" s="26">
        <f t="shared" si="12"/>
        <v>-0.12052669309446427</v>
      </c>
      <c r="M63" s="26">
        <f t="shared" ca="1" si="4"/>
        <v>-8.1558394470656576E-2</v>
      </c>
      <c r="N63" s="26">
        <f t="shared" ca="1" si="13"/>
        <v>4.1399815658637433E-6</v>
      </c>
      <c r="O63" s="120">
        <f t="shared" ca="1" si="14"/>
        <v>2132685.1600095052</v>
      </c>
      <c r="P63" s="26">
        <f t="shared" ca="1" si="15"/>
        <v>214043927.80946782</v>
      </c>
      <c r="Q63" s="26">
        <f t="shared" ca="1" si="16"/>
        <v>11994473.307123924</v>
      </c>
      <c r="R63" s="11">
        <f t="shared" ca="1" si="5"/>
        <v>2.0346944649906884E-3</v>
      </c>
    </row>
    <row r="64" spans="1:18" x14ac:dyDescent="0.2">
      <c r="A64" s="117">
        <v>12587</v>
      </c>
      <c r="B64" s="117">
        <v>-8.4012900006200653E-2</v>
      </c>
      <c r="C64" s="117">
        <v>1</v>
      </c>
      <c r="D64" s="119">
        <f t="shared" si="6"/>
        <v>1.2586999999999999</v>
      </c>
      <c r="E64" s="119">
        <f t="shared" si="6"/>
        <v>-8.4012900006200653E-2</v>
      </c>
      <c r="F64" s="26">
        <f t="shared" si="7"/>
        <v>1.2586999999999999</v>
      </c>
      <c r="G64" s="26">
        <f t="shared" si="7"/>
        <v>-8.4012900006200653E-2</v>
      </c>
      <c r="H64" s="26">
        <f t="shared" si="8"/>
        <v>1.5843256899999998</v>
      </c>
      <c r="I64" s="26">
        <f t="shared" si="9"/>
        <v>1.9941907460029997</v>
      </c>
      <c r="J64" s="26">
        <f t="shared" si="10"/>
        <v>2.5100878919939755</v>
      </c>
      <c r="K64" s="26">
        <f t="shared" si="11"/>
        <v>-0.10574703723780475</v>
      </c>
      <c r="L64" s="26">
        <f t="shared" si="12"/>
        <v>-0.13310379577122483</v>
      </c>
      <c r="M64" s="26">
        <f t="shared" ca="1" si="4"/>
        <v>-8.4008267574194051E-2</v>
      </c>
      <c r="N64" s="26">
        <f t="shared" ca="1" si="13"/>
        <v>2.1459426295786669E-11</v>
      </c>
      <c r="O64" s="120">
        <f t="shared" ca="1" si="14"/>
        <v>3763202.4176463429</v>
      </c>
      <c r="P64" s="26">
        <f t="shared" ca="1" si="15"/>
        <v>233854766.97385874</v>
      </c>
      <c r="Q64" s="26">
        <f t="shared" ca="1" si="16"/>
        <v>13434867.336156713</v>
      </c>
      <c r="R64" s="11">
        <f t="shared" ca="1" si="5"/>
        <v>-4.6324320066015723E-6</v>
      </c>
    </row>
    <row r="65" spans="1:18" x14ac:dyDescent="0.2">
      <c r="A65" s="117">
        <v>13447</v>
      </c>
      <c r="B65" s="117">
        <v>-9.397490000264952E-2</v>
      </c>
      <c r="C65" s="117">
        <v>1</v>
      </c>
      <c r="D65" s="119">
        <f t="shared" si="6"/>
        <v>1.3447</v>
      </c>
      <c r="E65" s="119">
        <f t="shared" si="6"/>
        <v>-9.397490000264952E-2</v>
      </c>
      <c r="F65" s="26">
        <f t="shared" si="7"/>
        <v>1.3447</v>
      </c>
      <c r="G65" s="26">
        <f t="shared" si="7"/>
        <v>-9.397490000264952E-2</v>
      </c>
      <c r="H65" s="26">
        <f t="shared" si="8"/>
        <v>1.80821809</v>
      </c>
      <c r="I65" s="26">
        <f t="shared" si="9"/>
        <v>2.4315108656230002</v>
      </c>
      <c r="J65" s="26">
        <f t="shared" si="10"/>
        <v>3.2696526610032484</v>
      </c>
      <c r="K65" s="26">
        <f t="shared" si="11"/>
        <v>-0.1263680480335628</v>
      </c>
      <c r="L65" s="26">
        <f t="shared" si="12"/>
        <v>-0.16992711419073189</v>
      </c>
      <c r="M65" s="26">
        <f t="shared" ca="1" si="4"/>
        <v>-9.1857686729369448E-2</v>
      </c>
      <c r="N65" s="26">
        <f t="shared" ca="1" si="13"/>
        <v>4.4825920445533162E-6</v>
      </c>
      <c r="O65" s="120">
        <f t="shared" ca="1" si="14"/>
        <v>11995942.195438948</v>
      </c>
      <c r="P65" s="26">
        <f t="shared" ca="1" si="15"/>
        <v>302307869.83765721</v>
      </c>
      <c r="Q65" s="26">
        <f t="shared" ca="1" si="16"/>
        <v>18584236.989122316</v>
      </c>
      <c r="R65" s="11">
        <f t="shared" ca="1" si="5"/>
        <v>-2.1172132732800719E-3</v>
      </c>
    </row>
    <row r="66" spans="1:18" x14ac:dyDescent="0.2">
      <c r="A66" s="117">
        <v>14352.5</v>
      </c>
      <c r="B66" s="117">
        <v>-0.10356175000197254</v>
      </c>
      <c r="C66" s="117">
        <v>1</v>
      </c>
      <c r="D66" s="119">
        <f t="shared" si="6"/>
        <v>1.4352499999999999</v>
      </c>
      <c r="E66" s="119">
        <f t="shared" si="6"/>
        <v>-0.10356175000197254</v>
      </c>
      <c r="F66" s="26">
        <f t="shared" si="7"/>
        <v>1.4352499999999999</v>
      </c>
      <c r="G66" s="26">
        <f t="shared" si="7"/>
        <v>-0.10356175000197254</v>
      </c>
      <c r="H66" s="26">
        <f t="shared" si="8"/>
        <v>2.0599425624999999</v>
      </c>
      <c r="I66" s="26">
        <f t="shared" si="9"/>
        <v>2.9565325628281247</v>
      </c>
      <c r="J66" s="26">
        <f t="shared" si="10"/>
        <v>4.2433633607990657</v>
      </c>
      <c r="K66" s="26">
        <f t="shared" si="11"/>
        <v>-0.14863700169033109</v>
      </c>
      <c r="L66" s="26">
        <f t="shared" si="12"/>
        <v>-0.21333125667604769</v>
      </c>
      <c r="M66" s="26">
        <f t="shared" ca="1" si="4"/>
        <v>-0.10047545080685193</v>
      </c>
      <c r="N66" s="26">
        <f t="shared" ca="1" si="13"/>
        <v>9.5252427218021548E-6</v>
      </c>
      <c r="O66" s="120">
        <f t="shared" ca="1" si="14"/>
        <v>26172679.942978758</v>
      </c>
      <c r="P66" s="26">
        <f t="shared" ca="1" si="15"/>
        <v>385903329.18470997</v>
      </c>
      <c r="Q66" s="26">
        <f t="shared" ca="1" si="16"/>
        <v>25168713.405522827</v>
      </c>
      <c r="R66" s="11">
        <f t="shared" ca="1" si="5"/>
        <v>-3.0862991951206148E-3</v>
      </c>
    </row>
    <row r="67" spans="1:18" x14ac:dyDescent="0.2">
      <c r="A67" s="117"/>
      <c r="B67" s="117"/>
      <c r="C67" s="117"/>
      <c r="D67" s="119">
        <f t="shared" si="6"/>
        <v>0</v>
      </c>
      <c r="E67" s="119">
        <f t="shared" si="6"/>
        <v>0</v>
      </c>
      <c r="F67" s="26">
        <f t="shared" si="7"/>
        <v>0</v>
      </c>
      <c r="G67" s="26">
        <f t="shared" si="7"/>
        <v>0</v>
      </c>
      <c r="H67" s="26">
        <f t="shared" si="8"/>
        <v>0</v>
      </c>
      <c r="I67" s="26">
        <f t="shared" si="9"/>
        <v>0</v>
      </c>
      <c r="J67" s="26">
        <f t="shared" si="10"/>
        <v>0</v>
      </c>
      <c r="K67" s="26">
        <f t="shared" si="11"/>
        <v>0</v>
      </c>
      <c r="L67" s="26">
        <f t="shared" si="12"/>
        <v>0</v>
      </c>
      <c r="M67" s="26">
        <f t="shared" ca="1" si="4"/>
        <v>-6.5034266792134907E-3</v>
      </c>
      <c r="N67" s="26">
        <f t="shared" ca="1" si="13"/>
        <v>0</v>
      </c>
      <c r="O67" s="120">
        <f t="shared" ca="1" si="14"/>
        <v>0</v>
      </c>
      <c r="P67" s="26">
        <f t="shared" ca="1" si="15"/>
        <v>0</v>
      </c>
      <c r="Q67" s="26">
        <f t="shared" ca="1" si="16"/>
        <v>0</v>
      </c>
      <c r="R67" s="11">
        <f t="shared" ca="1" si="5"/>
        <v>6.5034266792134907E-3</v>
      </c>
    </row>
    <row r="68" spans="1:18" x14ac:dyDescent="0.2">
      <c r="A68" s="117"/>
      <c r="B68" s="117"/>
      <c r="C68" s="117"/>
      <c r="D68" s="119">
        <f t="shared" si="6"/>
        <v>0</v>
      </c>
      <c r="E68" s="119">
        <f t="shared" si="6"/>
        <v>0</v>
      </c>
      <c r="F68" s="26">
        <f t="shared" si="7"/>
        <v>0</v>
      </c>
      <c r="G68" s="26">
        <f t="shared" si="7"/>
        <v>0</v>
      </c>
      <c r="H68" s="26">
        <f t="shared" si="8"/>
        <v>0</v>
      </c>
      <c r="I68" s="26">
        <f t="shared" si="9"/>
        <v>0</v>
      </c>
      <c r="J68" s="26">
        <f t="shared" si="10"/>
        <v>0</v>
      </c>
      <c r="K68" s="26">
        <f t="shared" si="11"/>
        <v>0</v>
      </c>
      <c r="L68" s="26">
        <f t="shared" si="12"/>
        <v>0</v>
      </c>
      <c r="M68" s="26">
        <f t="shared" ca="1" si="4"/>
        <v>-6.5034266792134907E-3</v>
      </c>
      <c r="N68" s="26">
        <f t="shared" ca="1" si="13"/>
        <v>0</v>
      </c>
      <c r="O68" s="120">
        <f t="shared" ca="1" si="14"/>
        <v>0</v>
      </c>
      <c r="P68" s="26">
        <f t="shared" ca="1" si="15"/>
        <v>0</v>
      </c>
      <c r="Q68" s="26">
        <f t="shared" ca="1" si="16"/>
        <v>0</v>
      </c>
      <c r="R68" s="11">
        <f t="shared" ca="1" si="5"/>
        <v>6.5034266792134907E-3</v>
      </c>
    </row>
    <row r="69" spans="1:18" x14ac:dyDescent="0.2">
      <c r="A69" s="117"/>
      <c r="B69" s="117"/>
      <c r="C69" s="117"/>
      <c r="D69" s="119">
        <f t="shared" si="6"/>
        <v>0</v>
      </c>
      <c r="E69" s="119">
        <f t="shared" si="6"/>
        <v>0</v>
      </c>
      <c r="F69" s="26">
        <f t="shared" si="7"/>
        <v>0</v>
      </c>
      <c r="G69" s="26">
        <f t="shared" si="7"/>
        <v>0</v>
      </c>
      <c r="H69" s="26">
        <f t="shared" si="8"/>
        <v>0</v>
      </c>
      <c r="I69" s="26">
        <f t="shared" si="9"/>
        <v>0</v>
      </c>
      <c r="J69" s="26">
        <f t="shared" si="10"/>
        <v>0</v>
      </c>
      <c r="K69" s="26">
        <f t="shared" si="11"/>
        <v>0</v>
      </c>
      <c r="L69" s="26">
        <f t="shared" si="12"/>
        <v>0</v>
      </c>
      <c r="M69" s="26">
        <f t="shared" ca="1" si="4"/>
        <v>-6.5034266792134907E-3</v>
      </c>
      <c r="N69" s="26">
        <f t="shared" ca="1" si="13"/>
        <v>0</v>
      </c>
      <c r="O69" s="120">
        <f t="shared" ca="1" si="14"/>
        <v>0</v>
      </c>
      <c r="P69" s="26">
        <f t="shared" ca="1" si="15"/>
        <v>0</v>
      </c>
      <c r="Q69" s="26">
        <f t="shared" ca="1" si="16"/>
        <v>0</v>
      </c>
      <c r="R69" s="11">
        <f t="shared" ca="1" si="5"/>
        <v>6.5034266792134907E-3</v>
      </c>
    </row>
    <row r="70" spans="1:18" x14ac:dyDescent="0.2">
      <c r="A70" s="117"/>
      <c r="B70" s="117"/>
      <c r="C70" s="117"/>
      <c r="D70" s="119">
        <f t="shared" si="6"/>
        <v>0</v>
      </c>
      <c r="E70" s="119">
        <f t="shared" si="6"/>
        <v>0</v>
      </c>
      <c r="F70" s="26">
        <f t="shared" si="7"/>
        <v>0</v>
      </c>
      <c r="G70" s="26">
        <f t="shared" si="7"/>
        <v>0</v>
      </c>
      <c r="H70" s="26">
        <f t="shared" si="8"/>
        <v>0</v>
      </c>
      <c r="I70" s="26">
        <f t="shared" si="9"/>
        <v>0</v>
      </c>
      <c r="J70" s="26">
        <f t="shared" si="10"/>
        <v>0</v>
      </c>
      <c r="K70" s="26">
        <f t="shared" si="11"/>
        <v>0</v>
      </c>
      <c r="L70" s="26">
        <f t="shared" si="12"/>
        <v>0</v>
      </c>
      <c r="M70" s="26">
        <f t="shared" ca="1" si="4"/>
        <v>-6.5034266792134907E-3</v>
      </c>
      <c r="N70" s="26">
        <f t="shared" ca="1" si="13"/>
        <v>0</v>
      </c>
      <c r="O70" s="120">
        <f t="shared" ca="1" si="14"/>
        <v>0</v>
      </c>
      <c r="P70" s="26">
        <f t="shared" ca="1" si="15"/>
        <v>0</v>
      </c>
      <c r="Q70" s="26">
        <f t="shared" ca="1" si="16"/>
        <v>0</v>
      </c>
      <c r="R70" s="11">
        <f t="shared" ca="1" si="5"/>
        <v>6.5034266792134907E-3</v>
      </c>
    </row>
    <row r="71" spans="1:18" x14ac:dyDescent="0.2">
      <c r="A71" s="117"/>
      <c r="B71" s="117"/>
      <c r="C71" s="117"/>
      <c r="D71" s="119">
        <f t="shared" si="6"/>
        <v>0</v>
      </c>
      <c r="E71" s="119">
        <f t="shared" si="6"/>
        <v>0</v>
      </c>
      <c r="F71" s="26">
        <f t="shared" si="7"/>
        <v>0</v>
      </c>
      <c r="G71" s="26">
        <f t="shared" si="7"/>
        <v>0</v>
      </c>
      <c r="H71" s="26">
        <f t="shared" si="8"/>
        <v>0</v>
      </c>
      <c r="I71" s="26">
        <f t="shared" si="9"/>
        <v>0</v>
      </c>
      <c r="J71" s="26">
        <f t="shared" si="10"/>
        <v>0</v>
      </c>
      <c r="K71" s="26">
        <f t="shared" si="11"/>
        <v>0</v>
      </c>
      <c r="L71" s="26">
        <f t="shared" si="12"/>
        <v>0</v>
      </c>
      <c r="M71" s="26">
        <f t="shared" ca="1" si="4"/>
        <v>-6.5034266792134907E-3</v>
      </c>
      <c r="N71" s="26">
        <f t="shared" ca="1" si="13"/>
        <v>0</v>
      </c>
      <c r="O71" s="120">
        <f t="shared" ca="1" si="14"/>
        <v>0</v>
      </c>
      <c r="P71" s="26">
        <f t="shared" ca="1" si="15"/>
        <v>0</v>
      </c>
      <c r="Q71" s="26">
        <f t="shared" ca="1" si="16"/>
        <v>0</v>
      </c>
      <c r="R71" s="11">
        <f t="shared" ca="1" si="5"/>
        <v>6.5034266792134907E-3</v>
      </c>
    </row>
    <row r="72" spans="1:18" x14ac:dyDescent="0.2">
      <c r="A72" s="117"/>
      <c r="B72" s="117"/>
      <c r="C72" s="117"/>
      <c r="D72" s="119">
        <f t="shared" si="6"/>
        <v>0</v>
      </c>
      <c r="E72" s="119">
        <f t="shared" si="6"/>
        <v>0</v>
      </c>
      <c r="F72" s="26">
        <f t="shared" si="7"/>
        <v>0</v>
      </c>
      <c r="G72" s="26">
        <f t="shared" si="7"/>
        <v>0</v>
      </c>
      <c r="H72" s="26">
        <f t="shared" si="8"/>
        <v>0</v>
      </c>
      <c r="I72" s="26">
        <f t="shared" si="9"/>
        <v>0</v>
      </c>
      <c r="J72" s="26">
        <f t="shared" si="10"/>
        <v>0</v>
      </c>
      <c r="K72" s="26">
        <f t="shared" si="11"/>
        <v>0</v>
      </c>
      <c r="L72" s="26">
        <f t="shared" si="12"/>
        <v>0</v>
      </c>
      <c r="M72" s="26">
        <f t="shared" ca="1" si="4"/>
        <v>-6.5034266792134907E-3</v>
      </c>
      <c r="N72" s="26">
        <f t="shared" ca="1" si="13"/>
        <v>0</v>
      </c>
      <c r="O72" s="120">
        <f t="shared" ca="1" si="14"/>
        <v>0</v>
      </c>
      <c r="P72" s="26">
        <f t="shared" ca="1" si="15"/>
        <v>0</v>
      </c>
      <c r="Q72" s="26">
        <f t="shared" ca="1" si="16"/>
        <v>0</v>
      </c>
      <c r="R72" s="11">
        <f t="shared" ca="1" si="5"/>
        <v>6.5034266792134907E-3</v>
      </c>
    </row>
    <row r="73" spans="1:18" x14ac:dyDescent="0.2">
      <c r="A73" s="117"/>
      <c r="B73" s="117"/>
      <c r="C73" s="117"/>
      <c r="D73" s="119">
        <f t="shared" si="6"/>
        <v>0</v>
      </c>
      <c r="E73" s="119">
        <f t="shared" si="6"/>
        <v>0</v>
      </c>
      <c r="F73" s="26">
        <f t="shared" si="7"/>
        <v>0</v>
      </c>
      <c r="G73" s="26">
        <f t="shared" si="7"/>
        <v>0</v>
      </c>
      <c r="H73" s="26">
        <f t="shared" si="8"/>
        <v>0</v>
      </c>
      <c r="I73" s="26">
        <f t="shared" si="9"/>
        <v>0</v>
      </c>
      <c r="J73" s="26">
        <f t="shared" si="10"/>
        <v>0</v>
      </c>
      <c r="K73" s="26">
        <f t="shared" si="11"/>
        <v>0</v>
      </c>
      <c r="L73" s="26">
        <f t="shared" si="12"/>
        <v>0</v>
      </c>
      <c r="M73" s="26">
        <f t="shared" ca="1" si="4"/>
        <v>-6.5034266792134907E-3</v>
      </c>
      <c r="N73" s="26">
        <f t="shared" ca="1" si="13"/>
        <v>0</v>
      </c>
      <c r="O73" s="120">
        <f t="shared" ca="1" si="14"/>
        <v>0</v>
      </c>
      <c r="P73" s="26">
        <f t="shared" ca="1" si="15"/>
        <v>0</v>
      </c>
      <c r="Q73" s="26">
        <f t="shared" ca="1" si="16"/>
        <v>0</v>
      </c>
      <c r="R73" s="11">
        <f t="shared" ca="1" si="5"/>
        <v>6.5034266792134907E-3</v>
      </c>
    </row>
    <row r="74" spans="1:18" x14ac:dyDescent="0.2">
      <c r="A74" s="117"/>
      <c r="B74" s="117"/>
      <c r="C74" s="117"/>
      <c r="D74" s="119">
        <f t="shared" si="6"/>
        <v>0</v>
      </c>
      <c r="E74" s="119">
        <f t="shared" si="6"/>
        <v>0</v>
      </c>
      <c r="F74" s="26">
        <f t="shared" si="7"/>
        <v>0</v>
      </c>
      <c r="G74" s="26">
        <f t="shared" si="7"/>
        <v>0</v>
      </c>
      <c r="H74" s="26">
        <f t="shared" si="8"/>
        <v>0</v>
      </c>
      <c r="I74" s="26">
        <f t="shared" si="9"/>
        <v>0</v>
      </c>
      <c r="J74" s="26">
        <f t="shared" si="10"/>
        <v>0</v>
      </c>
      <c r="K74" s="26">
        <f t="shared" si="11"/>
        <v>0</v>
      </c>
      <c r="L74" s="26">
        <f t="shared" si="12"/>
        <v>0</v>
      </c>
      <c r="M74" s="26">
        <f t="shared" ca="1" si="4"/>
        <v>-6.5034266792134907E-3</v>
      </c>
      <c r="N74" s="26">
        <f t="shared" ca="1" si="13"/>
        <v>0</v>
      </c>
      <c r="O74" s="120">
        <f t="shared" ca="1" si="14"/>
        <v>0</v>
      </c>
      <c r="P74" s="26">
        <f t="shared" ca="1" si="15"/>
        <v>0</v>
      </c>
      <c r="Q74" s="26">
        <f t="shared" ca="1" si="16"/>
        <v>0</v>
      </c>
      <c r="R74" s="11">
        <f t="shared" ca="1" si="5"/>
        <v>6.5034266792134907E-3</v>
      </c>
    </row>
    <row r="75" spans="1:18" x14ac:dyDescent="0.2">
      <c r="A75" s="117"/>
      <c r="B75" s="117"/>
      <c r="C75" s="117"/>
      <c r="D75" s="119">
        <f t="shared" si="6"/>
        <v>0</v>
      </c>
      <c r="E75" s="119">
        <f t="shared" si="6"/>
        <v>0</v>
      </c>
      <c r="F75" s="26">
        <f t="shared" si="7"/>
        <v>0</v>
      </c>
      <c r="G75" s="26">
        <f t="shared" si="7"/>
        <v>0</v>
      </c>
      <c r="H75" s="26">
        <f t="shared" si="8"/>
        <v>0</v>
      </c>
      <c r="I75" s="26">
        <f t="shared" si="9"/>
        <v>0</v>
      </c>
      <c r="J75" s="26">
        <f t="shared" si="10"/>
        <v>0</v>
      </c>
      <c r="K75" s="26">
        <f t="shared" si="11"/>
        <v>0</v>
      </c>
      <c r="L75" s="26">
        <f t="shared" si="12"/>
        <v>0</v>
      </c>
      <c r="M75" s="26">
        <f t="shared" ca="1" si="4"/>
        <v>-6.5034266792134907E-3</v>
      </c>
      <c r="N75" s="26">
        <f t="shared" ca="1" si="13"/>
        <v>0</v>
      </c>
      <c r="O75" s="120">
        <f t="shared" ca="1" si="14"/>
        <v>0</v>
      </c>
      <c r="P75" s="26">
        <f t="shared" ca="1" si="15"/>
        <v>0</v>
      </c>
      <c r="Q75" s="26">
        <f t="shared" ca="1" si="16"/>
        <v>0</v>
      </c>
      <c r="R75" s="11">
        <f t="shared" ca="1" si="5"/>
        <v>6.5034266792134907E-3</v>
      </c>
    </row>
    <row r="76" spans="1:18" x14ac:dyDescent="0.2">
      <c r="A76" s="117"/>
      <c r="B76" s="117"/>
      <c r="C76" s="117"/>
      <c r="D76" s="119">
        <f t="shared" si="6"/>
        <v>0</v>
      </c>
      <c r="E76" s="119">
        <f t="shared" si="6"/>
        <v>0</v>
      </c>
      <c r="F76" s="26">
        <f t="shared" si="7"/>
        <v>0</v>
      </c>
      <c r="G76" s="26">
        <f t="shared" si="7"/>
        <v>0</v>
      </c>
      <c r="H76" s="26">
        <f t="shared" si="8"/>
        <v>0</v>
      </c>
      <c r="I76" s="26">
        <f t="shared" si="9"/>
        <v>0</v>
      </c>
      <c r="J76" s="26">
        <f t="shared" si="10"/>
        <v>0</v>
      </c>
      <c r="K76" s="26">
        <f t="shared" si="11"/>
        <v>0</v>
      </c>
      <c r="L76" s="26">
        <f t="shared" si="12"/>
        <v>0</v>
      </c>
      <c r="M76" s="26">
        <f t="shared" ca="1" si="4"/>
        <v>-6.5034266792134907E-3</v>
      </c>
      <c r="N76" s="26">
        <f t="shared" ca="1" si="13"/>
        <v>0</v>
      </c>
      <c r="O76" s="120">
        <f t="shared" ca="1" si="14"/>
        <v>0</v>
      </c>
      <c r="P76" s="26">
        <f t="shared" ca="1" si="15"/>
        <v>0</v>
      </c>
      <c r="Q76" s="26">
        <f t="shared" ca="1" si="16"/>
        <v>0</v>
      </c>
      <c r="R76" s="11">
        <f t="shared" ca="1" si="5"/>
        <v>6.5034266792134907E-3</v>
      </c>
    </row>
    <row r="77" spans="1:18" x14ac:dyDescent="0.2">
      <c r="A77" s="117"/>
      <c r="B77" s="117"/>
      <c r="C77" s="117"/>
      <c r="D77" s="119">
        <f t="shared" si="6"/>
        <v>0</v>
      </c>
      <c r="E77" s="119">
        <f t="shared" si="6"/>
        <v>0</v>
      </c>
      <c r="F77" s="26">
        <f t="shared" si="7"/>
        <v>0</v>
      </c>
      <c r="G77" s="26">
        <f t="shared" si="7"/>
        <v>0</v>
      </c>
      <c r="H77" s="26">
        <f t="shared" si="8"/>
        <v>0</v>
      </c>
      <c r="I77" s="26">
        <f t="shared" si="9"/>
        <v>0</v>
      </c>
      <c r="J77" s="26">
        <f t="shared" si="10"/>
        <v>0</v>
      </c>
      <c r="K77" s="26">
        <f t="shared" si="11"/>
        <v>0</v>
      </c>
      <c r="L77" s="26">
        <f t="shared" si="12"/>
        <v>0</v>
      </c>
      <c r="M77" s="26">
        <f t="shared" ca="1" si="4"/>
        <v>-6.5034266792134907E-3</v>
      </c>
      <c r="N77" s="26">
        <f t="shared" ca="1" si="13"/>
        <v>0</v>
      </c>
      <c r="O77" s="120">
        <f t="shared" ca="1" si="14"/>
        <v>0</v>
      </c>
      <c r="P77" s="26">
        <f t="shared" ca="1" si="15"/>
        <v>0</v>
      </c>
      <c r="Q77" s="26">
        <f t="shared" ca="1" si="16"/>
        <v>0</v>
      </c>
      <c r="R77" s="11">
        <f t="shared" ca="1" si="5"/>
        <v>6.5034266792134907E-3</v>
      </c>
    </row>
    <row r="78" spans="1:18" x14ac:dyDescent="0.2">
      <c r="A78" s="117"/>
      <c r="B78" s="117"/>
      <c r="C78" s="117"/>
      <c r="D78" s="119">
        <f t="shared" si="6"/>
        <v>0</v>
      </c>
      <c r="E78" s="119">
        <f t="shared" si="6"/>
        <v>0</v>
      </c>
      <c r="F78" s="26">
        <f t="shared" si="7"/>
        <v>0</v>
      </c>
      <c r="G78" s="26">
        <f t="shared" si="7"/>
        <v>0</v>
      </c>
      <c r="H78" s="26">
        <f t="shared" si="8"/>
        <v>0</v>
      </c>
      <c r="I78" s="26">
        <f t="shared" si="9"/>
        <v>0</v>
      </c>
      <c r="J78" s="26">
        <f t="shared" si="10"/>
        <v>0</v>
      </c>
      <c r="K78" s="26">
        <f t="shared" si="11"/>
        <v>0</v>
      </c>
      <c r="L78" s="26">
        <f t="shared" si="12"/>
        <v>0</v>
      </c>
      <c r="M78" s="26">
        <f t="shared" ca="1" si="4"/>
        <v>-6.5034266792134907E-3</v>
      </c>
      <c r="N78" s="26">
        <f t="shared" ca="1" si="13"/>
        <v>0</v>
      </c>
      <c r="O78" s="120">
        <f t="shared" ca="1" si="14"/>
        <v>0</v>
      </c>
      <c r="P78" s="26">
        <f t="shared" ca="1" si="15"/>
        <v>0</v>
      </c>
      <c r="Q78" s="26">
        <f t="shared" ca="1" si="16"/>
        <v>0</v>
      </c>
      <c r="R78" s="11">
        <f t="shared" ca="1" si="5"/>
        <v>6.5034266792134907E-3</v>
      </c>
    </row>
    <row r="79" spans="1:18" x14ac:dyDescent="0.2">
      <c r="A79" s="117"/>
      <c r="B79" s="117"/>
      <c r="C79" s="117"/>
      <c r="D79" s="119">
        <f t="shared" si="6"/>
        <v>0</v>
      </c>
      <c r="E79" s="119">
        <f t="shared" si="6"/>
        <v>0</v>
      </c>
      <c r="F79" s="26">
        <f t="shared" si="7"/>
        <v>0</v>
      </c>
      <c r="G79" s="26">
        <f t="shared" si="7"/>
        <v>0</v>
      </c>
      <c r="H79" s="26">
        <f t="shared" si="8"/>
        <v>0</v>
      </c>
      <c r="I79" s="26">
        <f t="shared" si="9"/>
        <v>0</v>
      </c>
      <c r="J79" s="26">
        <f t="shared" si="10"/>
        <v>0</v>
      </c>
      <c r="K79" s="26">
        <f t="shared" si="11"/>
        <v>0</v>
      </c>
      <c r="L79" s="26">
        <f t="shared" si="12"/>
        <v>0</v>
      </c>
      <c r="M79" s="26">
        <f t="shared" ca="1" si="4"/>
        <v>-6.5034266792134907E-3</v>
      </c>
      <c r="N79" s="26">
        <f t="shared" ca="1" si="13"/>
        <v>0</v>
      </c>
      <c r="O79" s="120">
        <f t="shared" ca="1" si="14"/>
        <v>0</v>
      </c>
      <c r="P79" s="26">
        <f t="shared" ca="1" si="15"/>
        <v>0</v>
      </c>
      <c r="Q79" s="26">
        <f t="shared" ca="1" si="16"/>
        <v>0</v>
      </c>
      <c r="R79" s="11">
        <f t="shared" ca="1" si="5"/>
        <v>6.5034266792134907E-3</v>
      </c>
    </row>
    <row r="80" spans="1:18" x14ac:dyDescent="0.2">
      <c r="A80" s="117"/>
      <c r="B80" s="117"/>
      <c r="C80" s="117"/>
      <c r="D80" s="119">
        <f t="shared" si="6"/>
        <v>0</v>
      </c>
      <c r="E80" s="119">
        <f t="shared" si="6"/>
        <v>0</v>
      </c>
      <c r="F80" s="26">
        <f t="shared" si="7"/>
        <v>0</v>
      </c>
      <c r="G80" s="26">
        <f t="shared" si="7"/>
        <v>0</v>
      </c>
      <c r="H80" s="26">
        <f t="shared" si="8"/>
        <v>0</v>
      </c>
      <c r="I80" s="26">
        <f t="shared" si="9"/>
        <v>0</v>
      </c>
      <c r="J80" s="26">
        <f t="shared" si="10"/>
        <v>0</v>
      </c>
      <c r="K80" s="26">
        <f t="shared" si="11"/>
        <v>0</v>
      </c>
      <c r="L80" s="26">
        <f t="shared" si="12"/>
        <v>0</v>
      </c>
      <c r="M80" s="26">
        <f t="shared" ca="1" si="4"/>
        <v>-6.5034266792134907E-3</v>
      </c>
      <c r="N80" s="26">
        <f t="shared" ca="1" si="13"/>
        <v>0</v>
      </c>
      <c r="O80" s="120">
        <f t="shared" ca="1" si="14"/>
        <v>0</v>
      </c>
      <c r="P80" s="26">
        <f t="shared" ca="1" si="15"/>
        <v>0</v>
      </c>
      <c r="Q80" s="26">
        <f t="shared" ca="1" si="16"/>
        <v>0</v>
      </c>
      <c r="R80" s="11">
        <f t="shared" ca="1" si="5"/>
        <v>6.5034266792134907E-3</v>
      </c>
    </row>
    <row r="81" spans="1:18" x14ac:dyDescent="0.2">
      <c r="A81" s="117"/>
      <c r="B81" s="117"/>
      <c r="C81" s="117"/>
      <c r="D81" s="119">
        <f t="shared" si="6"/>
        <v>0</v>
      </c>
      <c r="E81" s="119">
        <f t="shared" si="6"/>
        <v>0</v>
      </c>
      <c r="F81" s="26">
        <f t="shared" si="7"/>
        <v>0</v>
      </c>
      <c r="G81" s="26">
        <f t="shared" si="7"/>
        <v>0</v>
      </c>
      <c r="H81" s="26">
        <f t="shared" si="8"/>
        <v>0</v>
      </c>
      <c r="I81" s="26">
        <f t="shared" si="9"/>
        <v>0</v>
      </c>
      <c r="J81" s="26">
        <f t="shared" si="10"/>
        <v>0</v>
      </c>
      <c r="K81" s="26">
        <f t="shared" si="11"/>
        <v>0</v>
      </c>
      <c r="L81" s="26">
        <f t="shared" si="12"/>
        <v>0</v>
      </c>
      <c r="M81" s="26">
        <f t="shared" ca="1" si="4"/>
        <v>-6.5034266792134907E-3</v>
      </c>
      <c r="N81" s="26">
        <f t="shared" ca="1" si="13"/>
        <v>0</v>
      </c>
      <c r="O81" s="120">
        <f t="shared" ca="1" si="14"/>
        <v>0</v>
      </c>
      <c r="P81" s="26">
        <f t="shared" ca="1" si="15"/>
        <v>0</v>
      </c>
      <c r="Q81" s="26">
        <f t="shared" ca="1" si="16"/>
        <v>0</v>
      </c>
      <c r="R81" s="11">
        <f t="shared" ca="1" si="5"/>
        <v>6.5034266792134907E-3</v>
      </c>
    </row>
    <row r="82" spans="1:18" x14ac:dyDescent="0.2">
      <c r="A82" s="117"/>
      <c r="B82" s="117"/>
      <c r="C82" s="117"/>
      <c r="D82" s="119">
        <f t="shared" si="6"/>
        <v>0</v>
      </c>
      <c r="E82" s="119">
        <f t="shared" si="6"/>
        <v>0</v>
      </c>
      <c r="F82" s="26">
        <f t="shared" si="7"/>
        <v>0</v>
      </c>
      <c r="G82" s="26">
        <f t="shared" si="7"/>
        <v>0</v>
      </c>
      <c r="H82" s="26">
        <f t="shared" si="8"/>
        <v>0</v>
      </c>
      <c r="I82" s="26">
        <f t="shared" si="9"/>
        <v>0</v>
      </c>
      <c r="J82" s="26">
        <f t="shared" si="10"/>
        <v>0</v>
      </c>
      <c r="K82" s="26">
        <f t="shared" si="11"/>
        <v>0</v>
      </c>
      <c r="L82" s="26">
        <f t="shared" si="12"/>
        <v>0</v>
      </c>
      <c r="M82" s="26">
        <f t="shared" ca="1" si="4"/>
        <v>-6.5034266792134907E-3</v>
      </c>
      <c r="N82" s="26">
        <f t="shared" ca="1" si="13"/>
        <v>0</v>
      </c>
      <c r="O82" s="120">
        <f t="shared" ca="1" si="14"/>
        <v>0</v>
      </c>
      <c r="P82" s="26">
        <f t="shared" ca="1" si="15"/>
        <v>0</v>
      </c>
      <c r="Q82" s="26">
        <f t="shared" ca="1" si="16"/>
        <v>0</v>
      </c>
      <c r="R82" s="11">
        <f t="shared" ca="1" si="5"/>
        <v>6.5034266792134907E-3</v>
      </c>
    </row>
    <row r="83" spans="1:18" x14ac:dyDescent="0.2">
      <c r="A83" s="117"/>
      <c r="B83" s="117"/>
      <c r="C83" s="117"/>
      <c r="D83" s="119">
        <f t="shared" si="6"/>
        <v>0</v>
      </c>
      <c r="E83" s="119">
        <f t="shared" si="6"/>
        <v>0</v>
      </c>
      <c r="F83" s="26">
        <f t="shared" si="7"/>
        <v>0</v>
      </c>
      <c r="G83" s="26">
        <f t="shared" si="7"/>
        <v>0</v>
      </c>
      <c r="H83" s="26">
        <f t="shared" si="8"/>
        <v>0</v>
      </c>
      <c r="I83" s="26">
        <f t="shared" si="9"/>
        <v>0</v>
      </c>
      <c r="J83" s="26">
        <f t="shared" si="10"/>
        <v>0</v>
      </c>
      <c r="K83" s="26">
        <f t="shared" si="11"/>
        <v>0</v>
      </c>
      <c r="L83" s="26">
        <f t="shared" si="12"/>
        <v>0</v>
      </c>
      <c r="M83" s="26">
        <f t="shared" ca="1" si="4"/>
        <v>-6.5034266792134907E-3</v>
      </c>
      <c r="N83" s="26">
        <f t="shared" ca="1" si="13"/>
        <v>0</v>
      </c>
      <c r="O83" s="120">
        <f t="shared" ca="1" si="14"/>
        <v>0</v>
      </c>
      <c r="P83" s="26">
        <f t="shared" ca="1" si="15"/>
        <v>0</v>
      </c>
      <c r="Q83" s="26">
        <f t="shared" ca="1" si="16"/>
        <v>0</v>
      </c>
      <c r="R83" s="11">
        <f t="shared" ca="1" si="5"/>
        <v>6.5034266792134907E-3</v>
      </c>
    </row>
    <row r="84" spans="1:18" x14ac:dyDescent="0.2">
      <c r="A84" s="117"/>
      <c r="B84" s="117"/>
      <c r="C84" s="117"/>
      <c r="D84" s="119">
        <f t="shared" si="6"/>
        <v>0</v>
      </c>
      <c r="E84" s="119">
        <f t="shared" si="6"/>
        <v>0</v>
      </c>
      <c r="F84" s="26">
        <f t="shared" si="7"/>
        <v>0</v>
      </c>
      <c r="G84" s="26">
        <f t="shared" si="7"/>
        <v>0</v>
      </c>
      <c r="H84" s="26">
        <f t="shared" si="8"/>
        <v>0</v>
      </c>
      <c r="I84" s="26">
        <f t="shared" si="9"/>
        <v>0</v>
      </c>
      <c r="J84" s="26">
        <f t="shared" si="10"/>
        <v>0</v>
      </c>
      <c r="K84" s="26">
        <f t="shared" si="11"/>
        <v>0</v>
      </c>
      <c r="L84" s="26">
        <f t="shared" si="12"/>
        <v>0</v>
      </c>
      <c r="M84" s="26">
        <f t="shared" ca="1" si="4"/>
        <v>-6.5034266792134907E-3</v>
      </c>
      <c r="N84" s="26">
        <f t="shared" ca="1" si="13"/>
        <v>0</v>
      </c>
      <c r="O84" s="120">
        <f t="shared" ca="1" si="14"/>
        <v>0</v>
      </c>
      <c r="P84" s="26">
        <f t="shared" ca="1" si="15"/>
        <v>0</v>
      </c>
      <c r="Q84" s="26">
        <f t="shared" ca="1" si="16"/>
        <v>0</v>
      </c>
      <c r="R84" s="11">
        <f t="shared" ca="1" si="5"/>
        <v>6.5034266792134907E-3</v>
      </c>
    </row>
    <row r="85" spans="1:18" x14ac:dyDescent="0.2">
      <c r="A85" s="117"/>
      <c r="B85" s="117"/>
      <c r="C85" s="117"/>
      <c r="D85" s="119">
        <f t="shared" si="6"/>
        <v>0</v>
      </c>
      <c r="E85" s="119">
        <f t="shared" si="6"/>
        <v>0</v>
      </c>
      <c r="F85" s="26">
        <f t="shared" si="7"/>
        <v>0</v>
      </c>
      <c r="G85" s="26">
        <f t="shared" si="7"/>
        <v>0</v>
      </c>
      <c r="H85" s="26">
        <f t="shared" si="8"/>
        <v>0</v>
      </c>
      <c r="I85" s="26">
        <f t="shared" si="9"/>
        <v>0</v>
      </c>
      <c r="J85" s="26">
        <f t="shared" si="10"/>
        <v>0</v>
      </c>
      <c r="K85" s="26">
        <f t="shared" si="11"/>
        <v>0</v>
      </c>
      <c r="L85" s="26">
        <f t="shared" si="12"/>
        <v>0</v>
      </c>
      <c r="M85" s="26">
        <f t="shared" ref="M85:M148" ca="1" si="17">+E$4+E$5*D85+E$6*D85^2</f>
        <v>-6.5034266792134907E-3</v>
      </c>
      <c r="N85" s="26">
        <f t="shared" ca="1" si="13"/>
        <v>0</v>
      </c>
      <c r="O85" s="120">
        <f t="shared" ca="1" si="14"/>
        <v>0</v>
      </c>
      <c r="P85" s="26">
        <f t="shared" ca="1" si="15"/>
        <v>0</v>
      </c>
      <c r="Q85" s="26">
        <f t="shared" ca="1" si="16"/>
        <v>0</v>
      </c>
      <c r="R85" s="11">
        <f t="shared" ref="R85:R148" ca="1" si="18">+E85-M85</f>
        <v>6.5034266792134907E-3</v>
      </c>
    </row>
    <row r="86" spans="1:18" x14ac:dyDescent="0.2">
      <c r="A86" s="117"/>
      <c r="B86" s="117"/>
      <c r="C86" s="117"/>
      <c r="D86" s="119">
        <f t="shared" ref="D86:E144" si="19">A86/A$18</f>
        <v>0</v>
      </c>
      <c r="E86" s="119">
        <f t="shared" si="19"/>
        <v>0</v>
      </c>
      <c r="F86" s="26">
        <f t="shared" ref="F86:G144" si="20">$C86*D86</f>
        <v>0</v>
      </c>
      <c r="G86" s="26">
        <f t="shared" si="20"/>
        <v>0</v>
      </c>
      <c r="H86" s="26">
        <f t="shared" ref="H86:H149" si="21">C86*D86*D86</f>
        <v>0</v>
      </c>
      <c r="I86" s="26">
        <f t="shared" ref="I86:I149" si="22">C86*D86*D86*D86</f>
        <v>0</v>
      </c>
      <c r="J86" s="26">
        <f t="shared" ref="J86:J149" si="23">C86*D86*D86*D86*D86</f>
        <v>0</v>
      </c>
      <c r="K86" s="26">
        <f t="shared" ref="K86:K149" si="24">C86*E86*D86</f>
        <v>0</v>
      </c>
      <c r="L86" s="26">
        <f t="shared" ref="L86:L149" si="25">C86*E86*D86*D86</f>
        <v>0</v>
      </c>
      <c r="M86" s="26">
        <f t="shared" ca="1" si="17"/>
        <v>-6.5034266792134907E-3</v>
      </c>
      <c r="N86" s="26">
        <f t="shared" ref="N86:N149" ca="1" si="26">C86*(M86-E86)^2</f>
        <v>0</v>
      </c>
      <c r="O86" s="120">
        <f t="shared" ref="O86:O149" ca="1" si="27">(C86*O$1-O$2*F86+O$3*H86)^2</f>
        <v>0</v>
      </c>
      <c r="P86" s="26">
        <f t="shared" ref="P86:P149" ca="1" si="28">(-C86*O$2+O$4*F86-O$5*H86)^2</f>
        <v>0</v>
      </c>
      <c r="Q86" s="26">
        <f t="shared" ref="Q86:Q149" ca="1" si="29">+(C86*O$3-F86*O$5+H86*O$6)^2</f>
        <v>0</v>
      </c>
      <c r="R86" s="11">
        <f t="shared" ca="1" si="18"/>
        <v>6.5034266792134907E-3</v>
      </c>
    </row>
    <row r="87" spans="1:18" x14ac:dyDescent="0.2">
      <c r="A87" s="117"/>
      <c r="B87" s="117"/>
      <c r="C87" s="117"/>
      <c r="D87" s="119">
        <f t="shared" si="19"/>
        <v>0</v>
      </c>
      <c r="E87" s="119">
        <f t="shared" si="19"/>
        <v>0</v>
      </c>
      <c r="F87" s="26">
        <f t="shared" si="20"/>
        <v>0</v>
      </c>
      <c r="G87" s="26">
        <f t="shared" si="20"/>
        <v>0</v>
      </c>
      <c r="H87" s="26">
        <f t="shared" si="21"/>
        <v>0</v>
      </c>
      <c r="I87" s="26">
        <f t="shared" si="22"/>
        <v>0</v>
      </c>
      <c r="J87" s="26">
        <f t="shared" si="23"/>
        <v>0</v>
      </c>
      <c r="K87" s="26">
        <f t="shared" si="24"/>
        <v>0</v>
      </c>
      <c r="L87" s="26">
        <f t="shared" si="25"/>
        <v>0</v>
      </c>
      <c r="M87" s="26">
        <f t="shared" ca="1" si="17"/>
        <v>-6.5034266792134907E-3</v>
      </c>
      <c r="N87" s="26">
        <f t="shared" ca="1" si="26"/>
        <v>0</v>
      </c>
      <c r="O87" s="120">
        <f t="shared" ca="1" si="27"/>
        <v>0</v>
      </c>
      <c r="P87" s="26">
        <f t="shared" ca="1" si="28"/>
        <v>0</v>
      </c>
      <c r="Q87" s="26">
        <f t="shared" ca="1" si="29"/>
        <v>0</v>
      </c>
      <c r="R87" s="11">
        <f t="shared" ca="1" si="18"/>
        <v>6.5034266792134907E-3</v>
      </c>
    </row>
    <row r="88" spans="1:18" x14ac:dyDescent="0.2">
      <c r="A88" s="117"/>
      <c r="B88" s="117"/>
      <c r="C88" s="117"/>
      <c r="D88" s="119">
        <f t="shared" si="19"/>
        <v>0</v>
      </c>
      <c r="E88" s="119">
        <f t="shared" si="19"/>
        <v>0</v>
      </c>
      <c r="F88" s="26">
        <f t="shared" si="20"/>
        <v>0</v>
      </c>
      <c r="G88" s="26">
        <f t="shared" si="20"/>
        <v>0</v>
      </c>
      <c r="H88" s="26">
        <f t="shared" si="21"/>
        <v>0</v>
      </c>
      <c r="I88" s="26">
        <f t="shared" si="22"/>
        <v>0</v>
      </c>
      <c r="J88" s="26">
        <f t="shared" si="23"/>
        <v>0</v>
      </c>
      <c r="K88" s="26">
        <f t="shared" si="24"/>
        <v>0</v>
      </c>
      <c r="L88" s="26">
        <f t="shared" si="25"/>
        <v>0</v>
      </c>
      <c r="M88" s="26">
        <f t="shared" ca="1" si="17"/>
        <v>-6.5034266792134907E-3</v>
      </c>
      <c r="N88" s="26">
        <f t="shared" ca="1" si="26"/>
        <v>0</v>
      </c>
      <c r="O88" s="120">
        <f t="shared" ca="1" si="27"/>
        <v>0</v>
      </c>
      <c r="P88" s="26">
        <f t="shared" ca="1" si="28"/>
        <v>0</v>
      </c>
      <c r="Q88" s="26">
        <f t="shared" ca="1" si="29"/>
        <v>0</v>
      </c>
      <c r="R88" s="11">
        <f t="shared" ca="1" si="18"/>
        <v>6.5034266792134907E-3</v>
      </c>
    </row>
    <row r="89" spans="1:18" x14ac:dyDescent="0.2">
      <c r="A89" s="117"/>
      <c r="B89" s="117"/>
      <c r="C89" s="117"/>
      <c r="D89" s="119">
        <f t="shared" si="19"/>
        <v>0</v>
      </c>
      <c r="E89" s="119">
        <f t="shared" si="19"/>
        <v>0</v>
      </c>
      <c r="F89" s="26">
        <f t="shared" si="20"/>
        <v>0</v>
      </c>
      <c r="G89" s="26">
        <f t="shared" si="20"/>
        <v>0</v>
      </c>
      <c r="H89" s="26">
        <f t="shared" si="21"/>
        <v>0</v>
      </c>
      <c r="I89" s="26">
        <f t="shared" si="22"/>
        <v>0</v>
      </c>
      <c r="J89" s="26">
        <f t="shared" si="23"/>
        <v>0</v>
      </c>
      <c r="K89" s="26">
        <f t="shared" si="24"/>
        <v>0</v>
      </c>
      <c r="L89" s="26">
        <f t="shared" si="25"/>
        <v>0</v>
      </c>
      <c r="M89" s="26">
        <f t="shared" ca="1" si="17"/>
        <v>-6.5034266792134907E-3</v>
      </c>
      <c r="N89" s="26">
        <f t="shared" ca="1" si="26"/>
        <v>0</v>
      </c>
      <c r="O89" s="120">
        <f t="shared" ca="1" si="27"/>
        <v>0</v>
      </c>
      <c r="P89" s="26">
        <f t="shared" ca="1" si="28"/>
        <v>0</v>
      </c>
      <c r="Q89" s="26">
        <f t="shared" ca="1" si="29"/>
        <v>0</v>
      </c>
      <c r="R89" s="11">
        <f t="shared" ca="1" si="18"/>
        <v>6.5034266792134907E-3</v>
      </c>
    </row>
    <row r="90" spans="1:18" x14ac:dyDescent="0.2">
      <c r="A90" s="117"/>
      <c r="B90" s="117"/>
      <c r="C90" s="117"/>
      <c r="D90" s="119">
        <f t="shared" si="19"/>
        <v>0</v>
      </c>
      <c r="E90" s="119">
        <f t="shared" si="19"/>
        <v>0</v>
      </c>
      <c r="F90" s="26">
        <f t="shared" si="20"/>
        <v>0</v>
      </c>
      <c r="G90" s="26">
        <f t="shared" si="20"/>
        <v>0</v>
      </c>
      <c r="H90" s="26">
        <f t="shared" si="21"/>
        <v>0</v>
      </c>
      <c r="I90" s="26">
        <f t="shared" si="22"/>
        <v>0</v>
      </c>
      <c r="J90" s="26">
        <f t="shared" si="23"/>
        <v>0</v>
      </c>
      <c r="K90" s="26">
        <f t="shared" si="24"/>
        <v>0</v>
      </c>
      <c r="L90" s="26">
        <f t="shared" si="25"/>
        <v>0</v>
      </c>
      <c r="M90" s="26">
        <f t="shared" ca="1" si="17"/>
        <v>-6.5034266792134907E-3</v>
      </c>
      <c r="N90" s="26">
        <f t="shared" ca="1" si="26"/>
        <v>0</v>
      </c>
      <c r="O90" s="120">
        <f t="shared" ca="1" si="27"/>
        <v>0</v>
      </c>
      <c r="P90" s="26">
        <f t="shared" ca="1" si="28"/>
        <v>0</v>
      </c>
      <c r="Q90" s="26">
        <f t="shared" ca="1" si="29"/>
        <v>0</v>
      </c>
      <c r="R90" s="11">
        <f t="shared" ca="1" si="18"/>
        <v>6.5034266792134907E-3</v>
      </c>
    </row>
    <row r="91" spans="1:18" x14ac:dyDescent="0.2">
      <c r="A91" s="117"/>
      <c r="B91" s="117"/>
      <c r="C91" s="117"/>
      <c r="D91" s="119">
        <f t="shared" si="19"/>
        <v>0</v>
      </c>
      <c r="E91" s="119">
        <f t="shared" si="19"/>
        <v>0</v>
      </c>
      <c r="F91" s="26">
        <f t="shared" si="20"/>
        <v>0</v>
      </c>
      <c r="G91" s="26">
        <f t="shared" si="20"/>
        <v>0</v>
      </c>
      <c r="H91" s="26">
        <f t="shared" si="21"/>
        <v>0</v>
      </c>
      <c r="I91" s="26">
        <f t="shared" si="22"/>
        <v>0</v>
      </c>
      <c r="J91" s="26">
        <f t="shared" si="23"/>
        <v>0</v>
      </c>
      <c r="K91" s="26">
        <f t="shared" si="24"/>
        <v>0</v>
      </c>
      <c r="L91" s="26">
        <f t="shared" si="25"/>
        <v>0</v>
      </c>
      <c r="M91" s="26">
        <f t="shared" ca="1" si="17"/>
        <v>-6.5034266792134907E-3</v>
      </c>
      <c r="N91" s="26">
        <f t="shared" ca="1" si="26"/>
        <v>0</v>
      </c>
      <c r="O91" s="120">
        <f t="shared" ca="1" si="27"/>
        <v>0</v>
      </c>
      <c r="P91" s="26">
        <f t="shared" ca="1" si="28"/>
        <v>0</v>
      </c>
      <c r="Q91" s="26">
        <f t="shared" ca="1" si="29"/>
        <v>0</v>
      </c>
      <c r="R91" s="11">
        <f t="shared" ca="1" si="18"/>
        <v>6.5034266792134907E-3</v>
      </c>
    </row>
    <row r="92" spans="1:18" x14ac:dyDescent="0.2">
      <c r="A92" s="117"/>
      <c r="B92" s="117"/>
      <c r="C92" s="117"/>
      <c r="D92" s="119">
        <f t="shared" si="19"/>
        <v>0</v>
      </c>
      <c r="E92" s="119">
        <f t="shared" si="19"/>
        <v>0</v>
      </c>
      <c r="F92" s="26">
        <f t="shared" si="20"/>
        <v>0</v>
      </c>
      <c r="G92" s="26">
        <f t="shared" si="20"/>
        <v>0</v>
      </c>
      <c r="H92" s="26">
        <f t="shared" si="21"/>
        <v>0</v>
      </c>
      <c r="I92" s="26">
        <f t="shared" si="22"/>
        <v>0</v>
      </c>
      <c r="J92" s="26">
        <f t="shared" si="23"/>
        <v>0</v>
      </c>
      <c r="K92" s="26">
        <f t="shared" si="24"/>
        <v>0</v>
      </c>
      <c r="L92" s="26">
        <f t="shared" si="25"/>
        <v>0</v>
      </c>
      <c r="M92" s="26">
        <f t="shared" ca="1" si="17"/>
        <v>-6.5034266792134907E-3</v>
      </c>
      <c r="N92" s="26">
        <f t="shared" ca="1" si="26"/>
        <v>0</v>
      </c>
      <c r="O92" s="120">
        <f t="shared" ca="1" si="27"/>
        <v>0</v>
      </c>
      <c r="P92" s="26">
        <f t="shared" ca="1" si="28"/>
        <v>0</v>
      </c>
      <c r="Q92" s="26">
        <f t="shared" ca="1" si="29"/>
        <v>0</v>
      </c>
      <c r="R92" s="11">
        <f t="shared" ca="1" si="18"/>
        <v>6.5034266792134907E-3</v>
      </c>
    </row>
    <row r="93" spans="1:18" x14ac:dyDescent="0.2">
      <c r="A93" s="117"/>
      <c r="B93" s="117"/>
      <c r="C93" s="117"/>
      <c r="D93" s="119">
        <f t="shared" si="19"/>
        <v>0</v>
      </c>
      <c r="E93" s="119">
        <f t="shared" si="19"/>
        <v>0</v>
      </c>
      <c r="F93" s="26">
        <f t="shared" si="20"/>
        <v>0</v>
      </c>
      <c r="G93" s="26">
        <f t="shared" si="20"/>
        <v>0</v>
      </c>
      <c r="H93" s="26">
        <f t="shared" si="21"/>
        <v>0</v>
      </c>
      <c r="I93" s="26">
        <f t="shared" si="22"/>
        <v>0</v>
      </c>
      <c r="J93" s="26">
        <f t="shared" si="23"/>
        <v>0</v>
      </c>
      <c r="K93" s="26">
        <f t="shared" si="24"/>
        <v>0</v>
      </c>
      <c r="L93" s="26">
        <f t="shared" si="25"/>
        <v>0</v>
      </c>
      <c r="M93" s="26">
        <f t="shared" ca="1" si="17"/>
        <v>-6.5034266792134907E-3</v>
      </c>
      <c r="N93" s="26">
        <f t="shared" ca="1" si="26"/>
        <v>0</v>
      </c>
      <c r="O93" s="120">
        <f t="shared" ca="1" si="27"/>
        <v>0</v>
      </c>
      <c r="P93" s="26">
        <f t="shared" ca="1" si="28"/>
        <v>0</v>
      </c>
      <c r="Q93" s="26">
        <f t="shared" ca="1" si="29"/>
        <v>0</v>
      </c>
      <c r="R93" s="11">
        <f t="shared" ca="1" si="18"/>
        <v>6.5034266792134907E-3</v>
      </c>
    </row>
    <row r="94" spans="1:18" x14ac:dyDescent="0.2">
      <c r="A94" s="117"/>
      <c r="B94" s="117"/>
      <c r="C94" s="117"/>
      <c r="D94" s="119">
        <f t="shared" si="19"/>
        <v>0</v>
      </c>
      <c r="E94" s="119">
        <f t="shared" si="19"/>
        <v>0</v>
      </c>
      <c r="F94" s="26">
        <f t="shared" si="20"/>
        <v>0</v>
      </c>
      <c r="G94" s="26">
        <f t="shared" si="20"/>
        <v>0</v>
      </c>
      <c r="H94" s="26">
        <f t="shared" si="21"/>
        <v>0</v>
      </c>
      <c r="I94" s="26">
        <f t="shared" si="22"/>
        <v>0</v>
      </c>
      <c r="J94" s="26">
        <f t="shared" si="23"/>
        <v>0</v>
      </c>
      <c r="K94" s="26">
        <f t="shared" si="24"/>
        <v>0</v>
      </c>
      <c r="L94" s="26">
        <f t="shared" si="25"/>
        <v>0</v>
      </c>
      <c r="M94" s="26">
        <f t="shared" ca="1" si="17"/>
        <v>-6.5034266792134907E-3</v>
      </c>
      <c r="N94" s="26">
        <f t="shared" ca="1" si="26"/>
        <v>0</v>
      </c>
      <c r="O94" s="120">
        <f t="shared" ca="1" si="27"/>
        <v>0</v>
      </c>
      <c r="P94" s="26">
        <f t="shared" ca="1" si="28"/>
        <v>0</v>
      </c>
      <c r="Q94" s="26">
        <f t="shared" ca="1" si="29"/>
        <v>0</v>
      </c>
      <c r="R94" s="11">
        <f t="shared" ca="1" si="18"/>
        <v>6.5034266792134907E-3</v>
      </c>
    </row>
    <row r="95" spans="1:18" x14ac:dyDescent="0.2">
      <c r="A95" s="117"/>
      <c r="B95" s="117"/>
      <c r="C95" s="117"/>
      <c r="D95" s="119">
        <f t="shared" si="19"/>
        <v>0</v>
      </c>
      <c r="E95" s="119">
        <f t="shared" si="19"/>
        <v>0</v>
      </c>
      <c r="F95" s="26">
        <f t="shared" si="20"/>
        <v>0</v>
      </c>
      <c r="G95" s="26">
        <f t="shared" si="20"/>
        <v>0</v>
      </c>
      <c r="H95" s="26">
        <f t="shared" si="21"/>
        <v>0</v>
      </c>
      <c r="I95" s="26">
        <f t="shared" si="22"/>
        <v>0</v>
      </c>
      <c r="J95" s="26">
        <f t="shared" si="23"/>
        <v>0</v>
      </c>
      <c r="K95" s="26">
        <f t="shared" si="24"/>
        <v>0</v>
      </c>
      <c r="L95" s="26">
        <f t="shared" si="25"/>
        <v>0</v>
      </c>
      <c r="M95" s="26">
        <f t="shared" ca="1" si="17"/>
        <v>-6.5034266792134907E-3</v>
      </c>
      <c r="N95" s="26">
        <f t="shared" ca="1" si="26"/>
        <v>0</v>
      </c>
      <c r="O95" s="120">
        <f t="shared" ca="1" si="27"/>
        <v>0</v>
      </c>
      <c r="P95" s="26">
        <f t="shared" ca="1" si="28"/>
        <v>0</v>
      </c>
      <c r="Q95" s="26">
        <f t="shared" ca="1" si="29"/>
        <v>0</v>
      </c>
      <c r="R95" s="11">
        <f t="shared" ca="1" si="18"/>
        <v>6.5034266792134907E-3</v>
      </c>
    </row>
    <row r="96" spans="1:18" x14ac:dyDescent="0.2">
      <c r="A96" s="117"/>
      <c r="B96" s="117"/>
      <c r="C96" s="117"/>
      <c r="D96" s="119">
        <f t="shared" si="19"/>
        <v>0</v>
      </c>
      <c r="E96" s="119">
        <f t="shared" si="19"/>
        <v>0</v>
      </c>
      <c r="F96" s="26">
        <f t="shared" si="20"/>
        <v>0</v>
      </c>
      <c r="G96" s="26">
        <f t="shared" si="20"/>
        <v>0</v>
      </c>
      <c r="H96" s="26">
        <f t="shared" si="21"/>
        <v>0</v>
      </c>
      <c r="I96" s="26">
        <f t="shared" si="22"/>
        <v>0</v>
      </c>
      <c r="J96" s="26">
        <f t="shared" si="23"/>
        <v>0</v>
      </c>
      <c r="K96" s="26">
        <f t="shared" si="24"/>
        <v>0</v>
      </c>
      <c r="L96" s="26">
        <f t="shared" si="25"/>
        <v>0</v>
      </c>
      <c r="M96" s="26">
        <f t="shared" ca="1" si="17"/>
        <v>-6.5034266792134907E-3</v>
      </c>
      <c r="N96" s="26">
        <f t="shared" ca="1" si="26"/>
        <v>0</v>
      </c>
      <c r="O96" s="120">
        <f t="shared" ca="1" si="27"/>
        <v>0</v>
      </c>
      <c r="P96" s="26">
        <f t="shared" ca="1" si="28"/>
        <v>0</v>
      </c>
      <c r="Q96" s="26">
        <f t="shared" ca="1" si="29"/>
        <v>0</v>
      </c>
      <c r="R96" s="11">
        <f t="shared" ca="1" si="18"/>
        <v>6.5034266792134907E-3</v>
      </c>
    </row>
    <row r="97" spans="1:18" x14ac:dyDescent="0.2">
      <c r="A97" s="117"/>
      <c r="B97" s="117"/>
      <c r="C97" s="117"/>
      <c r="D97" s="119">
        <f t="shared" si="19"/>
        <v>0</v>
      </c>
      <c r="E97" s="119">
        <f t="shared" si="19"/>
        <v>0</v>
      </c>
      <c r="F97" s="26">
        <f t="shared" si="20"/>
        <v>0</v>
      </c>
      <c r="G97" s="26">
        <f t="shared" si="20"/>
        <v>0</v>
      </c>
      <c r="H97" s="26">
        <f t="shared" si="21"/>
        <v>0</v>
      </c>
      <c r="I97" s="26">
        <f t="shared" si="22"/>
        <v>0</v>
      </c>
      <c r="J97" s="26">
        <f t="shared" si="23"/>
        <v>0</v>
      </c>
      <c r="K97" s="26">
        <f t="shared" si="24"/>
        <v>0</v>
      </c>
      <c r="L97" s="26">
        <f t="shared" si="25"/>
        <v>0</v>
      </c>
      <c r="M97" s="26">
        <f t="shared" ca="1" si="17"/>
        <v>-6.5034266792134907E-3</v>
      </c>
      <c r="N97" s="26">
        <f t="shared" ca="1" si="26"/>
        <v>0</v>
      </c>
      <c r="O97" s="120">
        <f t="shared" ca="1" si="27"/>
        <v>0</v>
      </c>
      <c r="P97" s="26">
        <f t="shared" ca="1" si="28"/>
        <v>0</v>
      </c>
      <c r="Q97" s="26">
        <f t="shared" ca="1" si="29"/>
        <v>0</v>
      </c>
      <c r="R97" s="11">
        <f t="shared" ca="1" si="18"/>
        <v>6.5034266792134907E-3</v>
      </c>
    </row>
    <row r="98" spans="1:18" x14ac:dyDescent="0.2">
      <c r="A98" s="117"/>
      <c r="B98" s="117"/>
      <c r="C98" s="117"/>
      <c r="D98" s="119">
        <f t="shared" si="19"/>
        <v>0</v>
      </c>
      <c r="E98" s="119">
        <f t="shared" si="19"/>
        <v>0</v>
      </c>
      <c r="F98" s="26">
        <f t="shared" si="20"/>
        <v>0</v>
      </c>
      <c r="G98" s="26">
        <f t="shared" si="20"/>
        <v>0</v>
      </c>
      <c r="H98" s="26">
        <f t="shared" si="21"/>
        <v>0</v>
      </c>
      <c r="I98" s="26">
        <f t="shared" si="22"/>
        <v>0</v>
      </c>
      <c r="J98" s="26">
        <f t="shared" si="23"/>
        <v>0</v>
      </c>
      <c r="K98" s="26">
        <f t="shared" si="24"/>
        <v>0</v>
      </c>
      <c r="L98" s="26">
        <f t="shared" si="25"/>
        <v>0</v>
      </c>
      <c r="M98" s="26">
        <f t="shared" ca="1" si="17"/>
        <v>-6.5034266792134907E-3</v>
      </c>
      <c r="N98" s="26">
        <f t="shared" ca="1" si="26"/>
        <v>0</v>
      </c>
      <c r="O98" s="120">
        <f t="shared" ca="1" si="27"/>
        <v>0</v>
      </c>
      <c r="P98" s="26">
        <f t="shared" ca="1" si="28"/>
        <v>0</v>
      </c>
      <c r="Q98" s="26">
        <f t="shared" ca="1" si="29"/>
        <v>0</v>
      </c>
      <c r="R98" s="11">
        <f t="shared" ca="1" si="18"/>
        <v>6.5034266792134907E-3</v>
      </c>
    </row>
    <row r="99" spans="1:18" x14ac:dyDescent="0.2">
      <c r="A99" s="117"/>
      <c r="B99" s="117"/>
      <c r="C99" s="117"/>
      <c r="D99" s="119">
        <f t="shared" si="19"/>
        <v>0</v>
      </c>
      <c r="E99" s="119">
        <f t="shared" si="19"/>
        <v>0</v>
      </c>
      <c r="F99" s="26">
        <f t="shared" si="20"/>
        <v>0</v>
      </c>
      <c r="G99" s="26">
        <f t="shared" si="20"/>
        <v>0</v>
      </c>
      <c r="H99" s="26">
        <f t="shared" si="21"/>
        <v>0</v>
      </c>
      <c r="I99" s="26">
        <f t="shared" si="22"/>
        <v>0</v>
      </c>
      <c r="J99" s="26">
        <f t="shared" si="23"/>
        <v>0</v>
      </c>
      <c r="K99" s="26">
        <f t="shared" si="24"/>
        <v>0</v>
      </c>
      <c r="L99" s="26">
        <f t="shared" si="25"/>
        <v>0</v>
      </c>
      <c r="M99" s="26">
        <f t="shared" ca="1" si="17"/>
        <v>-6.5034266792134907E-3</v>
      </c>
      <c r="N99" s="26">
        <f t="shared" ca="1" si="26"/>
        <v>0</v>
      </c>
      <c r="O99" s="120">
        <f t="shared" ca="1" si="27"/>
        <v>0</v>
      </c>
      <c r="P99" s="26">
        <f t="shared" ca="1" si="28"/>
        <v>0</v>
      </c>
      <c r="Q99" s="26">
        <f t="shared" ca="1" si="29"/>
        <v>0</v>
      </c>
      <c r="R99" s="11">
        <f t="shared" ca="1" si="18"/>
        <v>6.5034266792134907E-3</v>
      </c>
    </row>
    <row r="100" spans="1:18" x14ac:dyDescent="0.2">
      <c r="A100" s="117"/>
      <c r="B100" s="117"/>
      <c r="C100" s="117"/>
      <c r="D100" s="119">
        <f t="shared" si="19"/>
        <v>0</v>
      </c>
      <c r="E100" s="119">
        <f t="shared" si="19"/>
        <v>0</v>
      </c>
      <c r="F100" s="26">
        <f t="shared" si="20"/>
        <v>0</v>
      </c>
      <c r="G100" s="26">
        <f t="shared" si="20"/>
        <v>0</v>
      </c>
      <c r="H100" s="26">
        <f t="shared" si="21"/>
        <v>0</v>
      </c>
      <c r="I100" s="26">
        <f t="shared" si="22"/>
        <v>0</v>
      </c>
      <c r="J100" s="26">
        <f t="shared" si="23"/>
        <v>0</v>
      </c>
      <c r="K100" s="26">
        <f t="shared" si="24"/>
        <v>0</v>
      </c>
      <c r="L100" s="26">
        <f t="shared" si="25"/>
        <v>0</v>
      </c>
      <c r="M100" s="26">
        <f t="shared" ca="1" si="17"/>
        <v>-6.5034266792134907E-3</v>
      </c>
      <c r="N100" s="26">
        <f t="shared" ca="1" si="26"/>
        <v>0</v>
      </c>
      <c r="O100" s="120">
        <f t="shared" ca="1" si="27"/>
        <v>0</v>
      </c>
      <c r="P100" s="26">
        <f t="shared" ca="1" si="28"/>
        <v>0</v>
      </c>
      <c r="Q100" s="26">
        <f t="shared" ca="1" si="29"/>
        <v>0</v>
      </c>
      <c r="R100" s="11">
        <f t="shared" ca="1" si="18"/>
        <v>6.5034266792134907E-3</v>
      </c>
    </row>
    <row r="101" spans="1:18" x14ac:dyDescent="0.2">
      <c r="A101" s="117"/>
      <c r="B101" s="117"/>
      <c r="C101" s="117"/>
      <c r="D101" s="119">
        <f t="shared" si="19"/>
        <v>0</v>
      </c>
      <c r="E101" s="119">
        <f t="shared" si="19"/>
        <v>0</v>
      </c>
      <c r="F101" s="26">
        <f t="shared" si="20"/>
        <v>0</v>
      </c>
      <c r="G101" s="26">
        <f t="shared" si="20"/>
        <v>0</v>
      </c>
      <c r="H101" s="26">
        <f t="shared" si="21"/>
        <v>0</v>
      </c>
      <c r="I101" s="26">
        <f t="shared" si="22"/>
        <v>0</v>
      </c>
      <c r="J101" s="26">
        <f t="shared" si="23"/>
        <v>0</v>
      </c>
      <c r="K101" s="26">
        <f t="shared" si="24"/>
        <v>0</v>
      </c>
      <c r="L101" s="26">
        <f t="shared" si="25"/>
        <v>0</v>
      </c>
      <c r="M101" s="26">
        <f t="shared" ca="1" si="17"/>
        <v>-6.5034266792134907E-3</v>
      </c>
      <c r="N101" s="26">
        <f t="shared" ca="1" si="26"/>
        <v>0</v>
      </c>
      <c r="O101" s="120">
        <f t="shared" ca="1" si="27"/>
        <v>0</v>
      </c>
      <c r="P101" s="26">
        <f t="shared" ca="1" si="28"/>
        <v>0</v>
      </c>
      <c r="Q101" s="26">
        <f t="shared" ca="1" si="29"/>
        <v>0</v>
      </c>
      <c r="R101" s="11">
        <f t="shared" ca="1" si="18"/>
        <v>6.5034266792134907E-3</v>
      </c>
    </row>
    <row r="102" spans="1:18" x14ac:dyDescent="0.2">
      <c r="A102" s="117"/>
      <c r="B102" s="117"/>
      <c r="C102" s="117"/>
      <c r="D102" s="119">
        <f t="shared" si="19"/>
        <v>0</v>
      </c>
      <c r="E102" s="119">
        <f t="shared" si="19"/>
        <v>0</v>
      </c>
      <c r="F102" s="26">
        <f t="shared" si="20"/>
        <v>0</v>
      </c>
      <c r="G102" s="26">
        <f t="shared" si="20"/>
        <v>0</v>
      </c>
      <c r="H102" s="26">
        <f t="shared" si="21"/>
        <v>0</v>
      </c>
      <c r="I102" s="26">
        <f t="shared" si="22"/>
        <v>0</v>
      </c>
      <c r="J102" s="26">
        <f t="shared" si="23"/>
        <v>0</v>
      </c>
      <c r="K102" s="26">
        <f t="shared" si="24"/>
        <v>0</v>
      </c>
      <c r="L102" s="26">
        <f t="shared" si="25"/>
        <v>0</v>
      </c>
      <c r="M102" s="26">
        <f t="shared" ca="1" si="17"/>
        <v>-6.5034266792134907E-3</v>
      </c>
      <c r="N102" s="26">
        <f t="shared" ca="1" si="26"/>
        <v>0</v>
      </c>
      <c r="O102" s="120">
        <f t="shared" ca="1" si="27"/>
        <v>0</v>
      </c>
      <c r="P102" s="26">
        <f t="shared" ca="1" si="28"/>
        <v>0</v>
      </c>
      <c r="Q102" s="26">
        <f t="shared" ca="1" si="29"/>
        <v>0</v>
      </c>
      <c r="R102" s="11">
        <f t="shared" ca="1" si="18"/>
        <v>6.5034266792134907E-3</v>
      </c>
    </row>
    <row r="103" spans="1:18" x14ac:dyDescent="0.2">
      <c r="A103" s="117"/>
      <c r="B103" s="117"/>
      <c r="C103" s="117"/>
      <c r="D103" s="119">
        <f t="shared" si="19"/>
        <v>0</v>
      </c>
      <c r="E103" s="119">
        <f t="shared" si="19"/>
        <v>0</v>
      </c>
      <c r="F103" s="26">
        <f t="shared" si="20"/>
        <v>0</v>
      </c>
      <c r="G103" s="26">
        <f t="shared" si="20"/>
        <v>0</v>
      </c>
      <c r="H103" s="26">
        <f t="shared" si="21"/>
        <v>0</v>
      </c>
      <c r="I103" s="26">
        <f t="shared" si="22"/>
        <v>0</v>
      </c>
      <c r="J103" s="26">
        <f t="shared" si="23"/>
        <v>0</v>
      </c>
      <c r="K103" s="26">
        <f t="shared" si="24"/>
        <v>0</v>
      </c>
      <c r="L103" s="26">
        <f t="shared" si="25"/>
        <v>0</v>
      </c>
      <c r="M103" s="26">
        <f t="shared" ca="1" si="17"/>
        <v>-6.5034266792134907E-3</v>
      </c>
      <c r="N103" s="26">
        <f t="shared" ca="1" si="26"/>
        <v>0</v>
      </c>
      <c r="O103" s="120">
        <f t="shared" ca="1" si="27"/>
        <v>0</v>
      </c>
      <c r="P103" s="26">
        <f t="shared" ca="1" si="28"/>
        <v>0</v>
      </c>
      <c r="Q103" s="26">
        <f t="shared" ca="1" si="29"/>
        <v>0</v>
      </c>
      <c r="R103" s="11">
        <f t="shared" ca="1" si="18"/>
        <v>6.5034266792134907E-3</v>
      </c>
    </row>
    <row r="104" spans="1:18" x14ac:dyDescent="0.2">
      <c r="A104" s="117"/>
      <c r="B104" s="117"/>
      <c r="C104" s="117"/>
      <c r="D104" s="119">
        <f t="shared" si="19"/>
        <v>0</v>
      </c>
      <c r="E104" s="119">
        <f t="shared" si="19"/>
        <v>0</v>
      </c>
      <c r="F104" s="26">
        <f t="shared" si="20"/>
        <v>0</v>
      </c>
      <c r="G104" s="26">
        <f t="shared" si="20"/>
        <v>0</v>
      </c>
      <c r="H104" s="26">
        <f t="shared" si="21"/>
        <v>0</v>
      </c>
      <c r="I104" s="26">
        <f t="shared" si="22"/>
        <v>0</v>
      </c>
      <c r="J104" s="26">
        <f t="shared" si="23"/>
        <v>0</v>
      </c>
      <c r="K104" s="26">
        <f t="shared" si="24"/>
        <v>0</v>
      </c>
      <c r="L104" s="26">
        <f t="shared" si="25"/>
        <v>0</v>
      </c>
      <c r="M104" s="26">
        <f t="shared" ca="1" si="17"/>
        <v>-6.5034266792134907E-3</v>
      </c>
      <c r="N104" s="26">
        <f t="shared" ca="1" si="26"/>
        <v>0</v>
      </c>
      <c r="O104" s="120">
        <f t="shared" ca="1" si="27"/>
        <v>0</v>
      </c>
      <c r="P104" s="26">
        <f t="shared" ca="1" si="28"/>
        <v>0</v>
      </c>
      <c r="Q104" s="26">
        <f t="shared" ca="1" si="29"/>
        <v>0</v>
      </c>
      <c r="R104" s="11">
        <f t="shared" ca="1" si="18"/>
        <v>6.5034266792134907E-3</v>
      </c>
    </row>
    <row r="105" spans="1:18" x14ac:dyDescent="0.2">
      <c r="A105" s="117"/>
      <c r="B105" s="117"/>
      <c r="C105" s="117"/>
      <c r="D105" s="119">
        <f t="shared" si="19"/>
        <v>0</v>
      </c>
      <c r="E105" s="119">
        <f t="shared" si="19"/>
        <v>0</v>
      </c>
      <c r="F105" s="26">
        <f t="shared" si="20"/>
        <v>0</v>
      </c>
      <c r="G105" s="26">
        <f t="shared" si="20"/>
        <v>0</v>
      </c>
      <c r="H105" s="26">
        <f t="shared" si="21"/>
        <v>0</v>
      </c>
      <c r="I105" s="26">
        <f t="shared" si="22"/>
        <v>0</v>
      </c>
      <c r="J105" s="26">
        <f t="shared" si="23"/>
        <v>0</v>
      </c>
      <c r="K105" s="26">
        <f t="shared" si="24"/>
        <v>0</v>
      </c>
      <c r="L105" s="26">
        <f t="shared" si="25"/>
        <v>0</v>
      </c>
      <c r="M105" s="26">
        <f t="shared" ca="1" si="17"/>
        <v>-6.5034266792134907E-3</v>
      </c>
      <c r="N105" s="26">
        <f t="shared" ca="1" si="26"/>
        <v>0</v>
      </c>
      <c r="O105" s="120">
        <f t="shared" ca="1" si="27"/>
        <v>0</v>
      </c>
      <c r="P105" s="26">
        <f t="shared" ca="1" si="28"/>
        <v>0</v>
      </c>
      <c r="Q105" s="26">
        <f t="shared" ca="1" si="29"/>
        <v>0</v>
      </c>
      <c r="R105" s="11">
        <f t="shared" ca="1" si="18"/>
        <v>6.5034266792134907E-3</v>
      </c>
    </row>
    <row r="106" spans="1:18" x14ac:dyDescent="0.2">
      <c r="A106" s="117"/>
      <c r="B106" s="117"/>
      <c r="C106" s="117"/>
      <c r="D106" s="119">
        <f t="shared" si="19"/>
        <v>0</v>
      </c>
      <c r="E106" s="119">
        <f t="shared" si="19"/>
        <v>0</v>
      </c>
      <c r="F106" s="26">
        <f t="shared" si="20"/>
        <v>0</v>
      </c>
      <c r="G106" s="26">
        <f t="shared" si="20"/>
        <v>0</v>
      </c>
      <c r="H106" s="26">
        <f t="shared" si="21"/>
        <v>0</v>
      </c>
      <c r="I106" s="26">
        <f t="shared" si="22"/>
        <v>0</v>
      </c>
      <c r="J106" s="26">
        <f t="shared" si="23"/>
        <v>0</v>
      </c>
      <c r="K106" s="26">
        <f t="shared" si="24"/>
        <v>0</v>
      </c>
      <c r="L106" s="26">
        <f t="shared" si="25"/>
        <v>0</v>
      </c>
      <c r="M106" s="26">
        <f t="shared" ca="1" si="17"/>
        <v>-6.5034266792134907E-3</v>
      </c>
      <c r="N106" s="26">
        <f t="shared" ca="1" si="26"/>
        <v>0</v>
      </c>
      <c r="O106" s="120">
        <f t="shared" ca="1" si="27"/>
        <v>0</v>
      </c>
      <c r="P106" s="26">
        <f t="shared" ca="1" si="28"/>
        <v>0</v>
      </c>
      <c r="Q106" s="26">
        <f t="shared" ca="1" si="29"/>
        <v>0</v>
      </c>
      <c r="R106" s="11">
        <f t="shared" ca="1" si="18"/>
        <v>6.5034266792134907E-3</v>
      </c>
    </row>
    <row r="107" spans="1:18" x14ac:dyDescent="0.2">
      <c r="A107" s="117"/>
      <c r="B107" s="117"/>
      <c r="C107" s="117"/>
      <c r="D107" s="119">
        <f t="shared" si="19"/>
        <v>0</v>
      </c>
      <c r="E107" s="119">
        <f t="shared" si="19"/>
        <v>0</v>
      </c>
      <c r="F107" s="26">
        <f t="shared" si="20"/>
        <v>0</v>
      </c>
      <c r="G107" s="26">
        <f t="shared" si="20"/>
        <v>0</v>
      </c>
      <c r="H107" s="26">
        <f t="shared" si="21"/>
        <v>0</v>
      </c>
      <c r="I107" s="26">
        <f t="shared" si="22"/>
        <v>0</v>
      </c>
      <c r="J107" s="26">
        <f t="shared" si="23"/>
        <v>0</v>
      </c>
      <c r="K107" s="26">
        <f t="shared" si="24"/>
        <v>0</v>
      </c>
      <c r="L107" s="26">
        <f t="shared" si="25"/>
        <v>0</v>
      </c>
      <c r="M107" s="26">
        <f t="shared" ca="1" si="17"/>
        <v>-6.5034266792134907E-3</v>
      </c>
      <c r="N107" s="26">
        <f t="shared" ca="1" si="26"/>
        <v>0</v>
      </c>
      <c r="O107" s="120">
        <f t="shared" ca="1" si="27"/>
        <v>0</v>
      </c>
      <c r="P107" s="26">
        <f t="shared" ca="1" si="28"/>
        <v>0</v>
      </c>
      <c r="Q107" s="26">
        <f t="shared" ca="1" si="29"/>
        <v>0</v>
      </c>
      <c r="R107" s="11">
        <f t="shared" ca="1" si="18"/>
        <v>6.5034266792134907E-3</v>
      </c>
    </row>
    <row r="108" spans="1:18" x14ac:dyDescent="0.2">
      <c r="A108" s="117"/>
      <c r="B108" s="117"/>
      <c r="C108" s="117"/>
      <c r="D108" s="119">
        <f t="shared" si="19"/>
        <v>0</v>
      </c>
      <c r="E108" s="119">
        <f t="shared" si="19"/>
        <v>0</v>
      </c>
      <c r="F108" s="26">
        <f t="shared" si="20"/>
        <v>0</v>
      </c>
      <c r="G108" s="26">
        <f t="shared" si="20"/>
        <v>0</v>
      </c>
      <c r="H108" s="26">
        <f t="shared" si="21"/>
        <v>0</v>
      </c>
      <c r="I108" s="26">
        <f t="shared" si="22"/>
        <v>0</v>
      </c>
      <c r="J108" s="26">
        <f t="shared" si="23"/>
        <v>0</v>
      </c>
      <c r="K108" s="26">
        <f t="shared" si="24"/>
        <v>0</v>
      </c>
      <c r="L108" s="26">
        <f t="shared" si="25"/>
        <v>0</v>
      </c>
      <c r="M108" s="26">
        <f t="shared" ca="1" si="17"/>
        <v>-6.5034266792134907E-3</v>
      </c>
      <c r="N108" s="26">
        <f t="shared" ca="1" si="26"/>
        <v>0</v>
      </c>
      <c r="O108" s="120">
        <f t="shared" ca="1" si="27"/>
        <v>0</v>
      </c>
      <c r="P108" s="26">
        <f t="shared" ca="1" si="28"/>
        <v>0</v>
      </c>
      <c r="Q108" s="26">
        <f t="shared" ca="1" si="29"/>
        <v>0</v>
      </c>
      <c r="R108" s="11">
        <f t="shared" ca="1" si="18"/>
        <v>6.5034266792134907E-3</v>
      </c>
    </row>
    <row r="109" spans="1:18" x14ac:dyDescent="0.2">
      <c r="A109" s="117"/>
      <c r="B109" s="117"/>
      <c r="C109" s="117"/>
      <c r="D109" s="119">
        <f t="shared" si="19"/>
        <v>0</v>
      </c>
      <c r="E109" s="119">
        <f t="shared" si="19"/>
        <v>0</v>
      </c>
      <c r="F109" s="26">
        <f t="shared" si="20"/>
        <v>0</v>
      </c>
      <c r="G109" s="26">
        <f t="shared" si="20"/>
        <v>0</v>
      </c>
      <c r="H109" s="26">
        <f t="shared" si="21"/>
        <v>0</v>
      </c>
      <c r="I109" s="26">
        <f t="shared" si="22"/>
        <v>0</v>
      </c>
      <c r="J109" s="26">
        <f t="shared" si="23"/>
        <v>0</v>
      </c>
      <c r="K109" s="26">
        <f t="shared" si="24"/>
        <v>0</v>
      </c>
      <c r="L109" s="26">
        <f t="shared" si="25"/>
        <v>0</v>
      </c>
      <c r="M109" s="26">
        <f t="shared" ca="1" si="17"/>
        <v>-6.5034266792134907E-3</v>
      </c>
      <c r="N109" s="26">
        <f t="shared" ca="1" si="26"/>
        <v>0</v>
      </c>
      <c r="O109" s="120">
        <f t="shared" ca="1" si="27"/>
        <v>0</v>
      </c>
      <c r="P109" s="26">
        <f t="shared" ca="1" si="28"/>
        <v>0</v>
      </c>
      <c r="Q109" s="26">
        <f t="shared" ca="1" si="29"/>
        <v>0</v>
      </c>
      <c r="R109" s="11">
        <f t="shared" ca="1" si="18"/>
        <v>6.5034266792134907E-3</v>
      </c>
    </row>
    <row r="110" spans="1:18" x14ac:dyDescent="0.2">
      <c r="A110" s="117"/>
      <c r="B110" s="117"/>
      <c r="C110" s="117"/>
      <c r="D110" s="119">
        <f t="shared" si="19"/>
        <v>0</v>
      </c>
      <c r="E110" s="119">
        <f t="shared" si="19"/>
        <v>0</v>
      </c>
      <c r="F110" s="26">
        <f t="shared" si="20"/>
        <v>0</v>
      </c>
      <c r="G110" s="26">
        <f t="shared" si="20"/>
        <v>0</v>
      </c>
      <c r="H110" s="26">
        <f t="shared" si="21"/>
        <v>0</v>
      </c>
      <c r="I110" s="26">
        <f t="shared" si="22"/>
        <v>0</v>
      </c>
      <c r="J110" s="26">
        <f t="shared" si="23"/>
        <v>0</v>
      </c>
      <c r="K110" s="26">
        <f t="shared" si="24"/>
        <v>0</v>
      </c>
      <c r="L110" s="26">
        <f t="shared" si="25"/>
        <v>0</v>
      </c>
      <c r="M110" s="26">
        <f t="shared" ca="1" si="17"/>
        <v>-6.5034266792134907E-3</v>
      </c>
      <c r="N110" s="26">
        <f t="shared" ca="1" si="26"/>
        <v>0</v>
      </c>
      <c r="O110" s="120">
        <f t="shared" ca="1" si="27"/>
        <v>0</v>
      </c>
      <c r="P110" s="26">
        <f t="shared" ca="1" si="28"/>
        <v>0</v>
      </c>
      <c r="Q110" s="26">
        <f t="shared" ca="1" si="29"/>
        <v>0</v>
      </c>
      <c r="R110" s="11">
        <f t="shared" ca="1" si="18"/>
        <v>6.5034266792134907E-3</v>
      </c>
    </row>
    <row r="111" spans="1:18" x14ac:dyDescent="0.2">
      <c r="A111" s="117"/>
      <c r="B111" s="117"/>
      <c r="C111" s="117"/>
      <c r="D111" s="119">
        <f t="shared" si="19"/>
        <v>0</v>
      </c>
      <c r="E111" s="119">
        <f t="shared" si="19"/>
        <v>0</v>
      </c>
      <c r="F111" s="26">
        <f t="shared" si="20"/>
        <v>0</v>
      </c>
      <c r="G111" s="26">
        <f t="shared" si="20"/>
        <v>0</v>
      </c>
      <c r="H111" s="26">
        <f t="shared" si="21"/>
        <v>0</v>
      </c>
      <c r="I111" s="26">
        <f t="shared" si="22"/>
        <v>0</v>
      </c>
      <c r="J111" s="26">
        <f t="shared" si="23"/>
        <v>0</v>
      </c>
      <c r="K111" s="26">
        <f t="shared" si="24"/>
        <v>0</v>
      </c>
      <c r="L111" s="26">
        <f t="shared" si="25"/>
        <v>0</v>
      </c>
      <c r="M111" s="26">
        <f t="shared" ca="1" si="17"/>
        <v>-6.5034266792134907E-3</v>
      </c>
      <c r="N111" s="26">
        <f t="shared" ca="1" si="26"/>
        <v>0</v>
      </c>
      <c r="O111" s="120">
        <f t="shared" ca="1" si="27"/>
        <v>0</v>
      </c>
      <c r="P111" s="26">
        <f t="shared" ca="1" si="28"/>
        <v>0</v>
      </c>
      <c r="Q111" s="26">
        <f t="shared" ca="1" si="29"/>
        <v>0</v>
      </c>
      <c r="R111" s="11">
        <f t="shared" ca="1" si="18"/>
        <v>6.5034266792134907E-3</v>
      </c>
    </row>
    <row r="112" spans="1:18" x14ac:dyDescent="0.2">
      <c r="A112" s="117"/>
      <c r="B112" s="117"/>
      <c r="C112" s="117"/>
      <c r="D112" s="119">
        <f t="shared" si="19"/>
        <v>0</v>
      </c>
      <c r="E112" s="119">
        <f t="shared" si="19"/>
        <v>0</v>
      </c>
      <c r="F112" s="26">
        <f t="shared" si="20"/>
        <v>0</v>
      </c>
      <c r="G112" s="26">
        <f t="shared" si="20"/>
        <v>0</v>
      </c>
      <c r="H112" s="26">
        <f t="shared" si="21"/>
        <v>0</v>
      </c>
      <c r="I112" s="26">
        <f t="shared" si="22"/>
        <v>0</v>
      </c>
      <c r="J112" s="26">
        <f t="shared" si="23"/>
        <v>0</v>
      </c>
      <c r="K112" s="26">
        <f t="shared" si="24"/>
        <v>0</v>
      </c>
      <c r="L112" s="26">
        <f t="shared" si="25"/>
        <v>0</v>
      </c>
      <c r="M112" s="26">
        <f t="shared" ca="1" si="17"/>
        <v>-6.5034266792134907E-3</v>
      </c>
      <c r="N112" s="26">
        <f t="shared" ca="1" si="26"/>
        <v>0</v>
      </c>
      <c r="O112" s="120">
        <f t="shared" ca="1" si="27"/>
        <v>0</v>
      </c>
      <c r="P112" s="26">
        <f t="shared" ca="1" si="28"/>
        <v>0</v>
      </c>
      <c r="Q112" s="26">
        <f t="shared" ca="1" si="29"/>
        <v>0</v>
      </c>
      <c r="R112" s="11">
        <f t="shared" ca="1" si="18"/>
        <v>6.5034266792134907E-3</v>
      </c>
    </row>
    <row r="113" spans="1:18" x14ac:dyDescent="0.2">
      <c r="A113" s="117"/>
      <c r="B113" s="117"/>
      <c r="C113" s="117"/>
      <c r="D113" s="119">
        <f t="shared" si="19"/>
        <v>0</v>
      </c>
      <c r="E113" s="119">
        <f t="shared" si="19"/>
        <v>0</v>
      </c>
      <c r="F113" s="26">
        <f t="shared" si="20"/>
        <v>0</v>
      </c>
      <c r="G113" s="26">
        <f t="shared" si="20"/>
        <v>0</v>
      </c>
      <c r="H113" s="26">
        <f t="shared" si="21"/>
        <v>0</v>
      </c>
      <c r="I113" s="26">
        <f t="shared" si="22"/>
        <v>0</v>
      </c>
      <c r="J113" s="26">
        <f t="shared" si="23"/>
        <v>0</v>
      </c>
      <c r="K113" s="26">
        <f t="shared" si="24"/>
        <v>0</v>
      </c>
      <c r="L113" s="26">
        <f t="shared" si="25"/>
        <v>0</v>
      </c>
      <c r="M113" s="26">
        <f t="shared" ca="1" si="17"/>
        <v>-6.5034266792134907E-3</v>
      </c>
      <c r="N113" s="26">
        <f t="shared" ca="1" si="26"/>
        <v>0</v>
      </c>
      <c r="O113" s="120">
        <f t="shared" ca="1" si="27"/>
        <v>0</v>
      </c>
      <c r="P113" s="26">
        <f t="shared" ca="1" si="28"/>
        <v>0</v>
      </c>
      <c r="Q113" s="26">
        <f t="shared" ca="1" si="29"/>
        <v>0</v>
      </c>
      <c r="R113" s="11">
        <f t="shared" ca="1" si="18"/>
        <v>6.5034266792134907E-3</v>
      </c>
    </row>
    <row r="114" spans="1:18" x14ac:dyDescent="0.2">
      <c r="A114" s="117"/>
      <c r="B114" s="117"/>
      <c r="C114" s="117"/>
      <c r="D114" s="119">
        <f t="shared" si="19"/>
        <v>0</v>
      </c>
      <c r="E114" s="119">
        <f t="shared" si="19"/>
        <v>0</v>
      </c>
      <c r="F114" s="26">
        <f t="shared" si="20"/>
        <v>0</v>
      </c>
      <c r="G114" s="26">
        <f t="shared" si="20"/>
        <v>0</v>
      </c>
      <c r="H114" s="26">
        <f t="shared" si="21"/>
        <v>0</v>
      </c>
      <c r="I114" s="26">
        <f t="shared" si="22"/>
        <v>0</v>
      </c>
      <c r="J114" s="26">
        <f t="shared" si="23"/>
        <v>0</v>
      </c>
      <c r="K114" s="26">
        <f t="shared" si="24"/>
        <v>0</v>
      </c>
      <c r="L114" s="26">
        <f t="shared" si="25"/>
        <v>0</v>
      </c>
      <c r="M114" s="26">
        <f t="shared" ca="1" si="17"/>
        <v>-6.5034266792134907E-3</v>
      </c>
      <c r="N114" s="26">
        <f t="shared" ca="1" si="26"/>
        <v>0</v>
      </c>
      <c r="O114" s="120">
        <f t="shared" ca="1" si="27"/>
        <v>0</v>
      </c>
      <c r="P114" s="26">
        <f t="shared" ca="1" si="28"/>
        <v>0</v>
      </c>
      <c r="Q114" s="26">
        <f t="shared" ca="1" si="29"/>
        <v>0</v>
      </c>
      <c r="R114" s="11">
        <f t="shared" ca="1" si="18"/>
        <v>6.5034266792134907E-3</v>
      </c>
    </row>
    <row r="115" spans="1:18" x14ac:dyDescent="0.2">
      <c r="A115" s="117"/>
      <c r="B115" s="117"/>
      <c r="C115" s="117"/>
      <c r="D115" s="119">
        <f t="shared" si="19"/>
        <v>0</v>
      </c>
      <c r="E115" s="119">
        <f t="shared" si="19"/>
        <v>0</v>
      </c>
      <c r="F115" s="26">
        <f t="shared" si="20"/>
        <v>0</v>
      </c>
      <c r="G115" s="26">
        <f t="shared" si="20"/>
        <v>0</v>
      </c>
      <c r="H115" s="26">
        <f t="shared" si="21"/>
        <v>0</v>
      </c>
      <c r="I115" s="26">
        <f t="shared" si="22"/>
        <v>0</v>
      </c>
      <c r="J115" s="26">
        <f t="shared" si="23"/>
        <v>0</v>
      </c>
      <c r="K115" s="26">
        <f t="shared" si="24"/>
        <v>0</v>
      </c>
      <c r="L115" s="26">
        <f t="shared" si="25"/>
        <v>0</v>
      </c>
      <c r="M115" s="26">
        <f t="shared" ca="1" si="17"/>
        <v>-6.5034266792134907E-3</v>
      </c>
      <c r="N115" s="26">
        <f t="shared" ca="1" si="26"/>
        <v>0</v>
      </c>
      <c r="O115" s="120">
        <f t="shared" ca="1" si="27"/>
        <v>0</v>
      </c>
      <c r="P115" s="26">
        <f t="shared" ca="1" si="28"/>
        <v>0</v>
      </c>
      <c r="Q115" s="26">
        <f t="shared" ca="1" si="29"/>
        <v>0</v>
      </c>
      <c r="R115" s="11">
        <f t="shared" ca="1" si="18"/>
        <v>6.5034266792134907E-3</v>
      </c>
    </row>
    <row r="116" spans="1:18" x14ac:dyDescent="0.2">
      <c r="A116" s="117"/>
      <c r="B116" s="117"/>
      <c r="C116" s="117"/>
      <c r="D116" s="119">
        <f t="shared" si="19"/>
        <v>0</v>
      </c>
      <c r="E116" s="119">
        <f t="shared" si="19"/>
        <v>0</v>
      </c>
      <c r="F116" s="26">
        <f t="shared" si="20"/>
        <v>0</v>
      </c>
      <c r="G116" s="26">
        <f t="shared" si="20"/>
        <v>0</v>
      </c>
      <c r="H116" s="26">
        <f t="shared" si="21"/>
        <v>0</v>
      </c>
      <c r="I116" s="26">
        <f t="shared" si="22"/>
        <v>0</v>
      </c>
      <c r="J116" s="26">
        <f t="shared" si="23"/>
        <v>0</v>
      </c>
      <c r="K116" s="26">
        <f t="shared" si="24"/>
        <v>0</v>
      </c>
      <c r="L116" s="26">
        <f t="shared" si="25"/>
        <v>0</v>
      </c>
      <c r="M116" s="26">
        <f t="shared" ca="1" si="17"/>
        <v>-6.5034266792134907E-3</v>
      </c>
      <c r="N116" s="26">
        <f t="shared" ca="1" si="26"/>
        <v>0</v>
      </c>
      <c r="O116" s="120">
        <f t="shared" ca="1" si="27"/>
        <v>0</v>
      </c>
      <c r="P116" s="26">
        <f t="shared" ca="1" si="28"/>
        <v>0</v>
      </c>
      <c r="Q116" s="26">
        <f t="shared" ca="1" si="29"/>
        <v>0</v>
      </c>
      <c r="R116" s="11">
        <f t="shared" ca="1" si="18"/>
        <v>6.5034266792134907E-3</v>
      </c>
    </row>
    <row r="117" spans="1:18" x14ac:dyDescent="0.2">
      <c r="A117" s="117"/>
      <c r="B117" s="117"/>
      <c r="C117" s="117"/>
      <c r="D117" s="119">
        <f t="shared" si="19"/>
        <v>0</v>
      </c>
      <c r="E117" s="119">
        <f t="shared" si="19"/>
        <v>0</v>
      </c>
      <c r="F117" s="26">
        <f t="shared" si="20"/>
        <v>0</v>
      </c>
      <c r="G117" s="26">
        <f t="shared" si="20"/>
        <v>0</v>
      </c>
      <c r="H117" s="26">
        <f t="shared" si="21"/>
        <v>0</v>
      </c>
      <c r="I117" s="26">
        <f t="shared" si="22"/>
        <v>0</v>
      </c>
      <c r="J117" s="26">
        <f t="shared" si="23"/>
        <v>0</v>
      </c>
      <c r="K117" s="26">
        <f t="shared" si="24"/>
        <v>0</v>
      </c>
      <c r="L117" s="26">
        <f t="shared" si="25"/>
        <v>0</v>
      </c>
      <c r="M117" s="26">
        <f t="shared" ca="1" si="17"/>
        <v>-6.5034266792134907E-3</v>
      </c>
      <c r="N117" s="26">
        <f t="shared" ca="1" si="26"/>
        <v>0</v>
      </c>
      <c r="O117" s="120">
        <f t="shared" ca="1" si="27"/>
        <v>0</v>
      </c>
      <c r="P117" s="26">
        <f t="shared" ca="1" si="28"/>
        <v>0</v>
      </c>
      <c r="Q117" s="26">
        <f t="shared" ca="1" si="29"/>
        <v>0</v>
      </c>
      <c r="R117" s="11">
        <f t="shared" ca="1" si="18"/>
        <v>6.5034266792134907E-3</v>
      </c>
    </row>
    <row r="118" spans="1:18" x14ac:dyDescent="0.2">
      <c r="A118" s="117"/>
      <c r="B118" s="117"/>
      <c r="C118" s="117"/>
      <c r="D118" s="119">
        <f t="shared" si="19"/>
        <v>0</v>
      </c>
      <c r="E118" s="119">
        <f t="shared" si="19"/>
        <v>0</v>
      </c>
      <c r="F118" s="26">
        <f t="shared" si="20"/>
        <v>0</v>
      </c>
      <c r="G118" s="26">
        <f t="shared" si="20"/>
        <v>0</v>
      </c>
      <c r="H118" s="26">
        <f t="shared" si="21"/>
        <v>0</v>
      </c>
      <c r="I118" s="26">
        <f t="shared" si="22"/>
        <v>0</v>
      </c>
      <c r="J118" s="26">
        <f t="shared" si="23"/>
        <v>0</v>
      </c>
      <c r="K118" s="26">
        <f t="shared" si="24"/>
        <v>0</v>
      </c>
      <c r="L118" s="26">
        <f t="shared" si="25"/>
        <v>0</v>
      </c>
      <c r="M118" s="26">
        <f t="shared" ca="1" si="17"/>
        <v>-6.5034266792134907E-3</v>
      </c>
      <c r="N118" s="26">
        <f t="shared" ca="1" si="26"/>
        <v>0</v>
      </c>
      <c r="O118" s="120">
        <f t="shared" ca="1" si="27"/>
        <v>0</v>
      </c>
      <c r="P118" s="26">
        <f t="shared" ca="1" si="28"/>
        <v>0</v>
      </c>
      <c r="Q118" s="26">
        <f t="shared" ca="1" si="29"/>
        <v>0</v>
      </c>
      <c r="R118" s="11">
        <f t="shared" ca="1" si="18"/>
        <v>6.5034266792134907E-3</v>
      </c>
    </row>
    <row r="119" spans="1:18" x14ac:dyDescent="0.2">
      <c r="A119" s="117"/>
      <c r="B119" s="117"/>
      <c r="C119" s="117"/>
      <c r="D119" s="119">
        <f t="shared" si="19"/>
        <v>0</v>
      </c>
      <c r="E119" s="119">
        <f t="shared" si="19"/>
        <v>0</v>
      </c>
      <c r="F119" s="26">
        <f t="shared" si="20"/>
        <v>0</v>
      </c>
      <c r="G119" s="26">
        <f t="shared" si="20"/>
        <v>0</v>
      </c>
      <c r="H119" s="26">
        <f t="shared" si="21"/>
        <v>0</v>
      </c>
      <c r="I119" s="26">
        <f t="shared" si="22"/>
        <v>0</v>
      </c>
      <c r="J119" s="26">
        <f t="shared" si="23"/>
        <v>0</v>
      </c>
      <c r="K119" s="26">
        <f t="shared" si="24"/>
        <v>0</v>
      </c>
      <c r="L119" s="26">
        <f t="shared" si="25"/>
        <v>0</v>
      </c>
      <c r="M119" s="26">
        <f t="shared" ca="1" si="17"/>
        <v>-6.5034266792134907E-3</v>
      </c>
      <c r="N119" s="26">
        <f t="shared" ca="1" si="26"/>
        <v>0</v>
      </c>
      <c r="O119" s="120">
        <f t="shared" ca="1" si="27"/>
        <v>0</v>
      </c>
      <c r="P119" s="26">
        <f t="shared" ca="1" si="28"/>
        <v>0</v>
      </c>
      <c r="Q119" s="26">
        <f t="shared" ca="1" si="29"/>
        <v>0</v>
      </c>
      <c r="R119" s="11">
        <f t="shared" ca="1" si="18"/>
        <v>6.5034266792134907E-3</v>
      </c>
    </row>
    <row r="120" spans="1:18" x14ac:dyDescent="0.2">
      <c r="A120" s="117"/>
      <c r="B120" s="117"/>
      <c r="C120" s="117"/>
      <c r="D120" s="119">
        <f t="shared" si="19"/>
        <v>0</v>
      </c>
      <c r="E120" s="119">
        <f t="shared" si="19"/>
        <v>0</v>
      </c>
      <c r="F120" s="26">
        <f t="shared" si="20"/>
        <v>0</v>
      </c>
      <c r="G120" s="26">
        <f t="shared" si="20"/>
        <v>0</v>
      </c>
      <c r="H120" s="26">
        <f t="shared" si="21"/>
        <v>0</v>
      </c>
      <c r="I120" s="26">
        <f t="shared" si="22"/>
        <v>0</v>
      </c>
      <c r="J120" s="26">
        <f t="shared" si="23"/>
        <v>0</v>
      </c>
      <c r="K120" s="26">
        <f t="shared" si="24"/>
        <v>0</v>
      </c>
      <c r="L120" s="26">
        <f t="shared" si="25"/>
        <v>0</v>
      </c>
      <c r="M120" s="26">
        <f t="shared" ca="1" si="17"/>
        <v>-6.5034266792134907E-3</v>
      </c>
      <c r="N120" s="26">
        <f t="shared" ca="1" si="26"/>
        <v>0</v>
      </c>
      <c r="O120" s="120">
        <f t="shared" ca="1" si="27"/>
        <v>0</v>
      </c>
      <c r="P120" s="26">
        <f t="shared" ca="1" si="28"/>
        <v>0</v>
      </c>
      <c r="Q120" s="26">
        <f t="shared" ca="1" si="29"/>
        <v>0</v>
      </c>
      <c r="R120" s="11">
        <f t="shared" ca="1" si="18"/>
        <v>6.5034266792134907E-3</v>
      </c>
    </row>
    <row r="121" spans="1:18" x14ac:dyDescent="0.2">
      <c r="A121" s="117"/>
      <c r="B121" s="117"/>
      <c r="C121" s="117"/>
      <c r="D121" s="119">
        <f t="shared" si="19"/>
        <v>0</v>
      </c>
      <c r="E121" s="119">
        <f t="shared" si="19"/>
        <v>0</v>
      </c>
      <c r="F121" s="26">
        <f t="shared" si="20"/>
        <v>0</v>
      </c>
      <c r="G121" s="26">
        <f t="shared" si="20"/>
        <v>0</v>
      </c>
      <c r="H121" s="26">
        <f t="shared" si="21"/>
        <v>0</v>
      </c>
      <c r="I121" s="26">
        <f t="shared" si="22"/>
        <v>0</v>
      </c>
      <c r="J121" s="26">
        <f t="shared" si="23"/>
        <v>0</v>
      </c>
      <c r="K121" s="26">
        <f t="shared" si="24"/>
        <v>0</v>
      </c>
      <c r="L121" s="26">
        <f t="shared" si="25"/>
        <v>0</v>
      </c>
      <c r="M121" s="26">
        <f t="shared" ca="1" si="17"/>
        <v>-6.5034266792134907E-3</v>
      </c>
      <c r="N121" s="26">
        <f t="shared" ca="1" si="26"/>
        <v>0</v>
      </c>
      <c r="O121" s="120">
        <f t="shared" ca="1" si="27"/>
        <v>0</v>
      </c>
      <c r="P121" s="26">
        <f t="shared" ca="1" si="28"/>
        <v>0</v>
      </c>
      <c r="Q121" s="26">
        <f t="shared" ca="1" si="29"/>
        <v>0</v>
      </c>
      <c r="R121" s="11">
        <f t="shared" ca="1" si="18"/>
        <v>6.5034266792134907E-3</v>
      </c>
    </row>
    <row r="122" spans="1:18" x14ac:dyDescent="0.2">
      <c r="A122" s="117"/>
      <c r="B122" s="117"/>
      <c r="C122" s="117"/>
      <c r="D122" s="119">
        <f t="shared" si="19"/>
        <v>0</v>
      </c>
      <c r="E122" s="119">
        <f t="shared" si="19"/>
        <v>0</v>
      </c>
      <c r="F122" s="26">
        <f t="shared" si="20"/>
        <v>0</v>
      </c>
      <c r="G122" s="26">
        <f t="shared" si="20"/>
        <v>0</v>
      </c>
      <c r="H122" s="26">
        <f t="shared" si="21"/>
        <v>0</v>
      </c>
      <c r="I122" s="26">
        <f t="shared" si="22"/>
        <v>0</v>
      </c>
      <c r="J122" s="26">
        <f t="shared" si="23"/>
        <v>0</v>
      </c>
      <c r="K122" s="26">
        <f t="shared" si="24"/>
        <v>0</v>
      </c>
      <c r="L122" s="26">
        <f t="shared" si="25"/>
        <v>0</v>
      </c>
      <c r="M122" s="26">
        <f t="shared" ca="1" si="17"/>
        <v>-6.5034266792134907E-3</v>
      </c>
      <c r="N122" s="26">
        <f t="shared" ca="1" si="26"/>
        <v>0</v>
      </c>
      <c r="O122" s="120">
        <f t="shared" ca="1" si="27"/>
        <v>0</v>
      </c>
      <c r="P122" s="26">
        <f t="shared" ca="1" si="28"/>
        <v>0</v>
      </c>
      <c r="Q122" s="26">
        <f t="shared" ca="1" si="29"/>
        <v>0</v>
      </c>
      <c r="R122" s="11">
        <f t="shared" ca="1" si="18"/>
        <v>6.5034266792134907E-3</v>
      </c>
    </row>
    <row r="123" spans="1:18" x14ac:dyDescent="0.2">
      <c r="A123" s="117"/>
      <c r="B123" s="117"/>
      <c r="C123" s="117"/>
      <c r="D123" s="119">
        <f t="shared" si="19"/>
        <v>0</v>
      </c>
      <c r="E123" s="119">
        <f t="shared" si="19"/>
        <v>0</v>
      </c>
      <c r="F123" s="26">
        <f t="shared" si="20"/>
        <v>0</v>
      </c>
      <c r="G123" s="26">
        <f t="shared" si="20"/>
        <v>0</v>
      </c>
      <c r="H123" s="26">
        <f t="shared" si="21"/>
        <v>0</v>
      </c>
      <c r="I123" s="26">
        <f t="shared" si="22"/>
        <v>0</v>
      </c>
      <c r="J123" s="26">
        <f t="shared" si="23"/>
        <v>0</v>
      </c>
      <c r="K123" s="26">
        <f t="shared" si="24"/>
        <v>0</v>
      </c>
      <c r="L123" s="26">
        <f t="shared" si="25"/>
        <v>0</v>
      </c>
      <c r="M123" s="26">
        <f t="shared" ca="1" si="17"/>
        <v>-6.5034266792134907E-3</v>
      </c>
      <c r="N123" s="26">
        <f t="shared" ca="1" si="26"/>
        <v>0</v>
      </c>
      <c r="O123" s="120">
        <f t="shared" ca="1" si="27"/>
        <v>0</v>
      </c>
      <c r="P123" s="26">
        <f t="shared" ca="1" si="28"/>
        <v>0</v>
      </c>
      <c r="Q123" s="26">
        <f t="shared" ca="1" si="29"/>
        <v>0</v>
      </c>
      <c r="R123" s="11">
        <f t="shared" ca="1" si="18"/>
        <v>6.5034266792134907E-3</v>
      </c>
    </row>
    <row r="124" spans="1:18" x14ac:dyDescent="0.2">
      <c r="A124" s="117"/>
      <c r="B124" s="117"/>
      <c r="C124" s="117"/>
      <c r="D124" s="119">
        <f t="shared" si="19"/>
        <v>0</v>
      </c>
      <c r="E124" s="119">
        <f t="shared" si="19"/>
        <v>0</v>
      </c>
      <c r="F124" s="26">
        <f t="shared" si="20"/>
        <v>0</v>
      </c>
      <c r="G124" s="26">
        <f t="shared" si="20"/>
        <v>0</v>
      </c>
      <c r="H124" s="26">
        <f t="shared" si="21"/>
        <v>0</v>
      </c>
      <c r="I124" s="26">
        <f t="shared" si="22"/>
        <v>0</v>
      </c>
      <c r="J124" s="26">
        <f t="shared" si="23"/>
        <v>0</v>
      </c>
      <c r="K124" s="26">
        <f t="shared" si="24"/>
        <v>0</v>
      </c>
      <c r="L124" s="26">
        <f t="shared" si="25"/>
        <v>0</v>
      </c>
      <c r="M124" s="26">
        <f t="shared" ca="1" si="17"/>
        <v>-6.5034266792134907E-3</v>
      </c>
      <c r="N124" s="26">
        <f t="shared" ca="1" si="26"/>
        <v>0</v>
      </c>
      <c r="O124" s="120">
        <f t="shared" ca="1" si="27"/>
        <v>0</v>
      </c>
      <c r="P124" s="26">
        <f t="shared" ca="1" si="28"/>
        <v>0</v>
      </c>
      <c r="Q124" s="26">
        <f t="shared" ca="1" si="29"/>
        <v>0</v>
      </c>
      <c r="R124" s="11">
        <f t="shared" ca="1" si="18"/>
        <v>6.5034266792134907E-3</v>
      </c>
    </row>
    <row r="125" spans="1:18" x14ac:dyDescent="0.2">
      <c r="A125" s="117"/>
      <c r="B125" s="117"/>
      <c r="C125" s="117"/>
      <c r="D125" s="119">
        <f t="shared" si="19"/>
        <v>0</v>
      </c>
      <c r="E125" s="119">
        <f t="shared" si="19"/>
        <v>0</v>
      </c>
      <c r="F125" s="26">
        <f t="shared" si="20"/>
        <v>0</v>
      </c>
      <c r="G125" s="26">
        <f t="shared" si="20"/>
        <v>0</v>
      </c>
      <c r="H125" s="26">
        <f t="shared" si="21"/>
        <v>0</v>
      </c>
      <c r="I125" s="26">
        <f t="shared" si="22"/>
        <v>0</v>
      </c>
      <c r="J125" s="26">
        <f t="shared" si="23"/>
        <v>0</v>
      </c>
      <c r="K125" s="26">
        <f t="shared" si="24"/>
        <v>0</v>
      </c>
      <c r="L125" s="26">
        <f t="shared" si="25"/>
        <v>0</v>
      </c>
      <c r="M125" s="26">
        <f t="shared" ca="1" si="17"/>
        <v>-6.5034266792134907E-3</v>
      </c>
      <c r="N125" s="26">
        <f t="shared" ca="1" si="26"/>
        <v>0</v>
      </c>
      <c r="O125" s="120">
        <f t="shared" ca="1" si="27"/>
        <v>0</v>
      </c>
      <c r="P125" s="26">
        <f t="shared" ca="1" si="28"/>
        <v>0</v>
      </c>
      <c r="Q125" s="26">
        <f t="shared" ca="1" si="29"/>
        <v>0</v>
      </c>
      <c r="R125" s="11">
        <f t="shared" ca="1" si="18"/>
        <v>6.5034266792134907E-3</v>
      </c>
    </row>
    <row r="126" spans="1:18" x14ac:dyDescent="0.2">
      <c r="A126" s="117"/>
      <c r="B126" s="117"/>
      <c r="C126" s="117"/>
      <c r="D126" s="119">
        <f t="shared" si="19"/>
        <v>0</v>
      </c>
      <c r="E126" s="119">
        <f t="shared" si="19"/>
        <v>0</v>
      </c>
      <c r="F126" s="26">
        <f t="shared" si="20"/>
        <v>0</v>
      </c>
      <c r="G126" s="26">
        <f t="shared" si="20"/>
        <v>0</v>
      </c>
      <c r="H126" s="26">
        <f t="shared" si="21"/>
        <v>0</v>
      </c>
      <c r="I126" s="26">
        <f t="shared" si="22"/>
        <v>0</v>
      </c>
      <c r="J126" s="26">
        <f t="shared" si="23"/>
        <v>0</v>
      </c>
      <c r="K126" s="26">
        <f t="shared" si="24"/>
        <v>0</v>
      </c>
      <c r="L126" s="26">
        <f t="shared" si="25"/>
        <v>0</v>
      </c>
      <c r="M126" s="26">
        <f t="shared" ca="1" si="17"/>
        <v>-6.5034266792134907E-3</v>
      </c>
      <c r="N126" s="26">
        <f t="shared" ca="1" si="26"/>
        <v>0</v>
      </c>
      <c r="O126" s="120">
        <f t="shared" ca="1" si="27"/>
        <v>0</v>
      </c>
      <c r="P126" s="26">
        <f t="shared" ca="1" si="28"/>
        <v>0</v>
      </c>
      <c r="Q126" s="26">
        <f t="shared" ca="1" si="29"/>
        <v>0</v>
      </c>
      <c r="R126" s="11">
        <f t="shared" ca="1" si="18"/>
        <v>6.5034266792134907E-3</v>
      </c>
    </row>
    <row r="127" spans="1:18" x14ac:dyDescent="0.2">
      <c r="A127" s="117"/>
      <c r="B127" s="117"/>
      <c r="C127" s="117"/>
      <c r="D127" s="119">
        <f t="shared" si="19"/>
        <v>0</v>
      </c>
      <c r="E127" s="119">
        <f t="shared" si="19"/>
        <v>0</v>
      </c>
      <c r="F127" s="26">
        <f t="shared" si="20"/>
        <v>0</v>
      </c>
      <c r="G127" s="26">
        <f t="shared" si="20"/>
        <v>0</v>
      </c>
      <c r="H127" s="26">
        <f t="shared" si="21"/>
        <v>0</v>
      </c>
      <c r="I127" s="26">
        <f t="shared" si="22"/>
        <v>0</v>
      </c>
      <c r="J127" s="26">
        <f t="shared" si="23"/>
        <v>0</v>
      </c>
      <c r="K127" s="26">
        <f t="shared" si="24"/>
        <v>0</v>
      </c>
      <c r="L127" s="26">
        <f t="shared" si="25"/>
        <v>0</v>
      </c>
      <c r="M127" s="26">
        <f t="shared" ca="1" si="17"/>
        <v>-6.5034266792134907E-3</v>
      </c>
      <c r="N127" s="26">
        <f t="shared" ca="1" si="26"/>
        <v>0</v>
      </c>
      <c r="O127" s="120">
        <f t="shared" ca="1" si="27"/>
        <v>0</v>
      </c>
      <c r="P127" s="26">
        <f t="shared" ca="1" si="28"/>
        <v>0</v>
      </c>
      <c r="Q127" s="26">
        <f t="shared" ca="1" si="29"/>
        <v>0</v>
      </c>
      <c r="R127" s="11">
        <f t="shared" ca="1" si="18"/>
        <v>6.5034266792134907E-3</v>
      </c>
    </row>
    <row r="128" spans="1:18" x14ac:dyDescent="0.2">
      <c r="A128" s="117"/>
      <c r="B128" s="117"/>
      <c r="C128" s="117"/>
      <c r="D128" s="119">
        <f t="shared" si="19"/>
        <v>0</v>
      </c>
      <c r="E128" s="119">
        <f t="shared" si="19"/>
        <v>0</v>
      </c>
      <c r="F128" s="26">
        <f t="shared" si="20"/>
        <v>0</v>
      </c>
      <c r="G128" s="26">
        <f t="shared" si="20"/>
        <v>0</v>
      </c>
      <c r="H128" s="26">
        <f t="shared" si="21"/>
        <v>0</v>
      </c>
      <c r="I128" s="26">
        <f t="shared" si="22"/>
        <v>0</v>
      </c>
      <c r="J128" s="26">
        <f t="shared" si="23"/>
        <v>0</v>
      </c>
      <c r="K128" s="26">
        <f t="shared" si="24"/>
        <v>0</v>
      </c>
      <c r="L128" s="26">
        <f t="shared" si="25"/>
        <v>0</v>
      </c>
      <c r="M128" s="26">
        <f t="shared" ca="1" si="17"/>
        <v>-6.5034266792134907E-3</v>
      </c>
      <c r="N128" s="26">
        <f t="shared" ca="1" si="26"/>
        <v>0</v>
      </c>
      <c r="O128" s="120">
        <f t="shared" ca="1" si="27"/>
        <v>0</v>
      </c>
      <c r="P128" s="26">
        <f t="shared" ca="1" si="28"/>
        <v>0</v>
      </c>
      <c r="Q128" s="26">
        <f t="shared" ca="1" si="29"/>
        <v>0</v>
      </c>
      <c r="R128" s="11">
        <f t="shared" ca="1" si="18"/>
        <v>6.5034266792134907E-3</v>
      </c>
    </row>
    <row r="129" spans="1:18" x14ac:dyDescent="0.2">
      <c r="A129" s="117"/>
      <c r="B129" s="117"/>
      <c r="C129" s="117"/>
      <c r="D129" s="119">
        <f t="shared" si="19"/>
        <v>0</v>
      </c>
      <c r="E129" s="119">
        <f t="shared" si="19"/>
        <v>0</v>
      </c>
      <c r="F129" s="26">
        <f t="shared" si="20"/>
        <v>0</v>
      </c>
      <c r="G129" s="26">
        <f t="shared" si="20"/>
        <v>0</v>
      </c>
      <c r="H129" s="26">
        <f t="shared" si="21"/>
        <v>0</v>
      </c>
      <c r="I129" s="26">
        <f t="shared" si="22"/>
        <v>0</v>
      </c>
      <c r="J129" s="26">
        <f t="shared" si="23"/>
        <v>0</v>
      </c>
      <c r="K129" s="26">
        <f t="shared" si="24"/>
        <v>0</v>
      </c>
      <c r="L129" s="26">
        <f t="shared" si="25"/>
        <v>0</v>
      </c>
      <c r="M129" s="26">
        <f t="shared" ca="1" si="17"/>
        <v>-6.5034266792134907E-3</v>
      </c>
      <c r="N129" s="26">
        <f t="shared" ca="1" si="26"/>
        <v>0</v>
      </c>
      <c r="O129" s="120">
        <f t="shared" ca="1" si="27"/>
        <v>0</v>
      </c>
      <c r="P129" s="26">
        <f t="shared" ca="1" si="28"/>
        <v>0</v>
      </c>
      <c r="Q129" s="26">
        <f t="shared" ca="1" si="29"/>
        <v>0</v>
      </c>
      <c r="R129" s="11">
        <f t="shared" ca="1" si="18"/>
        <v>6.5034266792134907E-3</v>
      </c>
    </row>
    <row r="130" spans="1:18" x14ac:dyDescent="0.2">
      <c r="A130" s="117"/>
      <c r="B130" s="117"/>
      <c r="C130" s="117"/>
      <c r="D130" s="119">
        <f t="shared" si="19"/>
        <v>0</v>
      </c>
      <c r="E130" s="119">
        <f t="shared" si="19"/>
        <v>0</v>
      </c>
      <c r="F130" s="26">
        <f t="shared" si="20"/>
        <v>0</v>
      </c>
      <c r="G130" s="26">
        <f t="shared" si="20"/>
        <v>0</v>
      </c>
      <c r="H130" s="26">
        <f t="shared" si="21"/>
        <v>0</v>
      </c>
      <c r="I130" s="26">
        <f t="shared" si="22"/>
        <v>0</v>
      </c>
      <c r="J130" s="26">
        <f t="shared" si="23"/>
        <v>0</v>
      </c>
      <c r="K130" s="26">
        <f t="shared" si="24"/>
        <v>0</v>
      </c>
      <c r="L130" s="26">
        <f t="shared" si="25"/>
        <v>0</v>
      </c>
      <c r="M130" s="26">
        <f t="shared" ca="1" si="17"/>
        <v>-6.5034266792134907E-3</v>
      </c>
      <c r="N130" s="26">
        <f t="shared" ca="1" si="26"/>
        <v>0</v>
      </c>
      <c r="O130" s="120">
        <f t="shared" ca="1" si="27"/>
        <v>0</v>
      </c>
      <c r="P130" s="26">
        <f t="shared" ca="1" si="28"/>
        <v>0</v>
      </c>
      <c r="Q130" s="26">
        <f t="shared" ca="1" si="29"/>
        <v>0</v>
      </c>
      <c r="R130" s="11">
        <f t="shared" ca="1" si="18"/>
        <v>6.5034266792134907E-3</v>
      </c>
    </row>
    <row r="131" spans="1:18" x14ac:dyDescent="0.2">
      <c r="A131" s="117"/>
      <c r="B131" s="117"/>
      <c r="C131" s="117"/>
      <c r="D131" s="119">
        <f t="shared" si="19"/>
        <v>0</v>
      </c>
      <c r="E131" s="119">
        <f t="shared" si="19"/>
        <v>0</v>
      </c>
      <c r="F131" s="26">
        <f t="shared" si="20"/>
        <v>0</v>
      </c>
      <c r="G131" s="26">
        <f t="shared" si="20"/>
        <v>0</v>
      </c>
      <c r="H131" s="26">
        <f t="shared" si="21"/>
        <v>0</v>
      </c>
      <c r="I131" s="26">
        <f t="shared" si="22"/>
        <v>0</v>
      </c>
      <c r="J131" s="26">
        <f t="shared" si="23"/>
        <v>0</v>
      </c>
      <c r="K131" s="26">
        <f t="shared" si="24"/>
        <v>0</v>
      </c>
      <c r="L131" s="26">
        <f t="shared" si="25"/>
        <v>0</v>
      </c>
      <c r="M131" s="26">
        <f t="shared" ca="1" si="17"/>
        <v>-6.5034266792134907E-3</v>
      </c>
      <c r="N131" s="26">
        <f t="shared" ca="1" si="26"/>
        <v>0</v>
      </c>
      <c r="O131" s="120">
        <f t="shared" ca="1" si="27"/>
        <v>0</v>
      </c>
      <c r="P131" s="26">
        <f t="shared" ca="1" si="28"/>
        <v>0</v>
      </c>
      <c r="Q131" s="26">
        <f t="shared" ca="1" si="29"/>
        <v>0</v>
      </c>
      <c r="R131" s="11">
        <f t="shared" ca="1" si="18"/>
        <v>6.5034266792134907E-3</v>
      </c>
    </row>
    <row r="132" spans="1:18" x14ac:dyDescent="0.2">
      <c r="A132" s="117"/>
      <c r="B132" s="117"/>
      <c r="C132" s="117"/>
      <c r="D132" s="119">
        <f t="shared" si="19"/>
        <v>0</v>
      </c>
      <c r="E132" s="119">
        <f t="shared" si="19"/>
        <v>0</v>
      </c>
      <c r="F132" s="26">
        <f t="shared" si="20"/>
        <v>0</v>
      </c>
      <c r="G132" s="26">
        <f t="shared" si="20"/>
        <v>0</v>
      </c>
      <c r="H132" s="26">
        <f t="shared" si="21"/>
        <v>0</v>
      </c>
      <c r="I132" s="26">
        <f t="shared" si="22"/>
        <v>0</v>
      </c>
      <c r="J132" s="26">
        <f t="shared" si="23"/>
        <v>0</v>
      </c>
      <c r="K132" s="26">
        <f t="shared" si="24"/>
        <v>0</v>
      </c>
      <c r="L132" s="26">
        <f t="shared" si="25"/>
        <v>0</v>
      </c>
      <c r="M132" s="26">
        <f t="shared" ca="1" si="17"/>
        <v>-6.5034266792134907E-3</v>
      </c>
      <c r="N132" s="26">
        <f t="shared" ca="1" si="26"/>
        <v>0</v>
      </c>
      <c r="O132" s="120">
        <f t="shared" ca="1" si="27"/>
        <v>0</v>
      </c>
      <c r="P132" s="26">
        <f t="shared" ca="1" si="28"/>
        <v>0</v>
      </c>
      <c r="Q132" s="26">
        <f t="shared" ca="1" si="29"/>
        <v>0</v>
      </c>
      <c r="R132" s="11">
        <f t="shared" ca="1" si="18"/>
        <v>6.5034266792134907E-3</v>
      </c>
    </row>
    <row r="133" spans="1:18" x14ac:dyDescent="0.2">
      <c r="A133" s="117"/>
      <c r="B133" s="117"/>
      <c r="C133" s="117"/>
      <c r="D133" s="119">
        <f t="shared" si="19"/>
        <v>0</v>
      </c>
      <c r="E133" s="119">
        <f t="shared" si="19"/>
        <v>0</v>
      </c>
      <c r="F133" s="26">
        <f t="shared" si="20"/>
        <v>0</v>
      </c>
      <c r="G133" s="26">
        <f t="shared" si="20"/>
        <v>0</v>
      </c>
      <c r="H133" s="26">
        <f t="shared" si="21"/>
        <v>0</v>
      </c>
      <c r="I133" s="26">
        <f t="shared" si="22"/>
        <v>0</v>
      </c>
      <c r="J133" s="26">
        <f t="shared" si="23"/>
        <v>0</v>
      </c>
      <c r="K133" s="26">
        <f t="shared" si="24"/>
        <v>0</v>
      </c>
      <c r="L133" s="26">
        <f t="shared" si="25"/>
        <v>0</v>
      </c>
      <c r="M133" s="26">
        <f t="shared" ca="1" si="17"/>
        <v>-6.5034266792134907E-3</v>
      </c>
      <c r="N133" s="26">
        <f t="shared" ca="1" si="26"/>
        <v>0</v>
      </c>
      <c r="O133" s="120">
        <f t="shared" ca="1" si="27"/>
        <v>0</v>
      </c>
      <c r="P133" s="26">
        <f t="shared" ca="1" si="28"/>
        <v>0</v>
      </c>
      <c r="Q133" s="26">
        <f t="shared" ca="1" si="29"/>
        <v>0</v>
      </c>
      <c r="R133" s="11">
        <f t="shared" ca="1" si="18"/>
        <v>6.5034266792134907E-3</v>
      </c>
    </row>
    <row r="134" spans="1:18" x14ac:dyDescent="0.2">
      <c r="A134" s="117"/>
      <c r="B134" s="117"/>
      <c r="C134" s="117"/>
      <c r="D134" s="119">
        <f t="shared" si="19"/>
        <v>0</v>
      </c>
      <c r="E134" s="119">
        <f t="shared" si="19"/>
        <v>0</v>
      </c>
      <c r="F134" s="26">
        <f t="shared" si="20"/>
        <v>0</v>
      </c>
      <c r="G134" s="26">
        <f t="shared" si="20"/>
        <v>0</v>
      </c>
      <c r="H134" s="26">
        <f t="shared" si="21"/>
        <v>0</v>
      </c>
      <c r="I134" s="26">
        <f t="shared" si="22"/>
        <v>0</v>
      </c>
      <c r="J134" s="26">
        <f t="shared" si="23"/>
        <v>0</v>
      </c>
      <c r="K134" s="26">
        <f t="shared" si="24"/>
        <v>0</v>
      </c>
      <c r="L134" s="26">
        <f t="shared" si="25"/>
        <v>0</v>
      </c>
      <c r="M134" s="26">
        <f t="shared" ca="1" si="17"/>
        <v>-6.5034266792134907E-3</v>
      </c>
      <c r="N134" s="26">
        <f t="shared" ca="1" si="26"/>
        <v>0</v>
      </c>
      <c r="O134" s="120">
        <f t="shared" ca="1" si="27"/>
        <v>0</v>
      </c>
      <c r="P134" s="26">
        <f t="shared" ca="1" si="28"/>
        <v>0</v>
      </c>
      <c r="Q134" s="26">
        <f t="shared" ca="1" si="29"/>
        <v>0</v>
      </c>
      <c r="R134" s="11">
        <f t="shared" ca="1" si="18"/>
        <v>6.5034266792134907E-3</v>
      </c>
    </row>
    <row r="135" spans="1:18" x14ac:dyDescent="0.2">
      <c r="A135" s="117"/>
      <c r="B135" s="117"/>
      <c r="C135" s="117"/>
      <c r="D135" s="119">
        <f t="shared" si="19"/>
        <v>0</v>
      </c>
      <c r="E135" s="119">
        <f t="shared" si="19"/>
        <v>0</v>
      </c>
      <c r="F135" s="26">
        <f t="shared" si="20"/>
        <v>0</v>
      </c>
      <c r="G135" s="26">
        <f t="shared" si="20"/>
        <v>0</v>
      </c>
      <c r="H135" s="26">
        <f t="shared" si="21"/>
        <v>0</v>
      </c>
      <c r="I135" s="26">
        <f t="shared" si="22"/>
        <v>0</v>
      </c>
      <c r="J135" s="26">
        <f t="shared" si="23"/>
        <v>0</v>
      </c>
      <c r="K135" s="26">
        <f t="shared" si="24"/>
        <v>0</v>
      </c>
      <c r="L135" s="26">
        <f t="shared" si="25"/>
        <v>0</v>
      </c>
      <c r="M135" s="26">
        <f t="shared" ca="1" si="17"/>
        <v>-6.5034266792134907E-3</v>
      </c>
      <c r="N135" s="26">
        <f t="shared" ca="1" si="26"/>
        <v>0</v>
      </c>
      <c r="O135" s="120">
        <f t="shared" ca="1" si="27"/>
        <v>0</v>
      </c>
      <c r="P135" s="26">
        <f t="shared" ca="1" si="28"/>
        <v>0</v>
      </c>
      <c r="Q135" s="26">
        <f t="shared" ca="1" si="29"/>
        <v>0</v>
      </c>
      <c r="R135" s="11">
        <f t="shared" ca="1" si="18"/>
        <v>6.5034266792134907E-3</v>
      </c>
    </row>
    <row r="136" spans="1:18" x14ac:dyDescent="0.2">
      <c r="A136" s="117"/>
      <c r="B136" s="117"/>
      <c r="C136" s="117"/>
      <c r="D136" s="119">
        <f t="shared" si="19"/>
        <v>0</v>
      </c>
      <c r="E136" s="119">
        <f t="shared" si="19"/>
        <v>0</v>
      </c>
      <c r="F136" s="26">
        <f t="shared" si="20"/>
        <v>0</v>
      </c>
      <c r="G136" s="26">
        <f t="shared" si="20"/>
        <v>0</v>
      </c>
      <c r="H136" s="26">
        <f t="shared" si="21"/>
        <v>0</v>
      </c>
      <c r="I136" s="26">
        <f t="shared" si="22"/>
        <v>0</v>
      </c>
      <c r="J136" s="26">
        <f t="shared" si="23"/>
        <v>0</v>
      </c>
      <c r="K136" s="26">
        <f t="shared" si="24"/>
        <v>0</v>
      </c>
      <c r="L136" s="26">
        <f t="shared" si="25"/>
        <v>0</v>
      </c>
      <c r="M136" s="26">
        <f t="shared" ca="1" si="17"/>
        <v>-6.5034266792134907E-3</v>
      </c>
      <c r="N136" s="26">
        <f t="shared" ca="1" si="26"/>
        <v>0</v>
      </c>
      <c r="O136" s="120">
        <f t="shared" ca="1" si="27"/>
        <v>0</v>
      </c>
      <c r="P136" s="26">
        <f t="shared" ca="1" si="28"/>
        <v>0</v>
      </c>
      <c r="Q136" s="26">
        <f t="shared" ca="1" si="29"/>
        <v>0</v>
      </c>
      <c r="R136" s="11">
        <f t="shared" ca="1" si="18"/>
        <v>6.5034266792134907E-3</v>
      </c>
    </row>
    <row r="137" spans="1:18" x14ac:dyDescent="0.2">
      <c r="A137" s="117"/>
      <c r="B137" s="117"/>
      <c r="C137" s="117"/>
      <c r="D137" s="119">
        <f t="shared" si="19"/>
        <v>0</v>
      </c>
      <c r="E137" s="119">
        <f t="shared" si="19"/>
        <v>0</v>
      </c>
      <c r="F137" s="26">
        <f t="shared" si="20"/>
        <v>0</v>
      </c>
      <c r="G137" s="26">
        <f t="shared" si="20"/>
        <v>0</v>
      </c>
      <c r="H137" s="26">
        <f t="shared" si="21"/>
        <v>0</v>
      </c>
      <c r="I137" s="26">
        <f t="shared" si="22"/>
        <v>0</v>
      </c>
      <c r="J137" s="26">
        <f t="shared" si="23"/>
        <v>0</v>
      </c>
      <c r="K137" s="26">
        <f t="shared" si="24"/>
        <v>0</v>
      </c>
      <c r="L137" s="26">
        <f t="shared" si="25"/>
        <v>0</v>
      </c>
      <c r="M137" s="26">
        <f t="shared" ca="1" si="17"/>
        <v>-6.5034266792134907E-3</v>
      </c>
      <c r="N137" s="26">
        <f t="shared" ca="1" si="26"/>
        <v>0</v>
      </c>
      <c r="O137" s="120">
        <f t="shared" ca="1" si="27"/>
        <v>0</v>
      </c>
      <c r="P137" s="26">
        <f t="shared" ca="1" si="28"/>
        <v>0</v>
      </c>
      <c r="Q137" s="26">
        <f t="shared" ca="1" si="29"/>
        <v>0</v>
      </c>
      <c r="R137" s="11">
        <f t="shared" ca="1" si="18"/>
        <v>6.5034266792134907E-3</v>
      </c>
    </row>
    <row r="138" spans="1:18" x14ac:dyDescent="0.2">
      <c r="A138" s="117"/>
      <c r="B138" s="117"/>
      <c r="C138" s="117"/>
      <c r="D138" s="119">
        <f t="shared" si="19"/>
        <v>0</v>
      </c>
      <c r="E138" s="119">
        <f t="shared" si="19"/>
        <v>0</v>
      </c>
      <c r="F138" s="26">
        <f t="shared" si="20"/>
        <v>0</v>
      </c>
      <c r="G138" s="26">
        <f t="shared" si="20"/>
        <v>0</v>
      </c>
      <c r="H138" s="26">
        <f t="shared" si="21"/>
        <v>0</v>
      </c>
      <c r="I138" s="26">
        <f t="shared" si="22"/>
        <v>0</v>
      </c>
      <c r="J138" s="26">
        <f t="shared" si="23"/>
        <v>0</v>
      </c>
      <c r="K138" s="26">
        <f t="shared" si="24"/>
        <v>0</v>
      </c>
      <c r="L138" s="26">
        <f t="shared" si="25"/>
        <v>0</v>
      </c>
      <c r="M138" s="26">
        <f t="shared" ca="1" si="17"/>
        <v>-6.5034266792134907E-3</v>
      </c>
      <c r="N138" s="26">
        <f t="shared" ca="1" si="26"/>
        <v>0</v>
      </c>
      <c r="O138" s="120">
        <f t="shared" ca="1" si="27"/>
        <v>0</v>
      </c>
      <c r="P138" s="26">
        <f t="shared" ca="1" si="28"/>
        <v>0</v>
      </c>
      <c r="Q138" s="26">
        <f t="shared" ca="1" si="29"/>
        <v>0</v>
      </c>
      <c r="R138" s="11">
        <f t="shared" ca="1" si="18"/>
        <v>6.5034266792134907E-3</v>
      </c>
    </row>
    <row r="139" spans="1:18" x14ac:dyDescent="0.2">
      <c r="A139" s="117"/>
      <c r="B139" s="117"/>
      <c r="C139" s="117"/>
      <c r="D139" s="119">
        <f t="shared" si="19"/>
        <v>0</v>
      </c>
      <c r="E139" s="119">
        <f t="shared" si="19"/>
        <v>0</v>
      </c>
      <c r="F139" s="26">
        <f t="shared" si="20"/>
        <v>0</v>
      </c>
      <c r="G139" s="26">
        <f t="shared" si="20"/>
        <v>0</v>
      </c>
      <c r="H139" s="26">
        <f t="shared" si="21"/>
        <v>0</v>
      </c>
      <c r="I139" s="26">
        <f t="shared" si="22"/>
        <v>0</v>
      </c>
      <c r="J139" s="26">
        <f t="shared" si="23"/>
        <v>0</v>
      </c>
      <c r="K139" s="26">
        <f t="shared" si="24"/>
        <v>0</v>
      </c>
      <c r="L139" s="26">
        <f t="shared" si="25"/>
        <v>0</v>
      </c>
      <c r="M139" s="26">
        <f t="shared" ca="1" si="17"/>
        <v>-6.5034266792134907E-3</v>
      </c>
      <c r="N139" s="26">
        <f t="shared" ca="1" si="26"/>
        <v>0</v>
      </c>
      <c r="O139" s="120">
        <f t="shared" ca="1" si="27"/>
        <v>0</v>
      </c>
      <c r="P139" s="26">
        <f t="shared" ca="1" si="28"/>
        <v>0</v>
      </c>
      <c r="Q139" s="26">
        <f t="shared" ca="1" si="29"/>
        <v>0</v>
      </c>
      <c r="R139" s="11">
        <f t="shared" ca="1" si="18"/>
        <v>6.5034266792134907E-3</v>
      </c>
    </row>
    <row r="140" spans="1:18" x14ac:dyDescent="0.2">
      <c r="A140" s="117"/>
      <c r="B140" s="117"/>
      <c r="C140" s="117"/>
      <c r="D140" s="119">
        <f t="shared" si="19"/>
        <v>0</v>
      </c>
      <c r="E140" s="119">
        <f t="shared" si="19"/>
        <v>0</v>
      </c>
      <c r="F140" s="26">
        <f t="shared" si="20"/>
        <v>0</v>
      </c>
      <c r="G140" s="26">
        <f t="shared" si="20"/>
        <v>0</v>
      </c>
      <c r="H140" s="26">
        <f t="shared" si="21"/>
        <v>0</v>
      </c>
      <c r="I140" s="26">
        <f t="shared" si="22"/>
        <v>0</v>
      </c>
      <c r="J140" s="26">
        <f t="shared" si="23"/>
        <v>0</v>
      </c>
      <c r="K140" s="26">
        <f t="shared" si="24"/>
        <v>0</v>
      </c>
      <c r="L140" s="26">
        <f t="shared" si="25"/>
        <v>0</v>
      </c>
      <c r="M140" s="26">
        <f t="shared" ca="1" si="17"/>
        <v>-6.5034266792134907E-3</v>
      </c>
      <c r="N140" s="26">
        <f t="shared" ca="1" si="26"/>
        <v>0</v>
      </c>
      <c r="O140" s="120">
        <f t="shared" ca="1" si="27"/>
        <v>0</v>
      </c>
      <c r="P140" s="26">
        <f t="shared" ca="1" si="28"/>
        <v>0</v>
      </c>
      <c r="Q140" s="26">
        <f t="shared" ca="1" si="29"/>
        <v>0</v>
      </c>
      <c r="R140" s="11">
        <f t="shared" ca="1" si="18"/>
        <v>6.5034266792134907E-3</v>
      </c>
    </row>
    <row r="141" spans="1:18" x14ac:dyDescent="0.2">
      <c r="A141" s="117"/>
      <c r="B141" s="117"/>
      <c r="C141" s="117"/>
      <c r="D141" s="119">
        <f t="shared" si="19"/>
        <v>0</v>
      </c>
      <c r="E141" s="119">
        <f t="shared" si="19"/>
        <v>0</v>
      </c>
      <c r="F141" s="26">
        <f t="shared" si="20"/>
        <v>0</v>
      </c>
      <c r="G141" s="26">
        <f t="shared" si="20"/>
        <v>0</v>
      </c>
      <c r="H141" s="26">
        <f t="shared" si="21"/>
        <v>0</v>
      </c>
      <c r="I141" s="26">
        <f t="shared" si="22"/>
        <v>0</v>
      </c>
      <c r="J141" s="26">
        <f t="shared" si="23"/>
        <v>0</v>
      </c>
      <c r="K141" s="26">
        <f t="shared" si="24"/>
        <v>0</v>
      </c>
      <c r="L141" s="26">
        <f t="shared" si="25"/>
        <v>0</v>
      </c>
      <c r="M141" s="26">
        <f t="shared" ca="1" si="17"/>
        <v>-6.5034266792134907E-3</v>
      </c>
      <c r="N141" s="26">
        <f t="shared" ca="1" si="26"/>
        <v>0</v>
      </c>
      <c r="O141" s="120">
        <f t="shared" ca="1" si="27"/>
        <v>0</v>
      </c>
      <c r="P141" s="26">
        <f t="shared" ca="1" si="28"/>
        <v>0</v>
      </c>
      <c r="Q141" s="26">
        <f t="shared" ca="1" si="29"/>
        <v>0</v>
      </c>
      <c r="R141" s="11">
        <f t="shared" ca="1" si="18"/>
        <v>6.5034266792134907E-3</v>
      </c>
    </row>
    <row r="142" spans="1:18" x14ac:dyDescent="0.2">
      <c r="A142" s="117"/>
      <c r="B142" s="117"/>
      <c r="C142" s="117"/>
      <c r="D142" s="119">
        <f t="shared" si="19"/>
        <v>0</v>
      </c>
      <c r="E142" s="119">
        <f t="shared" si="19"/>
        <v>0</v>
      </c>
      <c r="F142" s="26">
        <f t="shared" si="20"/>
        <v>0</v>
      </c>
      <c r="G142" s="26">
        <f t="shared" si="20"/>
        <v>0</v>
      </c>
      <c r="H142" s="26">
        <f t="shared" si="21"/>
        <v>0</v>
      </c>
      <c r="I142" s="26">
        <f t="shared" si="22"/>
        <v>0</v>
      </c>
      <c r="J142" s="26">
        <f t="shared" si="23"/>
        <v>0</v>
      </c>
      <c r="K142" s="26">
        <f t="shared" si="24"/>
        <v>0</v>
      </c>
      <c r="L142" s="26">
        <f t="shared" si="25"/>
        <v>0</v>
      </c>
      <c r="M142" s="26">
        <f t="shared" ca="1" si="17"/>
        <v>-6.5034266792134907E-3</v>
      </c>
      <c r="N142" s="26">
        <f t="shared" ca="1" si="26"/>
        <v>0</v>
      </c>
      <c r="O142" s="120">
        <f t="shared" ca="1" si="27"/>
        <v>0</v>
      </c>
      <c r="P142" s="26">
        <f t="shared" ca="1" si="28"/>
        <v>0</v>
      </c>
      <c r="Q142" s="26">
        <f t="shared" ca="1" si="29"/>
        <v>0</v>
      </c>
      <c r="R142" s="11">
        <f t="shared" ca="1" si="18"/>
        <v>6.5034266792134907E-3</v>
      </c>
    </row>
    <row r="143" spans="1:18" x14ac:dyDescent="0.2">
      <c r="A143" s="117"/>
      <c r="B143" s="117"/>
      <c r="C143" s="117"/>
      <c r="D143" s="119">
        <f t="shared" si="19"/>
        <v>0</v>
      </c>
      <c r="E143" s="119">
        <f t="shared" si="19"/>
        <v>0</v>
      </c>
      <c r="F143" s="26">
        <f t="shared" si="20"/>
        <v>0</v>
      </c>
      <c r="G143" s="26">
        <f t="shared" si="20"/>
        <v>0</v>
      </c>
      <c r="H143" s="26">
        <f t="shared" si="21"/>
        <v>0</v>
      </c>
      <c r="I143" s="26">
        <f t="shared" si="22"/>
        <v>0</v>
      </c>
      <c r="J143" s="26">
        <f t="shared" si="23"/>
        <v>0</v>
      </c>
      <c r="K143" s="26">
        <f t="shared" si="24"/>
        <v>0</v>
      </c>
      <c r="L143" s="26">
        <f t="shared" si="25"/>
        <v>0</v>
      </c>
      <c r="M143" s="26">
        <f t="shared" ca="1" si="17"/>
        <v>-6.5034266792134907E-3</v>
      </c>
      <c r="N143" s="26">
        <f t="shared" ca="1" si="26"/>
        <v>0</v>
      </c>
      <c r="O143" s="120">
        <f t="shared" ca="1" si="27"/>
        <v>0</v>
      </c>
      <c r="P143" s="26">
        <f t="shared" ca="1" si="28"/>
        <v>0</v>
      </c>
      <c r="Q143" s="26">
        <f t="shared" ca="1" si="29"/>
        <v>0</v>
      </c>
      <c r="R143" s="11">
        <f t="shared" ca="1" si="18"/>
        <v>6.5034266792134907E-3</v>
      </c>
    </row>
    <row r="144" spans="1:18" x14ac:dyDescent="0.2">
      <c r="A144" s="117"/>
      <c r="B144" s="117"/>
      <c r="C144" s="117"/>
      <c r="D144" s="119">
        <f t="shared" si="19"/>
        <v>0</v>
      </c>
      <c r="E144" s="119">
        <f t="shared" si="19"/>
        <v>0</v>
      </c>
      <c r="F144" s="26">
        <f t="shared" si="20"/>
        <v>0</v>
      </c>
      <c r="G144" s="26">
        <f t="shared" si="20"/>
        <v>0</v>
      </c>
      <c r="H144" s="26">
        <f t="shared" si="21"/>
        <v>0</v>
      </c>
      <c r="I144" s="26">
        <f t="shared" si="22"/>
        <v>0</v>
      </c>
      <c r="J144" s="26">
        <f t="shared" si="23"/>
        <v>0</v>
      </c>
      <c r="K144" s="26">
        <f t="shared" si="24"/>
        <v>0</v>
      </c>
      <c r="L144" s="26">
        <f t="shared" si="25"/>
        <v>0</v>
      </c>
      <c r="M144" s="26">
        <f t="shared" ca="1" si="17"/>
        <v>-6.5034266792134907E-3</v>
      </c>
      <c r="N144" s="26">
        <f t="shared" ca="1" si="26"/>
        <v>0</v>
      </c>
      <c r="O144" s="120">
        <f t="shared" ca="1" si="27"/>
        <v>0</v>
      </c>
      <c r="P144" s="26">
        <f t="shared" ca="1" si="28"/>
        <v>0</v>
      </c>
      <c r="Q144" s="26">
        <f t="shared" ca="1" si="29"/>
        <v>0</v>
      </c>
      <c r="R144" s="11">
        <f t="shared" ca="1" si="18"/>
        <v>6.5034266792134907E-3</v>
      </c>
    </row>
    <row r="145" spans="1:18" x14ac:dyDescent="0.2">
      <c r="A145" s="117"/>
      <c r="B145" s="117"/>
      <c r="C145" s="117"/>
      <c r="D145" s="119">
        <f t="shared" ref="D145:E208" si="30">A145/A$18</f>
        <v>0</v>
      </c>
      <c r="E145" s="119">
        <f t="shared" si="30"/>
        <v>0</v>
      </c>
      <c r="F145" s="26">
        <f t="shared" ref="F145:G208" si="31">$C145*D145</f>
        <v>0</v>
      </c>
      <c r="G145" s="26">
        <f t="shared" si="31"/>
        <v>0</v>
      </c>
      <c r="H145" s="26">
        <f t="shared" si="21"/>
        <v>0</v>
      </c>
      <c r="I145" s="26">
        <f t="shared" si="22"/>
        <v>0</v>
      </c>
      <c r="J145" s="26">
        <f t="shared" si="23"/>
        <v>0</v>
      </c>
      <c r="K145" s="26">
        <f t="shared" si="24"/>
        <v>0</v>
      </c>
      <c r="L145" s="26">
        <f t="shared" si="25"/>
        <v>0</v>
      </c>
      <c r="M145" s="26">
        <f t="shared" ca="1" si="17"/>
        <v>-6.5034266792134907E-3</v>
      </c>
      <c r="N145" s="26">
        <f t="shared" ca="1" si="26"/>
        <v>0</v>
      </c>
      <c r="O145" s="120">
        <f t="shared" ca="1" si="27"/>
        <v>0</v>
      </c>
      <c r="P145" s="26">
        <f t="shared" ca="1" si="28"/>
        <v>0</v>
      </c>
      <c r="Q145" s="26">
        <f t="shared" ca="1" si="29"/>
        <v>0</v>
      </c>
      <c r="R145" s="11">
        <f t="shared" ca="1" si="18"/>
        <v>6.5034266792134907E-3</v>
      </c>
    </row>
    <row r="146" spans="1:18" x14ac:dyDescent="0.2">
      <c r="A146" s="117"/>
      <c r="B146" s="117"/>
      <c r="C146" s="117"/>
      <c r="D146" s="119">
        <f t="shared" si="30"/>
        <v>0</v>
      </c>
      <c r="E146" s="119">
        <f t="shared" si="30"/>
        <v>0</v>
      </c>
      <c r="F146" s="26">
        <f t="shared" si="31"/>
        <v>0</v>
      </c>
      <c r="G146" s="26">
        <f t="shared" si="31"/>
        <v>0</v>
      </c>
      <c r="H146" s="26">
        <f t="shared" si="21"/>
        <v>0</v>
      </c>
      <c r="I146" s="26">
        <f t="shared" si="22"/>
        <v>0</v>
      </c>
      <c r="J146" s="26">
        <f t="shared" si="23"/>
        <v>0</v>
      </c>
      <c r="K146" s="26">
        <f t="shared" si="24"/>
        <v>0</v>
      </c>
      <c r="L146" s="26">
        <f t="shared" si="25"/>
        <v>0</v>
      </c>
      <c r="M146" s="26">
        <f t="shared" ca="1" si="17"/>
        <v>-6.5034266792134907E-3</v>
      </c>
      <c r="N146" s="26">
        <f t="shared" ca="1" si="26"/>
        <v>0</v>
      </c>
      <c r="O146" s="120">
        <f t="shared" ca="1" si="27"/>
        <v>0</v>
      </c>
      <c r="P146" s="26">
        <f t="shared" ca="1" si="28"/>
        <v>0</v>
      </c>
      <c r="Q146" s="26">
        <f t="shared" ca="1" si="29"/>
        <v>0</v>
      </c>
      <c r="R146" s="11">
        <f t="shared" ca="1" si="18"/>
        <v>6.5034266792134907E-3</v>
      </c>
    </row>
    <row r="147" spans="1:18" x14ac:dyDescent="0.2">
      <c r="A147" s="117"/>
      <c r="B147" s="117"/>
      <c r="C147" s="117"/>
      <c r="D147" s="119">
        <f t="shared" si="30"/>
        <v>0</v>
      </c>
      <c r="E147" s="119">
        <f t="shared" si="30"/>
        <v>0</v>
      </c>
      <c r="F147" s="26">
        <f t="shared" si="31"/>
        <v>0</v>
      </c>
      <c r="G147" s="26">
        <f t="shared" si="31"/>
        <v>0</v>
      </c>
      <c r="H147" s="26">
        <f t="shared" si="21"/>
        <v>0</v>
      </c>
      <c r="I147" s="26">
        <f t="shared" si="22"/>
        <v>0</v>
      </c>
      <c r="J147" s="26">
        <f t="shared" si="23"/>
        <v>0</v>
      </c>
      <c r="K147" s="26">
        <f t="shared" si="24"/>
        <v>0</v>
      </c>
      <c r="L147" s="26">
        <f t="shared" si="25"/>
        <v>0</v>
      </c>
      <c r="M147" s="26">
        <f t="shared" ca="1" si="17"/>
        <v>-6.5034266792134907E-3</v>
      </c>
      <c r="N147" s="26">
        <f t="shared" ca="1" si="26"/>
        <v>0</v>
      </c>
      <c r="O147" s="120">
        <f t="shared" ca="1" si="27"/>
        <v>0</v>
      </c>
      <c r="P147" s="26">
        <f t="shared" ca="1" si="28"/>
        <v>0</v>
      </c>
      <c r="Q147" s="26">
        <f t="shared" ca="1" si="29"/>
        <v>0</v>
      </c>
      <c r="R147" s="11">
        <f t="shared" ca="1" si="18"/>
        <v>6.5034266792134907E-3</v>
      </c>
    </row>
    <row r="148" spans="1:18" x14ac:dyDescent="0.2">
      <c r="A148" s="117"/>
      <c r="B148" s="117"/>
      <c r="C148" s="117"/>
      <c r="D148" s="119">
        <f t="shared" si="30"/>
        <v>0</v>
      </c>
      <c r="E148" s="119">
        <f t="shared" si="30"/>
        <v>0</v>
      </c>
      <c r="F148" s="26">
        <f t="shared" si="31"/>
        <v>0</v>
      </c>
      <c r="G148" s="26">
        <f t="shared" si="31"/>
        <v>0</v>
      </c>
      <c r="H148" s="26">
        <f t="shared" si="21"/>
        <v>0</v>
      </c>
      <c r="I148" s="26">
        <f t="shared" si="22"/>
        <v>0</v>
      </c>
      <c r="J148" s="26">
        <f t="shared" si="23"/>
        <v>0</v>
      </c>
      <c r="K148" s="26">
        <f t="shared" si="24"/>
        <v>0</v>
      </c>
      <c r="L148" s="26">
        <f t="shared" si="25"/>
        <v>0</v>
      </c>
      <c r="M148" s="26">
        <f t="shared" ca="1" si="17"/>
        <v>-6.5034266792134907E-3</v>
      </c>
      <c r="N148" s="26">
        <f t="shared" ca="1" si="26"/>
        <v>0</v>
      </c>
      <c r="O148" s="120">
        <f t="shared" ca="1" si="27"/>
        <v>0</v>
      </c>
      <c r="P148" s="26">
        <f t="shared" ca="1" si="28"/>
        <v>0</v>
      </c>
      <c r="Q148" s="26">
        <f t="shared" ca="1" si="29"/>
        <v>0</v>
      </c>
      <c r="R148" s="11">
        <f t="shared" ca="1" si="18"/>
        <v>6.5034266792134907E-3</v>
      </c>
    </row>
    <row r="149" spans="1:18" x14ac:dyDescent="0.2">
      <c r="A149" s="117"/>
      <c r="B149" s="117"/>
      <c r="C149" s="117"/>
      <c r="D149" s="119">
        <f t="shared" si="30"/>
        <v>0</v>
      </c>
      <c r="E149" s="119">
        <f t="shared" si="30"/>
        <v>0</v>
      </c>
      <c r="F149" s="26">
        <f t="shared" si="31"/>
        <v>0</v>
      </c>
      <c r="G149" s="26">
        <f t="shared" si="31"/>
        <v>0</v>
      </c>
      <c r="H149" s="26">
        <f t="shared" si="21"/>
        <v>0</v>
      </c>
      <c r="I149" s="26">
        <f t="shared" si="22"/>
        <v>0</v>
      </c>
      <c r="J149" s="26">
        <f t="shared" si="23"/>
        <v>0</v>
      </c>
      <c r="K149" s="26">
        <f t="shared" si="24"/>
        <v>0</v>
      </c>
      <c r="L149" s="26">
        <f t="shared" si="25"/>
        <v>0</v>
      </c>
      <c r="M149" s="26">
        <f t="shared" ref="M149:M212" ca="1" si="32">+E$4+E$5*D149+E$6*D149^2</f>
        <v>-6.5034266792134907E-3</v>
      </c>
      <c r="N149" s="26">
        <f t="shared" ca="1" si="26"/>
        <v>0</v>
      </c>
      <c r="O149" s="120">
        <f t="shared" ca="1" si="27"/>
        <v>0</v>
      </c>
      <c r="P149" s="26">
        <f t="shared" ca="1" si="28"/>
        <v>0</v>
      </c>
      <c r="Q149" s="26">
        <f t="shared" ca="1" si="29"/>
        <v>0</v>
      </c>
      <c r="R149" s="11">
        <f t="shared" ref="R149:R212" ca="1" si="33">+E149-M149</f>
        <v>6.5034266792134907E-3</v>
      </c>
    </row>
    <row r="150" spans="1:18" x14ac:dyDescent="0.2">
      <c r="A150" s="117"/>
      <c r="B150" s="117"/>
      <c r="C150" s="117"/>
      <c r="D150" s="119">
        <f t="shared" si="30"/>
        <v>0</v>
      </c>
      <c r="E150" s="119">
        <f t="shared" si="30"/>
        <v>0</v>
      </c>
      <c r="F150" s="26">
        <f t="shared" si="31"/>
        <v>0</v>
      </c>
      <c r="G150" s="26">
        <f t="shared" si="31"/>
        <v>0</v>
      </c>
      <c r="H150" s="26">
        <f t="shared" ref="H150:H213" si="34">C150*D150*D150</f>
        <v>0</v>
      </c>
      <c r="I150" s="26">
        <f t="shared" ref="I150:I213" si="35">C150*D150*D150*D150</f>
        <v>0</v>
      </c>
      <c r="J150" s="26">
        <f t="shared" ref="J150:J213" si="36">C150*D150*D150*D150*D150</f>
        <v>0</v>
      </c>
      <c r="K150" s="26">
        <f t="shared" ref="K150:K213" si="37">C150*E150*D150</f>
        <v>0</v>
      </c>
      <c r="L150" s="26">
        <f t="shared" ref="L150:L213" si="38">C150*E150*D150*D150</f>
        <v>0</v>
      </c>
      <c r="M150" s="26">
        <f t="shared" ca="1" si="32"/>
        <v>-6.5034266792134907E-3</v>
      </c>
      <c r="N150" s="26">
        <f t="shared" ref="N150:N213" ca="1" si="39">C150*(M150-E150)^2</f>
        <v>0</v>
      </c>
      <c r="O150" s="120">
        <f t="shared" ref="O150:O213" ca="1" si="40">(C150*O$1-O$2*F150+O$3*H150)^2</f>
        <v>0</v>
      </c>
      <c r="P150" s="26">
        <f t="shared" ref="P150:P213" ca="1" si="41">(-C150*O$2+O$4*F150-O$5*H150)^2</f>
        <v>0</v>
      </c>
      <c r="Q150" s="26">
        <f t="shared" ref="Q150:Q213" ca="1" si="42">+(C150*O$3-F150*O$5+H150*O$6)^2</f>
        <v>0</v>
      </c>
      <c r="R150" s="11">
        <f t="shared" ca="1" si="33"/>
        <v>6.5034266792134907E-3</v>
      </c>
    </row>
    <row r="151" spans="1:18" x14ac:dyDescent="0.2">
      <c r="A151" s="117"/>
      <c r="B151" s="117"/>
      <c r="C151" s="117"/>
      <c r="D151" s="119">
        <f t="shared" si="30"/>
        <v>0</v>
      </c>
      <c r="E151" s="119">
        <f t="shared" si="30"/>
        <v>0</v>
      </c>
      <c r="F151" s="26">
        <f t="shared" si="31"/>
        <v>0</v>
      </c>
      <c r="G151" s="26">
        <f t="shared" si="31"/>
        <v>0</v>
      </c>
      <c r="H151" s="26">
        <f t="shared" si="34"/>
        <v>0</v>
      </c>
      <c r="I151" s="26">
        <f t="shared" si="35"/>
        <v>0</v>
      </c>
      <c r="J151" s="26">
        <f t="shared" si="36"/>
        <v>0</v>
      </c>
      <c r="K151" s="26">
        <f t="shared" si="37"/>
        <v>0</v>
      </c>
      <c r="L151" s="26">
        <f t="shared" si="38"/>
        <v>0</v>
      </c>
      <c r="M151" s="26">
        <f t="shared" ca="1" si="32"/>
        <v>-6.5034266792134907E-3</v>
      </c>
      <c r="N151" s="26">
        <f t="shared" ca="1" si="39"/>
        <v>0</v>
      </c>
      <c r="O151" s="120">
        <f t="shared" ca="1" si="40"/>
        <v>0</v>
      </c>
      <c r="P151" s="26">
        <f t="shared" ca="1" si="41"/>
        <v>0</v>
      </c>
      <c r="Q151" s="26">
        <f t="shared" ca="1" si="42"/>
        <v>0</v>
      </c>
      <c r="R151" s="11">
        <f t="shared" ca="1" si="33"/>
        <v>6.5034266792134907E-3</v>
      </c>
    </row>
    <row r="152" spans="1:18" x14ac:dyDescent="0.2">
      <c r="A152" s="117"/>
      <c r="B152" s="117"/>
      <c r="C152" s="117"/>
      <c r="D152" s="119">
        <f t="shared" si="30"/>
        <v>0</v>
      </c>
      <c r="E152" s="119">
        <f t="shared" si="30"/>
        <v>0</v>
      </c>
      <c r="F152" s="26">
        <f t="shared" si="31"/>
        <v>0</v>
      </c>
      <c r="G152" s="26">
        <f t="shared" si="31"/>
        <v>0</v>
      </c>
      <c r="H152" s="26">
        <f t="shared" si="34"/>
        <v>0</v>
      </c>
      <c r="I152" s="26">
        <f t="shared" si="35"/>
        <v>0</v>
      </c>
      <c r="J152" s="26">
        <f t="shared" si="36"/>
        <v>0</v>
      </c>
      <c r="K152" s="26">
        <f t="shared" si="37"/>
        <v>0</v>
      </c>
      <c r="L152" s="26">
        <f t="shared" si="38"/>
        <v>0</v>
      </c>
      <c r="M152" s="26">
        <f t="shared" ca="1" si="32"/>
        <v>-6.5034266792134907E-3</v>
      </c>
      <c r="N152" s="26">
        <f t="shared" ca="1" si="39"/>
        <v>0</v>
      </c>
      <c r="O152" s="120">
        <f t="shared" ca="1" si="40"/>
        <v>0</v>
      </c>
      <c r="P152" s="26">
        <f t="shared" ca="1" si="41"/>
        <v>0</v>
      </c>
      <c r="Q152" s="26">
        <f t="shared" ca="1" si="42"/>
        <v>0</v>
      </c>
      <c r="R152" s="11">
        <f t="shared" ca="1" si="33"/>
        <v>6.5034266792134907E-3</v>
      </c>
    </row>
    <row r="153" spans="1:18" x14ac:dyDescent="0.2">
      <c r="A153" s="117"/>
      <c r="B153" s="117"/>
      <c r="C153" s="117"/>
      <c r="D153" s="119">
        <f t="shared" si="30"/>
        <v>0</v>
      </c>
      <c r="E153" s="119">
        <f t="shared" si="30"/>
        <v>0</v>
      </c>
      <c r="F153" s="26">
        <f t="shared" si="31"/>
        <v>0</v>
      </c>
      <c r="G153" s="26">
        <f t="shared" si="31"/>
        <v>0</v>
      </c>
      <c r="H153" s="26">
        <f t="shared" si="34"/>
        <v>0</v>
      </c>
      <c r="I153" s="26">
        <f t="shared" si="35"/>
        <v>0</v>
      </c>
      <c r="J153" s="26">
        <f t="shared" si="36"/>
        <v>0</v>
      </c>
      <c r="K153" s="26">
        <f t="shared" si="37"/>
        <v>0</v>
      </c>
      <c r="L153" s="26">
        <f t="shared" si="38"/>
        <v>0</v>
      </c>
      <c r="M153" s="26">
        <f t="shared" ca="1" si="32"/>
        <v>-6.5034266792134907E-3</v>
      </c>
      <c r="N153" s="26">
        <f t="shared" ca="1" si="39"/>
        <v>0</v>
      </c>
      <c r="O153" s="120">
        <f t="shared" ca="1" si="40"/>
        <v>0</v>
      </c>
      <c r="P153" s="26">
        <f t="shared" ca="1" si="41"/>
        <v>0</v>
      </c>
      <c r="Q153" s="26">
        <f t="shared" ca="1" si="42"/>
        <v>0</v>
      </c>
      <c r="R153" s="11">
        <f t="shared" ca="1" si="33"/>
        <v>6.5034266792134907E-3</v>
      </c>
    </row>
    <row r="154" spans="1:18" x14ac:dyDescent="0.2">
      <c r="A154" s="117"/>
      <c r="B154" s="117"/>
      <c r="C154" s="117"/>
      <c r="D154" s="119">
        <f t="shared" si="30"/>
        <v>0</v>
      </c>
      <c r="E154" s="119">
        <f t="shared" si="30"/>
        <v>0</v>
      </c>
      <c r="F154" s="26">
        <f t="shared" si="31"/>
        <v>0</v>
      </c>
      <c r="G154" s="26">
        <f t="shared" si="31"/>
        <v>0</v>
      </c>
      <c r="H154" s="26">
        <f t="shared" si="34"/>
        <v>0</v>
      </c>
      <c r="I154" s="26">
        <f t="shared" si="35"/>
        <v>0</v>
      </c>
      <c r="J154" s="26">
        <f t="shared" si="36"/>
        <v>0</v>
      </c>
      <c r="K154" s="26">
        <f t="shared" si="37"/>
        <v>0</v>
      </c>
      <c r="L154" s="26">
        <f t="shared" si="38"/>
        <v>0</v>
      </c>
      <c r="M154" s="26">
        <f t="shared" ca="1" si="32"/>
        <v>-6.5034266792134907E-3</v>
      </c>
      <c r="N154" s="26">
        <f t="shared" ca="1" si="39"/>
        <v>0</v>
      </c>
      <c r="O154" s="120">
        <f t="shared" ca="1" si="40"/>
        <v>0</v>
      </c>
      <c r="P154" s="26">
        <f t="shared" ca="1" si="41"/>
        <v>0</v>
      </c>
      <c r="Q154" s="26">
        <f t="shared" ca="1" si="42"/>
        <v>0</v>
      </c>
      <c r="R154" s="11">
        <f t="shared" ca="1" si="33"/>
        <v>6.5034266792134907E-3</v>
      </c>
    </row>
    <row r="155" spans="1:18" x14ac:dyDescent="0.2">
      <c r="A155" s="117"/>
      <c r="B155" s="117"/>
      <c r="C155" s="117"/>
      <c r="D155" s="119">
        <f t="shared" si="30"/>
        <v>0</v>
      </c>
      <c r="E155" s="119">
        <f t="shared" si="30"/>
        <v>0</v>
      </c>
      <c r="F155" s="26">
        <f t="shared" si="31"/>
        <v>0</v>
      </c>
      <c r="G155" s="26">
        <f t="shared" si="31"/>
        <v>0</v>
      </c>
      <c r="H155" s="26">
        <f t="shared" si="34"/>
        <v>0</v>
      </c>
      <c r="I155" s="26">
        <f t="shared" si="35"/>
        <v>0</v>
      </c>
      <c r="J155" s="26">
        <f t="shared" si="36"/>
        <v>0</v>
      </c>
      <c r="K155" s="26">
        <f t="shared" si="37"/>
        <v>0</v>
      </c>
      <c r="L155" s="26">
        <f t="shared" si="38"/>
        <v>0</v>
      </c>
      <c r="M155" s="26">
        <f t="shared" ca="1" si="32"/>
        <v>-6.5034266792134907E-3</v>
      </c>
      <c r="N155" s="26">
        <f t="shared" ca="1" si="39"/>
        <v>0</v>
      </c>
      <c r="O155" s="120">
        <f t="shared" ca="1" si="40"/>
        <v>0</v>
      </c>
      <c r="P155" s="26">
        <f t="shared" ca="1" si="41"/>
        <v>0</v>
      </c>
      <c r="Q155" s="26">
        <f t="shared" ca="1" si="42"/>
        <v>0</v>
      </c>
      <c r="R155" s="11">
        <f t="shared" ca="1" si="33"/>
        <v>6.5034266792134907E-3</v>
      </c>
    </row>
    <row r="156" spans="1:18" x14ac:dyDescent="0.2">
      <c r="A156" s="117"/>
      <c r="B156" s="117"/>
      <c r="C156" s="117"/>
      <c r="D156" s="119">
        <f t="shared" si="30"/>
        <v>0</v>
      </c>
      <c r="E156" s="119">
        <f t="shared" si="30"/>
        <v>0</v>
      </c>
      <c r="F156" s="26">
        <f t="shared" si="31"/>
        <v>0</v>
      </c>
      <c r="G156" s="26">
        <f t="shared" si="31"/>
        <v>0</v>
      </c>
      <c r="H156" s="26">
        <f t="shared" si="34"/>
        <v>0</v>
      </c>
      <c r="I156" s="26">
        <f t="shared" si="35"/>
        <v>0</v>
      </c>
      <c r="J156" s="26">
        <f t="shared" si="36"/>
        <v>0</v>
      </c>
      <c r="K156" s="26">
        <f t="shared" si="37"/>
        <v>0</v>
      </c>
      <c r="L156" s="26">
        <f t="shared" si="38"/>
        <v>0</v>
      </c>
      <c r="M156" s="26">
        <f t="shared" ca="1" si="32"/>
        <v>-6.5034266792134907E-3</v>
      </c>
      <c r="N156" s="26">
        <f t="shared" ca="1" si="39"/>
        <v>0</v>
      </c>
      <c r="O156" s="120">
        <f t="shared" ca="1" si="40"/>
        <v>0</v>
      </c>
      <c r="P156" s="26">
        <f t="shared" ca="1" si="41"/>
        <v>0</v>
      </c>
      <c r="Q156" s="26">
        <f t="shared" ca="1" si="42"/>
        <v>0</v>
      </c>
      <c r="R156" s="11">
        <f t="shared" ca="1" si="33"/>
        <v>6.5034266792134907E-3</v>
      </c>
    </row>
    <row r="157" spans="1:18" x14ac:dyDescent="0.2">
      <c r="A157" s="117"/>
      <c r="B157" s="117"/>
      <c r="C157" s="117"/>
      <c r="D157" s="119">
        <f t="shared" si="30"/>
        <v>0</v>
      </c>
      <c r="E157" s="119">
        <f t="shared" si="30"/>
        <v>0</v>
      </c>
      <c r="F157" s="26">
        <f t="shared" si="31"/>
        <v>0</v>
      </c>
      <c r="G157" s="26">
        <f t="shared" si="31"/>
        <v>0</v>
      </c>
      <c r="H157" s="26">
        <f t="shared" si="34"/>
        <v>0</v>
      </c>
      <c r="I157" s="26">
        <f t="shared" si="35"/>
        <v>0</v>
      </c>
      <c r="J157" s="26">
        <f t="shared" si="36"/>
        <v>0</v>
      </c>
      <c r="K157" s="26">
        <f t="shared" si="37"/>
        <v>0</v>
      </c>
      <c r="L157" s="26">
        <f t="shared" si="38"/>
        <v>0</v>
      </c>
      <c r="M157" s="26">
        <f t="shared" ca="1" si="32"/>
        <v>-6.5034266792134907E-3</v>
      </c>
      <c r="N157" s="26">
        <f t="shared" ca="1" si="39"/>
        <v>0</v>
      </c>
      <c r="O157" s="120">
        <f t="shared" ca="1" si="40"/>
        <v>0</v>
      </c>
      <c r="P157" s="26">
        <f t="shared" ca="1" si="41"/>
        <v>0</v>
      </c>
      <c r="Q157" s="26">
        <f t="shared" ca="1" si="42"/>
        <v>0</v>
      </c>
      <c r="R157" s="11">
        <f t="shared" ca="1" si="33"/>
        <v>6.5034266792134907E-3</v>
      </c>
    </row>
    <row r="158" spans="1:18" x14ac:dyDescent="0.2">
      <c r="A158" s="117"/>
      <c r="B158" s="117"/>
      <c r="C158" s="117"/>
      <c r="D158" s="119">
        <f t="shared" si="30"/>
        <v>0</v>
      </c>
      <c r="E158" s="119">
        <f t="shared" si="30"/>
        <v>0</v>
      </c>
      <c r="F158" s="26">
        <f t="shared" si="31"/>
        <v>0</v>
      </c>
      <c r="G158" s="26">
        <f t="shared" si="31"/>
        <v>0</v>
      </c>
      <c r="H158" s="26">
        <f t="shared" si="34"/>
        <v>0</v>
      </c>
      <c r="I158" s="26">
        <f t="shared" si="35"/>
        <v>0</v>
      </c>
      <c r="J158" s="26">
        <f t="shared" si="36"/>
        <v>0</v>
      </c>
      <c r="K158" s="26">
        <f t="shared" si="37"/>
        <v>0</v>
      </c>
      <c r="L158" s="26">
        <f t="shared" si="38"/>
        <v>0</v>
      </c>
      <c r="M158" s="26">
        <f t="shared" ca="1" si="32"/>
        <v>-6.5034266792134907E-3</v>
      </c>
      <c r="N158" s="26">
        <f t="shared" ca="1" si="39"/>
        <v>0</v>
      </c>
      <c r="O158" s="120">
        <f t="shared" ca="1" si="40"/>
        <v>0</v>
      </c>
      <c r="P158" s="26">
        <f t="shared" ca="1" si="41"/>
        <v>0</v>
      </c>
      <c r="Q158" s="26">
        <f t="shared" ca="1" si="42"/>
        <v>0</v>
      </c>
      <c r="R158" s="11">
        <f t="shared" ca="1" si="33"/>
        <v>6.5034266792134907E-3</v>
      </c>
    </row>
    <row r="159" spans="1:18" x14ac:dyDescent="0.2">
      <c r="A159" s="117"/>
      <c r="B159" s="117"/>
      <c r="C159" s="117"/>
      <c r="D159" s="119">
        <f t="shared" si="30"/>
        <v>0</v>
      </c>
      <c r="E159" s="119">
        <f t="shared" si="30"/>
        <v>0</v>
      </c>
      <c r="F159" s="26">
        <f t="shared" si="31"/>
        <v>0</v>
      </c>
      <c r="G159" s="26">
        <f t="shared" si="31"/>
        <v>0</v>
      </c>
      <c r="H159" s="26">
        <f t="shared" si="34"/>
        <v>0</v>
      </c>
      <c r="I159" s="26">
        <f t="shared" si="35"/>
        <v>0</v>
      </c>
      <c r="J159" s="26">
        <f t="shared" si="36"/>
        <v>0</v>
      </c>
      <c r="K159" s="26">
        <f t="shared" si="37"/>
        <v>0</v>
      </c>
      <c r="L159" s="26">
        <f t="shared" si="38"/>
        <v>0</v>
      </c>
      <c r="M159" s="26">
        <f t="shared" ca="1" si="32"/>
        <v>-6.5034266792134907E-3</v>
      </c>
      <c r="N159" s="26">
        <f t="shared" ca="1" si="39"/>
        <v>0</v>
      </c>
      <c r="O159" s="120">
        <f t="shared" ca="1" si="40"/>
        <v>0</v>
      </c>
      <c r="P159" s="26">
        <f t="shared" ca="1" si="41"/>
        <v>0</v>
      </c>
      <c r="Q159" s="26">
        <f t="shared" ca="1" si="42"/>
        <v>0</v>
      </c>
      <c r="R159" s="11">
        <f t="shared" ca="1" si="33"/>
        <v>6.5034266792134907E-3</v>
      </c>
    </row>
    <row r="160" spans="1:18" x14ac:dyDescent="0.2">
      <c r="A160" s="117"/>
      <c r="B160" s="117"/>
      <c r="C160" s="117"/>
      <c r="D160" s="119">
        <f t="shared" si="30"/>
        <v>0</v>
      </c>
      <c r="E160" s="119">
        <f t="shared" si="30"/>
        <v>0</v>
      </c>
      <c r="F160" s="26">
        <f t="shared" si="31"/>
        <v>0</v>
      </c>
      <c r="G160" s="26">
        <f t="shared" si="31"/>
        <v>0</v>
      </c>
      <c r="H160" s="26">
        <f t="shared" si="34"/>
        <v>0</v>
      </c>
      <c r="I160" s="26">
        <f t="shared" si="35"/>
        <v>0</v>
      </c>
      <c r="J160" s="26">
        <f t="shared" si="36"/>
        <v>0</v>
      </c>
      <c r="K160" s="26">
        <f t="shared" si="37"/>
        <v>0</v>
      </c>
      <c r="L160" s="26">
        <f t="shared" si="38"/>
        <v>0</v>
      </c>
      <c r="M160" s="26">
        <f t="shared" ca="1" si="32"/>
        <v>-6.5034266792134907E-3</v>
      </c>
      <c r="N160" s="26">
        <f t="shared" ca="1" si="39"/>
        <v>0</v>
      </c>
      <c r="O160" s="120">
        <f t="shared" ca="1" si="40"/>
        <v>0</v>
      </c>
      <c r="P160" s="26">
        <f t="shared" ca="1" si="41"/>
        <v>0</v>
      </c>
      <c r="Q160" s="26">
        <f t="shared" ca="1" si="42"/>
        <v>0</v>
      </c>
      <c r="R160" s="11">
        <f t="shared" ca="1" si="33"/>
        <v>6.5034266792134907E-3</v>
      </c>
    </row>
    <row r="161" spans="1:18" x14ac:dyDescent="0.2">
      <c r="A161" s="117"/>
      <c r="B161" s="117"/>
      <c r="C161" s="117"/>
      <c r="D161" s="119">
        <f t="shared" si="30"/>
        <v>0</v>
      </c>
      <c r="E161" s="119">
        <f t="shared" si="30"/>
        <v>0</v>
      </c>
      <c r="F161" s="26">
        <f t="shared" si="31"/>
        <v>0</v>
      </c>
      <c r="G161" s="26">
        <f t="shared" si="31"/>
        <v>0</v>
      </c>
      <c r="H161" s="26">
        <f t="shared" si="34"/>
        <v>0</v>
      </c>
      <c r="I161" s="26">
        <f t="shared" si="35"/>
        <v>0</v>
      </c>
      <c r="J161" s="26">
        <f t="shared" si="36"/>
        <v>0</v>
      </c>
      <c r="K161" s="26">
        <f t="shared" si="37"/>
        <v>0</v>
      </c>
      <c r="L161" s="26">
        <f t="shared" si="38"/>
        <v>0</v>
      </c>
      <c r="M161" s="26">
        <f t="shared" ca="1" si="32"/>
        <v>-6.5034266792134907E-3</v>
      </c>
      <c r="N161" s="26">
        <f t="shared" ca="1" si="39"/>
        <v>0</v>
      </c>
      <c r="O161" s="120">
        <f t="shared" ca="1" si="40"/>
        <v>0</v>
      </c>
      <c r="P161" s="26">
        <f t="shared" ca="1" si="41"/>
        <v>0</v>
      </c>
      <c r="Q161" s="26">
        <f t="shared" ca="1" si="42"/>
        <v>0</v>
      </c>
      <c r="R161" s="11">
        <f t="shared" ca="1" si="33"/>
        <v>6.5034266792134907E-3</v>
      </c>
    </row>
    <row r="162" spans="1:18" x14ac:dyDescent="0.2">
      <c r="A162" s="117"/>
      <c r="B162" s="117"/>
      <c r="C162" s="117"/>
      <c r="D162" s="119">
        <f t="shared" si="30"/>
        <v>0</v>
      </c>
      <c r="E162" s="119">
        <f t="shared" si="30"/>
        <v>0</v>
      </c>
      <c r="F162" s="26">
        <f t="shared" si="31"/>
        <v>0</v>
      </c>
      <c r="G162" s="26">
        <f t="shared" si="31"/>
        <v>0</v>
      </c>
      <c r="H162" s="26">
        <f t="shared" si="34"/>
        <v>0</v>
      </c>
      <c r="I162" s="26">
        <f t="shared" si="35"/>
        <v>0</v>
      </c>
      <c r="J162" s="26">
        <f t="shared" si="36"/>
        <v>0</v>
      </c>
      <c r="K162" s="26">
        <f t="shared" si="37"/>
        <v>0</v>
      </c>
      <c r="L162" s="26">
        <f t="shared" si="38"/>
        <v>0</v>
      </c>
      <c r="M162" s="26">
        <f t="shared" ca="1" si="32"/>
        <v>-6.5034266792134907E-3</v>
      </c>
      <c r="N162" s="26">
        <f t="shared" ca="1" si="39"/>
        <v>0</v>
      </c>
      <c r="O162" s="120">
        <f t="shared" ca="1" si="40"/>
        <v>0</v>
      </c>
      <c r="P162" s="26">
        <f t="shared" ca="1" si="41"/>
        <v>0</v>
      </c>
      <c r="Q162" s="26">
        <f t="shared" ca="1" si="42"/>
        <v>0</v>
      </c>
      <c r="R162" s="11">
        <f t="shared" ca="1" si="33"/>
        <v>6.5034266792134907E-3</v>
      </c>
    </row>
    <row r="163" spans="1:18" x14ac:dyDescent="0.2">
      <c r="A163" s="117"/>
      <c r="B163" s="117"/>
      <c r="C163" s="117"/>
      <c r="D163" s="119">
        <f t="shared" si="30"/>
        <v>0</v>
      </c>
      <c r="E163" s="119">
        <f t="shared" si="30"/>
        <v>0</v>
      </c>
      <c r="F163" s="26">
        <f t="shared" si="31"/>
        <v>0</v>
      </c>
      <c r="G163" s="26">
        <f t="shared" si="31"/>
        <v>0</v>
      </c>
      <c r="H163" s="26">
        <f t="shared" si="34"/>
        <v>0</v>
      </c>
      <c r="I163" s="26">
        <f t="shared" si="35"/>
        <v>0</v>
      </c>
      <c r="J163" s="26">
        <f t="shared" si="36"/>
        <v>0</v>
      </c>
      <c r="K163" s="26">
        <f t="shared" si="37"/>
        <v>0</v>
      </c>
      <c r="L163" s="26">
        <f t="shared" si="38"/>
        <v>0</v>
      </c>
      <c r="M163" s="26">
        <f t="shared" ca="1" si="32"/>
        <v>-6.5034266792134907E-3</v>
      </c>
      <c r="N163" s="26">
        <f t="shared" ca="1" si="39"/>
        <v>0</v>
      </c>
      <c r="O163" s="120">
        <f t="shared" ca="1" si="40"/>
        <v>0</v>
      </c>
      <c r="P163" s="26">
        <f t="shared" ca="1" si="41"/>
        <v>0</v>
      </c>
      <c r="Q163" s="26">
        <f t="shared" ca="1" si="42"/>
        <v>0</v>
      </c>
      <c r="R163" s="11">
        <f t="shared" ca="1" si="33"/>
        <v>6.5034266792134907E-3</v>
      </c>
    </row>
    <row r="164" spans="1:18" x14ac:dyDescent="0.2">
      <c r="A164" s="117"/>
      <c r="B164" s="117"/>
      <c r="C164" s="117"/>
      <c r="D164" s="119">
        <f t="shared" si="30"/>
        <v>0</v>
      </c>
      <c r="E164" s="119">
        <f t="shared" si="30"/>
        <v>0</v>
      </c>
      <c r="F164" s="26">
        <f t="shared" si="31"/>
        <v>0</v>
      </c>
      <c r="G164" s="26">
        <f t="shared" si="31"/>
        <v>0</v>
      </c>
      <c r="H164" s="26">
        <f t="shared" si="34"/>
        <v>0</v>
      </c>
      <c r="I164" s="26">
        <f t="shared" si="35"/>
        <v>0</v>
      </c>
      <c r="J164" s="26">
        <f t="shared" si="36"/>
        <v>0</v>
      </c>
      <c r="K164" s="26">
        <f t="shared" si="37"/>
        <v>0</v>
      </c>
      <c r="L164" s="26">
        <f t="shared" si="38"/>
        <v>0</v>
      </c>
      <c r="M164" s="26">
        <f t="shared" ca="1" si="32"/>
        <v>-6.5034266792134907E-3</v>
      </c>
      <c r="N164" s="26">
        <f t="shared" ca="1" si="39"/>
        <v>0</v>
      </c>
      <c r="O164" s="120">
        <f t="shared" ca="1" si="40"/>
        <v>0</v>
      </c>
      <c r="P164" s="26">
        <f t="shared" ca="1" si="41"/>
        <v>0</v>
      </c>
      <c r="Q164" s="26">
        <f t="shared" ca="1" si="42"/>
        <v>0</v>
      </c>
      <c r="R164" s="11">
        <f t="shared" ca="1" si="33"/>
        <v>6.5034266792134907E-3</v>
      </c>
    </row>
    <row r="165" spans="1:18" x14ac:dyDescent="0.2">
      <c r="A165" s="117"/>
      <c r="B165" s="117"/>
      <c r="C165" s="117"/>
      <c r="D165" s="119">
        <f t="shared" si="30"/>
        <v>0</v>
      </c>
      <c r="E165" s="119">
        <f t="shared" si="30"/>
        <v>0</v>
      </c>
      <c r="F165" s="26">
        <f t="shared" si="31"/>
        <v>0</v>
      </c>
      <c r="G165" s="26">
        <f t="shared" si="31"/>
        <v>0</v>
      </c>
      <c r="H165" s="26">
        <f t="shared" si="34"/>
        <v>0</v>
      </c>
      <c r="I165" s="26">
        <f t="shared" si="35"/>
        <v>0</v>
      </c>
      <c r="J165" s="26">
        <f t="shared" si="36"/>
        <v>0</v>
      </c>
      <c r="K165" s="26">
        <f t="shared" si="37"/>
        <v>0</v>
      </c>
      <c r="L165" s="26">
        <f t="shared" si="38"/>
        <v>0</v>
      </c>
      <c r="M165" s="26">
        <f t="shared" ca="1" si="32"/>
        <v>-6.5034266792134907E-3</v>
      </c>
      <c r="N165" s="26">
        <f t="shared" ca="1" si="39"/>
        <v>0</v>
      </c>
      <c r="O165" s="120">
        <f t="shared" ca="1" si="40"/>
        <v>0</v>
      </c>
      <c r="P165" s="26">
        <f t="shared" ca="1" si="41"/>
        <v>0</v>
      </c>
      <c r="Q165" s="26">
        <f t="shared" ca="1" si="42"/>
        <v>0</v>
      </c>
      <c r="R165" s="11">
        <f t="shared" ca="1" si="33"/>
        <v>6.5034266792134907E-3</v>
      </c>
    </row>
    <row r="166" spans="1:18" x14ac:dyDescent="0.2">
      <c r="A166" s="117"/>
      <c r="B166" s="117"/>
      <c r="C166" s="117"/>
      <c r="D166" s="119">
        <f t="shared" si="30"/>
        <v>0</v>
      </c>
      <c r="E166" s="119">
        <f t="shared" si="30"/>
        <v>0</v>
      </c>
      <c r="F166" s="26">
        <f t="shared" si="31"/>
        <v>0</v>
      </c>
      <c r="G166" s="26">
        <f t="shared" si="31"/>
        <v>0</v>
      </c>
      <c r="H166" s="26">
        <f t="shared" si="34"/>
        <v>0</v>
      </c>
      <c r="I166" s="26">
        <f t="shared" si="35"/>
        <v>0</v>
      </c>
      <c r="J166" s="26">
        <f t="shared" si="36"/>
        <v>0</v>
      </c>
      <c r="K166" s="26">
        <f t="shared" si="37"/>
        <v>0</v>
      </c>
      <c r="L166" s="26">
        <f t="shared" si="38"/>
        <v>0</v>
      </c>
      <c r="M166" s="26">
        <f t="shared" ca="1" si="32"/>
        <v>-6.5034266792134907E-3</v>
      </c>
      <c r="N166" s="26">
        <f t="shared" ca="1" si="39"/>
        <v>0</v>
      </c>
      <c r="O166" s="120">
        <f t="shared" ca="1" si="40"/>
        <v>0</v>
      </c>
      <c r="P166" s="26">
        <f t="shared" ca="1" si="41"/>
        <v>0</v>
      </c>
      <c r="Q166" s="26">
        <f t="shared" ca="1" si="42"/>
        <v>0</v>
      </c>
      <c r="R166" s="11">
        <f t="shared" ca="1" si="33"/>
        <v>6.5034266792134907E-3</v>
      </c>
    </row>
    <row r="167" spans="1:18" x14ac:dyDescent="0.2">
      <c r="A167" s="117"/>
      <c r="B167" s="117"/>
      <c r="C167" s="117"/>
      <c r="D167" s="119">
        <f t="shared" si="30"/>
        <v>0</v>
      </c>
      <c r="E167" s="119">
        <f t="shared" si="30"/>
        <v>0</v>
      </c>
      <c r="F167" s="26">
        <f t="shared" si="31"/>
        <v>0</v>
      </c>
      <c r="G167" s="26">
        <f t="shared" si="31"/>
        <v>0</v>
      </c>
      <c r="H167" s="26">
        <f t="shared" si="34"/>
        <v>0</v>
      </c>
      <c r="I167" s="26">
        <f t="shared" si="35"/>
        <v>0</v>
      </c>
      <c r="J167" s="26">
        <f t="shared" si="36"/>
        <v>0</v>
      </c>
      <c r="K167" s="26">
        <f t="shared" si="37"/>
        <v>0</v>
      </c>
      <c r="L167" s="26">
        <f t="shared" si="38"/>
        <v>0</v>
      </c>
      <c r="M167" s="26">
        <f t="shared" ca="1" si="32"/>
        <v>-6.5034266792134907E-3</v>
      </c>
      <c r="N167" s="26">
        <f t="shared" ca="1" si="39"/>
        <v>0</v>
      </c>
      <c r="O167" s="120">
        <f t="shared" ca="1" si="40"/>
        <v>0</v>
      </c>
      <c r="P167" s="26">
        <f t="shared" ca="1" si="41"/>
        <v>0</v>
      </c>
      <c r="Q167" s="26">
        <f t="shared" ca="1" si="42"/>
        <v>0</v>
      </c>
      <c r="R167" s="11">
        <f t="shared" ca="1" si="33"/>
        <v>6.5034266792134907E-3</v>
      </c>
    </row>
    <row r="168" spans="1:18" x14ac:dyDescent="0.2">
      <c r="A168" s="117"/>
      <c r="B168" s="117"/>
      <c r="C168" s="117"/>
      <c r="D168" s="119">
        <f t="shared" si="30"/>
        <v>0</v>
      </c>
      <c r="E168" s="119">
        <f t="shared" si="30"/>
        <v>0</v>
      </c>
      <c r="F168" s="26">
        <f t="shared" si="31"/>
        <v>0</v>
      </c>
      <c r="G168" s="26">
        <f t="shared" si="31"/>
        <v>0</v>
      </c>
      <c r="H168" s="26">
        <f t="shared" si="34"/>
        <v>0</v>
      </c>
      <c r="I168" s="26">
        <f t="shared" si="35"/>
        <v>0</v>
      </c>
      <c r="J168" s="26">
        <f t="shared" si="36"/>
        <v>0</v>
      </c>
      <c r="K168" s="26">
        <f t="shared" si="37"/>
        <v>0</v>
      </c>
      <c r="L168" s="26">
        <f t="shared" si="38"/>
        <v>0</v>
      </c>
      <c r="M168" s="26">
        <f t="shared" ca="1" si="32"/>
        <v>-6.5034266792134907E-3</v>
      </c>
      <c r="N168" s="26">
        <f t="shared" ca="1" si="39"/>
        <v>0</v>
      </c>
      <c r="O168" s="120">
        <f t="shared" ca="1" si="40"/>
        <v>0</v>
      </c>
      <c r="P168" s="26">
        <f t="shared" ca="1" si="41"/>
        <v>0</v>
      </c>
      <c r="Q168" s="26">
        <f t="shared" ca="1" si="42"/>
        <v>0</v>
      </c>
      <c r="R168" s="11">
        <f t="shared" ca="1" si="33"/>
        <v>6.5034266792134907E-3</v>
      </c>
    </row>
    <row r="169" spans="1:18" x14ac:dyDescent="0.2">
      <c r="A169" s="117"/>
      <c r="B169" s="117"/>
      <c r="C169" s="117"/>
      <c r="D169" s="119">
        <f t="shared" si="30"/>
        <v>0</v>
      </c>
      <c r="E169" s="119">
        <f t="shared" si="30"/>
        <v>0</v>
      </c>
      <c r="F169" s="26">
        <f t="shared" si="31"/>
        <v>0</v>
      </c>
      <c r="G169" s="26">
        <f t="shared" si="31"/>
        <v>0</v>
      </c>
      <c r="H169" s="26">
        <f t="shared" si="34"/>
        <v>0</v>
      </c>
      <c r="I169" s="26">
        <f t="shared" si="35"/>
        <v>0</v>
      </c>
      <c r="J169" s="26">
        <f t="shared" si="36"/>
        <v>0</v>
      </c>
      <c r="K169" s="26">
        <f t="shared" si="37"/>
        <v>0</v>
      </c>
      <c r="L169" s="26">
        <f t="shared" si="38"/>
        <v>0</v>
      </c>
      <c r="M169" s="26">
        <f t="shared" ca="1" si="32"/>
        <v>-6.5034266792134907E-3</v>
      </c>
      <c r="N169" s="26">
        <f t="shared" ca="1" si="39"/>
        <v>0</v>
      </c>
      <c r="O169" s="120">
        <f t="shared" ca="1" si="40"/>
        <v>0</v>
      </c>
      <c r="P169" s="26">
        <f t="shared" ca="1" si="41"/>
        <v>0</v>
      </c>
      <c r="Q169" s="26">
        <f t="shared" ca="1" si="42"/>
        <v>0</v>
      </c>
      <c r="R169" s="11">
        <f t="shared" ca="1" si="33"/>
        <v>6.5034266792134907E-3</v>
      </c>
    </row>
    <row r="170" spans="1:18" x14ac:dyDescent="0.2">
      <c r="A170" s="117"/>
      <c r="B170" s="117"/>
      <c r="C170" s="117"/>
      <c r="D170" s="119">
        <f t="shared" si="30"/>
        <v>0</v>
      </c>
      <c r="E170" s="119">
        <f t="shared" si="30"/>
        <v>0</v>
      </c>
      <c r="F170" s="26">
        <f t="shared" si="31"/>
        <v>0</v>
      </c>
      <c r="G170" s="26">
        <f t="shared" si="31"/>
        <v>0</v>
      </c>
      <c r="H170" s="26">
        <f t="shared" si="34"/>
        <v>0</v>
      </c>
      <c r="I170" s="26">
        <f t="shared" si="35"/>
        <v>0</v>
      </c>
      <c r="J170" s="26">
        <f t="shared" si="36"/>
        <v>0</v>
      </c>
      <c r="K170" s="26">
        <f t="shared" si="37"/>
        <v>0</v>
      </c>
      <c r="L170" s="26">
        <f t="shared" si="38"/>
        <v>0</v>
      </c>
      <c r="M170" s="26">
        <f t="shared" ca="1" si="32"/>
        <v>-6.5034266792134907E-3</v>
      </c>
      <c r="N170" s="26">
        <f t="shared" ca="1" si="39"/>
        <v>0</v>
      </c>
      <c r="O170" s="120">
        <f t="shared" ca="1" si="40"/>
        <v>0</v>
      </c>
      <c r="P170" s="26">
        <f t="shared" ca="1" si="41"/>
        <v>0</v>
      </c>
      <c r="Q170" s="26">
        <f t="shared" ca="1" si="42"/>
        <v>0</v>
      </c>
      <c r="R170" s="11">
        <f t="shared" ca="1" si="33"/>
        <v>6.5034266792134907E-3</v>
      </c>
    </row>
    <row r="171" spans="1:18" x14ac:dyDescent="0.2">
      <c r="A171" s="117"/>
      <c r="B171" s="117"/>
      <c r="C171" s="117"/>
      <c r="D171" s="119">
        <f t="shared" si="30"/>
        <v>0</v>
      </c>
      <c r="E171" s="119">
        <f t="shared" si="30"/>
        <v>0</v>
      </c>
      <c r="F171" s="26">
        <f t="shared" si="31"/>
        <v>0</v>
      </c>
      <c r="G171" s="26">
        <f t="shared" si="31"/>
        <v>0</v>
      </c>
      <c r="H171" s="26">
        <f t="shared" si="34"/>
        <v>0</v>
      </c>
      <c r="I171" s="26">
        <f t="shared" si="35"/>
        <v>0</v>
      </c>
      <c r="J171" s="26">
        <f t="shared" si="36"/>
        <v>0</v>
      </c>
      <c r="K171" s="26">
        <f t="shared" si="37"/>
        <v>0</v>
      </c>
      <c r="L171" s="26">
        <f t="shared" si="38"/>
        <v>0</v>
      </c>
      <c r="M171" s="26">
        <f t="shared" ca="1" si="32"/>
        <v>-6.5034266792134907E-3</v>
      </c>
      <c r="N171" s="26">
        <f t="shared" ca="1" si="39"/>
        <v>0</v>
      </c>
      <c r="O171" s="120">
        <f t="shared" ca="1" si="40"/>
        <v>0</v>
      </c>
      <c r="P171" s="26">
        <f t="shared" ca="1" si="41"/>
        <v>0</v>
      </c>
      <c r="Q171" s="26">
        <f t="shared" ca="1" si="42"/>
        <v>0</v>
      </c>
      <c r="R171" s="11">
        <f t="shared" ca="1" si="33"/>
        <v>6.5034266792134907E-3</v>
      </c>
    </row>
    <row r="172" spans="1:18" x14ac:dyDescent="0.2">
      <c r="A172" s="117"/>
      <c r="B172" s="117"/>
      <c r="C172" s="117"/>
      <c r="D172" s="119">
        <f t="shared" si="30"/>
        <v>0</v>
      </c>
      <c r="E172" s="119">
        <f t="shared" si="30"/>
        <v>0</v>
      </c>
      <c r="F172" s="26">
        <f t="shared" si="31"/>
        <v>0</v>
      </c>
      <c r="G172" s="26">
        <f t="shared" si="31"/>
        <v>0</v>
      </c>
      <c r="H172" s="26">
        <f t="shared" si="34"/>
        <v>0</v>
      </c>
      <c r="I172" s="26">
        <f t="shared" si="35"/>
        <v>0</v>
      </c>
      <c r="J172" s="26">
        <f t="shared" si="36"/>
        <v>0</v>
      </c>
      <c r="K172" s="26">
        <f t="shared" si="37"/>
        <v>0</v>
      </c>
      <c r="L172" s="26">
        <f t="shared" si="38"/>
        <v>0</v>
      </c>
      <c r="M172" s="26">
        <f t="shared" ca="1" si="32"/>
        <v>-6.5034266792134907E-3</v>
      </c>
      <c r="N172" s="26">
        <f t="shared" ca="1" si="39"/>
        <v>0</v>
      </c>
      <c r="O172" s="120">
        <f t="shared" ca="1" si="40"/>
        <v>0</v>
      </c>
      <c r="P172" s="26">
        <f t="shared" ca="1" si="41"/>
        <v>0</v>
      </c>
      <c r="Q172" s="26">
        <f t="shared" ca="1" si="42"/>
        <v>0</v>
      </c>
      <c r="R172" s="11">
        <f t="shared" ca="1" si="33"/>
        <v>6.5034266792134907E-3</v>
      </c>
    </row>
    <row r="173" spans="1:18" x14ac:dyDescent="0.2">
      <c r="A173" s="117"/>
      <c r="B173" s="117"/>
      <c r="C173" s="117"/>
      <c r="D173" s="119">
        <f t="shared" si="30"/>
        <v>0</v>
      </c>
      <c r="E173" s="119">
        <f t="shared" si="30"/>
        <v>0</v>
      </c>
      <c r="F173" s="26">
        <f t="shared" si="31"/>
        <v>0</v>
      </c>
      <c r="G173" s="26">
        <f t="shared" si="31"/>
        <v>0</v>
      </c>
      <c r="H173" s="26">
        <f t="shared" si="34"/>
        <v>0</v>
      </c>
      <c r="I173" s="26">
        <f t="shared" si="35"/>
        <v>0</v>
      </c>
      <c r="J173" s="26">
        <f t="shared" si="36"/>
        <v>0</v>
      </c>
      <c r="K173" s="26">
        <f t="shared" si="37"/>
        <v>0</v>
      </c>
      <c r="L173" s="26">
        <f t="shared" si="38"/>
        <v>0</v>
      </c>
      <c r="M173" s="26">
        <f t="shared" ca="1" si="32"/>
        <v>-6.5034266792134907E-3</v>
      </c>
      <c r="N173" s="26">
        <f t="shared" ca="1" si="39"/>
        <v>0</v>
      </c>
      <c r="O173" s="120">
        <f t="shared" ca="1" si="40"/>
        <v>0</v>
      </c>
      <c r="P173" s="26">
        <f t="shared" ca="1" si="41"/>
        <v>0</v>
      </c>
      <c r="Q173" s="26">
        <f t="shared" ca="1" si="42"/>
        <v>0</v>
      </c>
      <c r="R173" s="11">
        <f t="shared" ca="1" si="33"/>
        <v>6.5034266792134907E-3</v>
      </c>
    </row>
    <row r="174" spans="1:18" x14ac:dyDescent="0.2">
      <c r="A174" s="117"/>
      <c r="B174" s="117"/>
      <c r="C174" s="117"/>
      <c r="D174" s="119">
        <f t="shared" si="30"/>
        <v>0</v>
      </c>
      <c r="E174" s="119">
        <f t="shared" si="30"/>
        <v>0</v>
      </c>
      <c r="F174" s="26">
        <f t="shared" si="31"/>
        <v>0</v>
      </c>
      <c r="G174" s="26">
        <f t="shared" si="31"/>
        <v>0</v>
      </c>
      <c r="H174" s="26">
        <f t="shared" si="34"/>
        <v>0</v>
      </c>
      <c r="I174" s="26">
        <f t="shared" si="35"/>
        <v>0</v>
      </c>
      <c r="J174" s="26">
        <f t="shared" si="36"/>
        <v>0</v>
      </c>
      <c r="K174" s="26">
        <f t="shared" si="37"/>
        <v>0</v>
      </c>
      <c r="L174" s="26">
        <f t="shared" si="38"/>
        <v>0</v>
      </c>
      <c r="M174" s="26">
        <f t="shared" ca="1" si="32"/>
        <v>-6.5034266792134907E-3</v>
      </c>
      <c r="N174" s="26">
        <f t="shared" ca="1" si="39"/>
        <v>0</v>
      </c>
      <c r="O174" s="120">
        <f t="shared" ca="1" si="40"/>
        <v>0</v>
      </c>
      <c r="P174" s="26">
        <f t="shared" ca="1" si="41"/>
        <v>0</v>
      </c>
      <c r="Q174" s="26">
        <f t="shared" ca="1" si="42"/>
        <v>0</v>
      </c>
      <c r="R174" s="11">
        <f t="shared" ca="1" si="33"/>
        <v>6.5034266792134907E-3</v>
      </c>
    </row>
    <row r="175" spans="1:18" x14ac:dyDescent="0.2">
      <c r="A175" s="117"/>
      <c r="B175" s="117"/>
      <c r="C175" s="117"/>
      <c r="D175" s="119">
        <f t="shared" si="30"/>
        <v>0</v>
      </c>
      <c r="E175" s="119">
        <f t="shared" si="30"/>
        <v>0</v>
      </c>
      <c r="F175" s="26">
        <f t="shared" si="31"/>
        <v>0</v>
      </c>
      <c r="G175" s="26">
        <f t="shared" si="31"/>
        <v>0</v>
      </c>
      <c r="H175" s="26">
        <f t="shared" si="34"/>
        <v>0</v>
      </c>
      <c r="I175" s="26">
        <f t="shared" si="35"/>
        <v>0</v>
      </c>
      <c r="J175" s="26">
        <f t="shared" si="36"/>
        <v>0</v>
      </c>
      <c r="K175" s="26">
        <f t="shared" si="37"/>
        <v>0</v>
      </c>
      <c r="L175" s="26">
        <f t="shared" si="38"/>
        <v>0</v>
      </c>
      <c r="M175" s="26">
        <f t="shared" ca="1" si="32"/>
        <v>-6.5034266792134907E-3</v>
      </c>
      <c r="N175" s="26">
        <f t="shared" ca="1" si="39"/>
        <v>0</v>
      </c>
      <c r="O175" s="120">
        <f t="shared" ca="1" si="40"/>
        <v>0</v>
      </c>
      <c r="P175" s="26">
        <f t="shared" ca="1" si="41"/>
        <v>0</v>
      </c>
      <c r="Q175" s="26">
        <f t="shared" ca="1" si="42"/>
        <v>0</v>
      </c>
      <c r="R175" s="11">
        <f t="shared" ca="1" si="33"/>
        <v>6.5034266792134907E-3</v>
      </c>
    </row>
    <row r="176" spans="1:18" x14ac:dyDescent="0.2">
      <c r="A176" s="117"/>
      <c r="B176" s="117"/>
      <c r="C176" s="117"/>
      <c r="D176" s="119">
        <f t="shared" si="30"/>
        <v>0</v>
      </c>
      <c r="E176" s="119">
        <f t="shared" si="30"/>
        <v>0</v>
      </c>
      <c r="F176" s="26">
        <f t="shared" si="31"/>
        <v>0</v>
      </c>
      <c r="G176" s="26">
        <f t="shared" si="31"/>
        <v>0</v>
      </c>
      <c r="H176" s="26">
        <f t="shared" si="34"/>
        <v>0</v>
      </c>
      <c r="I176" s="26">
        <f t="shared" si="35"/>
        <v>0</v>
      </c>
      <c r="J176" s="26">
        <f t="shared" si="36"/>
        <v>0</v>
      </c>
      <c r="K176" s="26">
        <f t="shared" si="37"/>
        <v>0</v>
      </c>
      <c r="L176" s="26">
        <f t="shared" si="38"/>
        <v>0</v>
      </c>
      <c r="M176" s="26">
        <f t="shared" ca="1" si="32"/>
        <v>-6.5034266792134907E-3</v>
      </c>
      <c r="N176" s="26">
        <f t="shared" ca="1" si="39"/>
        <v>0</v>
      </c>
      <c r="O176" s="120">
        <f t="shared" ca="1" si="40"/>
        <v>0</v>
      </c>
      <c r="P176" s="26">
        <f t="shared" ca="1" si="41"/>
        <v>0</v>
      </c>
      <c r="Q176" s="26">
        <f t="shared" ca="1" si="42"/>
        <v>0</v>
      </c>
      <c r="R176" s="11">
        <f t="shared" ca="1" si="33"/>
        <v>6.5034266792134907E-3</v>
      </c>
    </row>
    <row r="177" spans="1:18" x14ac:dyDescent="0.2">
      <c r="A177" s="117"/>
      <c r="B177" s="117"/>
      <c r="C177" s="117"/>
      <c r="D177" s="119">
        <f t="shared" si="30"/>
        <v>0</v>
      </c>
      <c r="E177" s="119">
        <f t="shared" si="30"/>
        <v>0</v>
      </c>
      <c r="F177" s="26">
        <f t="shared" si="31"/>
        <v>0</v>
      </c>
      <c r="G177" s="26">
        <f t="shared" si="31"/>
        <v>0</v>
      </c>
      <c r="H177" s="26">
        <f t="shared" si="34"/>
        <v>0</v>
      </c>
      <c r="I177" s="26">
        <f t="shared" si="35"/>
        <v>0</v>
      </c>
      <c r="J177" s="26">
        <f t="shared" si="36"/>
        <v>0</v>
      </c>
      <c r="K177" s="26">
        <f t="shared" si="37"/>
        <v>0</v>
      </c>
      <c r="L177" s="26">
        <f t="shared" si="38"/>
        <v>0</v>
      </c>
      <c r="M177" s="26">
        <f t="shared" ca="1" si="32"/>
        <v>-6.5034266792134907E-3</v>
      </c>
      <c r="N177" s="26">
        <f t="shared" ca="1" si="39"/>
        <v>0</v>
      </c>
      <c r="O177" s="120">
        <f t="shared" ca="1" si="40"/>
        <v>0</v>
      </c>
      <c r="P177" s="26">
        <f t="shared" ca="1" si="41"/>
        <v>0</v>
      </c>
      <c r="Q177" s="26">
        <f t="shared" ca="1" si="42"/>
        <v>0</v>
      </c>
      <c r="R177" s="11">
        <f t="shared" ca="1" si="33"/>
        <v>6.5034266792134907E-3</v>
      </c>
    </row>
    <row r="178" spans="1:18" x14ac:dyDescent="0.2">
      <c r="A178" s="117"/>
      <c r="B178" s="117"/>
      <c r="C178" s="117"/>
      <c r="D178" s="119">
        <f t="shared" si="30"/>
        <v>0</v>
      </c>
      <c r="E178" s="119">
        <f t="shared" si="30"/>
        <v>0</v>
      </c>
      <c r="F178" s="26">
        <f t="shared" si="31"/>
        <v>0</v>
      </c>
      <c r="G178" s="26">
        <f t="shared" si="31"/>
        <v>0</v>
      </c>
      <c r="H178" s="26">
        <f t="shared" si="34"/>
        <v>0</v>
      </c>
      <c r="I178" s="26">
        <f t="shared" si="35"/>
        <v>0</v>
      </c>
      <c r="J178" s="26">
        <f t="shared" si="36"/>
        <v>0</v>
      </c>
      <c r="K178" s="26">
        <f t="shared" si="37"/>
        <v>0</v>
      </c>
      <c r="L178" s="26">
        <f t="shared" si="38"/>
        <v>0</v>
      </c>
      <c r="M178" s="26">
        <f t="shared" ca="1" si="32"/>
        <v>-6.5034266792134907E-3</v>
      </c>
      <c r="N178" s="26">
        <f t="shared" ca="1" si="39"/>
        <v>0</v>
      </c>
      <c r="O178" s="120">
        <f t="shared" ca="1" si="40"/>
        <v>0</v>
      </c>
      <c r="P178" s="26">
        <f t="shared" ca="1" si="41"/>
        <v>0</v>
      </c>
      <c r="Q178" s="26">
        <f t="shared" ca="1" si="42"/>
        <v>0</v>
      </c>
      <c r="R178" s="11">
        <f t="shared" ca="1" si="33"/>
        <v>6.5034266792134907E-3</v>
      </c>
    </row>
    <row r="179" spans="1:18" x14ac:dyDescent="0.2">
      <c r="A179" s="117"/>
      <c r="B179" s="117"/>
      <c r="C179" s="117"/>
      <c r="D179" s="119">
        <f t="shared" si="30"/>
        <v>0</v>
      </c>
      <c r="E179" s="119">
        <f t="shared" si="30"/>
        <v>0</v>
      </c>
      <c r="F179" s="26">
        <f t="shared" si="31"/>
        <v>0</v>
      </c>
      <c r="G179" s="26">
        <f t="shared" si="31"/>
        <v>0</v>
      </c>
      <c r="H179" s="26">
        <f t="shared" si="34"/>
        <v>0</v>
      </c>
      <c r="I179" s="26">
        <f t="shared" si="35"/>
        <v>0</v>
      </c>
      <c r="J179" s="26">
        <f t="shared" si="36"/>
        <v>0</v>
      </c>
      <c r="K179" s="26">
        <f t="shared" si="37"/>
        <v>0</v>
      </c>
      <c r="L179" s="26">
        <f t="shared" si="38"/>
        <v>0</v>
      </c>
      <c r="M179" s="26">
        <f t="shared" ca="1" si="32"/>
        <v>-6.5034266792134907E-3</v>
      </c>
      <c r="N179" s="26">
        <f t="shared" ca="1" si="39"/>
        <v>0</v>
      </c>
      <c r="O179" s="120">
        <f t="shared" ca="1" si="40"/>
        <v>0</v>
      </c>
      <c r="P179" s="26">
        <f t="shared" ca="1" si="41"/>
        <v>0</v>
      </c>
      <c r="Q179" s="26">
        <f t="shared" ca="1" si="42"/>
        <v>0</v>
      </c>
      <c r="R179" s="11">
        <f t="shared" ca="1" si="33"/>
        <v>6.5034266792134907E-3</v>
      </c>
    </row>
    <row r="180" spans="1:18" x14ac:dyDescent="0.2">
      <c r="A180" s="117"/>
      <c r="B180" s="117"/>
      <c r="C180" s="117"/>
      <c r="D180" s="119">
        <f t="shared" si="30"/>
        <v>0</v>
      </c>
      <c r="E180" s="119">
        <f t="shared" si="30"/>
        <v>0</v>
      </c>
      <c r="F180" s="26">
        <f t="shared" si="31"/>
        <v>0</v>
      </c>
      <c r="G180" s="26">
        <f t="shared" si="31"/>
        <v>0</v>
      </c>
      <c r="H180" s="26">
        <f t="shared" si="34"/>
        <v>0</v>
      </c>
      <c r="I180" s="26">
        <f t="shared" si="35"/>
        <v>0</v>
      </c>
      <c r="J180" s="26">
        <f t="shared" si="36"/>
        <v>0</v>
      </c>
      <c r="K180" s="26">
        <f t="shared" si="37"/>
        <v>0</v>
      </c>
      <c r="L180" s="26">
        <f t="shared" si="38"/>
        <v>0</v>
      </c>
      <c r="M180" s="26">
        <f t="shared" ca="1" si="32"/>
        <v>-6.5034266792134907E-3</v>
      </c>
      <c r="N180" s="26">
        <f t="shared" ca="1" si="39"/>
        <v>0</v>
      </c>
      <c r="O180" s="120">
        <f t="shared" ca="1" si="40"/>
        <v>0</v>
      </c>
      <c r="P180" s="26">
        <f t="shared" ca="1" si="41"/>
        <v>0</v>
      </c>
      <c r="Q180" s="26">
        <f t="shared" ca="1" si="42"/>
        <v>0</v>
      </c>
      <c r="R180" s="11">
        <f t="shared" ca="1" si="33"/>
        <v>6.5034266792134907E-3</v>
      </c>
    </row>
    <row r="181" spans="1:18" x14ac:dyDescent="0.2">
      <c r="A181" s="117"/>
      <c r="B181" s="117"/>
      <c r="C181" s="117"/>
      <c r="D181" s="119">
        <f t="shared" si="30"/>
        <v>0</v>
      </c>
      <c r="E181" s="119">
        <f t="shared" si="30"/>
        <v>0</v>
      </c>
      <c r="F181" s="26">
        <f t="shared" si="31"/>
        <v>0</v>
      </c>
      <c r="G181" s="26">
        <f t="shared" si="31"/>
        <v>0</v>
      </c>
      <c r="H181" s="26">
        <f t="shared" si="34"/>
        <v>0</v>
      </c>
      <c r="I181" s="26">
        <f t="shared" si="35"/>
        <v>0</v>
      </c>
      <c r="J181" s="26">
        <f t="shared" si="36"/>
        <v>0</v>
      </c>
      <c r="K181" s="26">
        <f t="shared" si="37"/>
        <v>0</v>
      </c>
      <c r="L181" s="26">
        <f t="shared" si="38"/>
        <v>0</v>
      </c>
      <c r="M181" s="26">
        <f t="shared" ca="1" si="32"/>
        <v>-6.5034266792134907E-3</v>
      </c>
      <c r="N181" s="26">
        <f t="shared" ca="1" si="39"/>
        <v>0</v>
      </c>
      <c r="O181" s="120">
        <f t="shared" ca="1" si="40"/>
        <v>0</v>
      </c>
      <c r="P181" s="26">
        <f t="shared" ca="1" si="41"/>
        <v>0</v>
      </c>
      <c r="Q181" s="26">
        <f t="shared" ca="1" si="42"/>
        <v>0</v>
      </c>
      <c r="R181" s="11">
        <f t="shared" ca="1" si="33"/>
        <v>6.5034266792134907E-3</v>
      </c>
    </row>
    <row r="182" spans="1:18" x14ac:dyDescent="0.2">
      <c r="A182" s="117"/>
      <c r="B182" s="117"/>
      <c r="C182" s="117"/>
      <c r="D182" s="119">
        <f t="shared" si="30"/>
        <v>0</v>
      </c>
      <c r="E182" s="119">
        <f t="shared" si="30"/>
        <v>0</v>
      </c>
      <c r="F182" s="26">
        <f t="shared" si="31"/>
        <v>0</v>
      </c>
      <c r="G182" s="26">
        <f t="shared" si="31"/>
        <v>0</v>
      </c>
      <c r="H182" s="26">
        <f t="shared" si="34"/>
        <v>0</v>
      </c>
      <c r="I182" s="26">
        <f t="shared" si="35"/>
        <v>0</v>
      </c>
      <c r="J182" s="26">
        <f t="shared" si="36"/>
        <v>0</v>
      </c>
      <c r="K182" s="26">
        <f t="shared" si="37"/>
        <v>0</v>
      </c>
      <c r="L182" s="26">
        <f t="shared" si="38"/>
        <v>0</v>
      </c>
      <c r="M182" s="26">
        <f t="shared" ca="1" si="32"/>
        <v>-6.5034266792134907E-3</v>
      </c>
      <c r="N182" s="26">
        <f t="shared" ca="1" si="39"/>
        <v>0</v>
      </c>
      <c r="O182" s="120">
        <f t="shared" ca="1" si="40"/>
        <v>0</v>
      </c>
      <c r="P182" s="26">
        <f t="shared" ca="1" si="41"/>
        <v>0</v>
      </c>
      <c r="Q182" s="26">
        <f t="shared" ca="1" si="42"/>
        <v>0</v>
      </c>
      <c r="R182" s="11">
        <f t="shared" ca="1" si="33"/>
        <v>6.5034266792134907E-3</v>
      </c>
    </row>
    <row r="183" spans="1:18" x14ac:dyDescent="0.2">
      <c r="A183" s="117"/>
      <c r="B183" s="117"/>
      <c r="C183" s="117"/>
      <c r="D183" s="119">
        <f t="shared" si="30"/>
        <v>0</v>
      </c>
      <c r="E183" s="119">
        <f t="shared" si="30"/>
        <v>0</v>
      </c>
      <c r="F183" s="26">
        <f t="shared" si="31"/>
        <v>0</v>
      </c>
      <c r="G183" s="26">
        <f t="shared" si="31"/>
        <v>0</v>
      </c>
      <c r="H183" s="26">
        <f t="shared" si="34"/>
        <v>0</v>
      </c>
      <c r="I183" s="26">
        <f t="shared" si="35"/>
        <v>0</v>
      </c>
      <c r="J183" s="26">
        <f t="shared" si="36"/>
        <v>0</v>
      </c>
      <c r="K183" s="26">
        <f t="shared" si="37"/>
        <v>0</v>
      </c>
      <c r="L183" s="26">
        <f t="shared" si="38"/>
        <v>0</v>
      </c>
      <c r="M183" s="26">
        <f t="shared" ca="1" si="32"/>
        <v>-6.5034266792134907E-3</v>
      </c>
      <c r="N183" s="26">
        <f t="shared" ca="1" si="39"/>
        <v>0</v>
      </c>
      <c r="O183" s="120">
        <f t="shared" ca="1" si="40"/>
        <v>0</v>
      </c>
      <c r="P183" s="26">
        <f t="shared" ca="1" si="41"/>
        <v>0</v>
      </c>
      <c r="Q183" s="26">
        <f t="shared" ca="1" si="42"/>
        <v>0</v>
      </c>
      <c r="R183" s="11">
        <f t="shared" ca="1" si="33"/>
        <v>6.5034266792134907E-3</v>
      </c>
    </row>
    <row r="184" spans="1:18" x14ac:dyDescent="0.2">
      <c r="A184" s="117"/>
      <c r="B184" s="117"/>
      <c r="C184" s="117"/>
      <c r="D184" s="119">
        <f t="shared" si="30"/>
        <v>0</v>
      </c>
      <c r="E184" s="119">
        <f t="shared" si="30"/>
        <v>0</v>
      </c>
      <c r="F184" s="26">
        <f t="shared" si="31"/>
        <v>0</v>
      </c>
      <c r="G184" s="26">
        <f t="shared" si="31"/>
        <v>0</v>
      </c>
      <c r="H184" s="26">
        <f t="shared" si="34"/>
        <v>0</v>
      </c>
      <c r="I184" s="26">
        <f t="shared" si="35"/>
        <v>0</v>
      </c>
      <c r="J184" s="26">
        <f t="shared" si="36"/>
        <v>0</v>
      </c>
      <c r="K184" s="26">
        <f t="shared" si="37"/>
        <v>0</v>
      </c>
      <c r="L184" s="26">
        <f t="shared" si="38"/>
        <v>0</v>
      </c>
      <c r="M184" s="26">
        <f t="shared" ca="1" si="32"/>
        <v>-6.5034266792134907E-3</v>
      </c>
      <c r="N184" s="26">
        <f t="shared" ca="1" si="39"/>
        <v>0</v>
      </c>
      <c r="O184" s="120">
        <f t="shared" ca="1" si="40"/>
        <v>0</v>
      </c>
      <c r="P184" s="26">
        <f t="shared" ca="1" si="41"/>
        <v>0</v>
      </c>
      <c r="Q184" s="26">
        <f t="shared" ca="1" si="42"/>
        <v>0</v>
      </c>
      <c r="R184" s="11">
        <f t="shared" ca="1" si="33"/>
        <v>6.5034266792134907E-3</v>
      </c>
    </row>
    <row r="185" spans="1:18" x14ac:dyDescent="0.2">
      <c r="A185" s="117"/>
      <c r="B185" s="117"/>
      <c r="C185" s="117"/>
      <c r="D185" s="119">
        <f t="shared" si="30"/>
        <v>0</v>
      </c>
      <c r="E185" s="119">
        <f t="shared" si="30"/>
        <v>0</v>
      </c>
      <c r="F185" s="26">
        <f t="shared" si="31"/>
        <v>0</v>
      </c>
      <c r="G185" s="26">
        <f t="shared" si="31"/>
        <v>0</v>
      </c>
      <c r="H185" s="26">
        <f t="shared" si="34"/>
        <v>0</v>
      </c>
      <c r="I185" s="26">
        <f t="shared" si="35"/>
        <v>0</v>
      </c>
      <c r="J185" s="26">
        <f t="shared" si="36"/>
        <v>0</v>
      </c>
      <c r="K185" s="26">
        <f t="shared" si="37"/>
        <v>0</v>
      </c>
      <c r="L185" s="26">
        <f t="shared" si="38"/>
        <v>0</v>
      </c>
      <c r="M185" s="26">
        <f t="shared" ca="1" si="32"/>
        <v>-6.5034266792134907E-3</v>
      </c>
      <c r="N185" s="26">
        <f t="shared" ca="1" si="39"/>
        <v>0</v>
      </c>
      <c r="O185" s="120">
        <f t="shared" ca="1" si="40"/>
        <v>0</v>
      </c>
      <c r="P185" s="26">
        <f t="shared" ca="1" si="41"/>
        <v>0</v>
      </c>
      <c r="Q185" s="26">
        <f t="shared" ca="1" si="42"/>
        <v>0</v>
      </c>
      <c r="R185" s="11">
        <f t="shared" ca="1" si="33"/>
        <v>6.5034266792134907E-3</v>
      </c>
    </row>
    <row r="186" spans="1:18" x14ac:dyDescent="0.2">
      <c r="A186" s="117"/>
      <c r="B186" s="117"/>
      <c r="C186" s="117"/>
      <c r="D186" s="119">
        <f t="shared" si="30"/>
        <v>0</v>
      </c>
      <c r="E186" s="119">
        <f t="shared" si="30"/>
        <v>0</v>
      </c>
      <c r="F186" s="26">
        <f t="shared" si="31"/>
        <v>0</v>
      </c>
      <c r="G186" s="26">
        <f t="shared" si="31"/>
        <v>0</v>
      </c>
      <c r="H186" s="26">
        <f t="shared" si="34"/>
        <v>0</v>
      </c>
      <c r="I186" s="26">
        <f t="shared" si="35"/>
        <v>0</v>
      </c>
      <c r="J186" s="26">
        <f t="shared" si="36"/>
        <v>0</v>
      </c>
      <c r="K186" s="26">
        <f t="shared" si="37"/>
        <v>0</v>
      </c>
      <c r="L186" s="26">
        <f t="shared" si="38"/>
        <v>0</v>
      </c>
      <c r="M186" s="26">
        <f t="shared" ca="1" si="32"/>
        <v>-6.5034266792134907E-3</v>
      </c>
      <c r="N186" s="26">
        <f t="shared" ca="1" si="39"/>
        <v>0</v>
      </c>
      <c r="O186" s="120">
        <f t="shared" ca="1" si="40"/>
        <v>0</v>
      </c>
      <c r="P186" s="26">
        <f t="shared" ca="1" si="41"/>
        <v>0</v>
      </c>
      <c r="Q186" s="26">
        <f t="shared" ca="1" si="42"/>
        <v>0</v>
      </c>
      <c r="R186" s="11">
        <f t="shared" ca="1" si="33"/>
        <v>6.5034266792134907E-3</v>
      </c>
    </row>
    <row r="187" spans="1:18" x14ac:dyDescent="0.2">
      <c r="A187" s="117"/>
      <c r="B187" s="117"/>
      <c r="C187" s="117"/>
      <c r="D187" s="119">
        <f t="shared" si="30"/>
        <v>0</v>
      </c>
      <c r="E187" s="119">
        <f t="shared" si="30"/>
        <v>0</v>
      </c>
      <c r="F187" s="26">
        <f t="shared" si="31"/>
        <v>0</v>
      </c>
      <c r="G187" s="26">
        <f t="shared" si="31"/>
        <v>0</v>
      </c>
      <c r="H187" s="26">
        <f t="shared" si="34"/>
        <v>0</v>
      </c>
      <c r="I187" s="26">
        <f t="shared" si="35"/>
        <v>0</v>
      </c>
      <c r="J187" s="26">
        <f t="shared" si="36"/>
        <v>0</v>
      </c>
      <c r="K187" s="26">
        <f t="shared" si="37"/>
        <v>0</v>
      </c>
      <c r="L187" s="26">
        <f t="shared" si="38"/>
        <v>0</v>
      </c>
      <c r="M187" s="26">
        <f t="shared" ca="1" si="32"/>
        <v>-6.5034266792134907E-3</v>
      </c>
      <c r="N187" s="26">
        <f t="shared" ca="1" si="39"/>
        <v>0</v>
      </c>
      <c r="O187" s="120">
        <f t="shared" ca="1" si="40"/>
        <v>0</v>
      </c>
      <c r="P187" s="26">
        <f t="shared" ca="1" si="41"/>
        <v>0</v>
      </c>
      <c r="Q187" s="26">
        <f t="shared" ca="1" si="42"/>
        <v>0</v>
      </c>
      <c r="R187" s="11">
        <f t="shared" ca="1" si="33"/>
        <v>6.5034266792134907E-3</v>
      </c>
    </row>
    <row r="188" spans="1:18" x14ac:dyDescent="0.2">
      <c r="A188" s="117"/>
      <c r="B188" s="117"/>
      <c r="C188" s="117"/>
      <c r="D188" s="119">
        <f t="shared" si="30"/>
        <v>0</v>
      </c>
      <c r="E188" s="119">
        <f t="shared" si="30"/>
        <v>0</v>
      </c>
      <c r="F188" s="26">
        <f t="shared" si="31"/>
        <v>0</v>
      </c>
      <c r="G188" s="26">
        <f t="shared" si="31"/>
        <v>0</v>
      </c>
      <c r="H188" s="26">
        <f t="shared" si="34"/>
        <v>0</v>
      </c>
      <c r="I188" s="26">
        <f t="shared" si="35"/>
        <v>0</v>
      </c>
      <c r="J188" s="26">
        <f t="shared" si="36"/>
        <v>0</v>
      </c>
      <c r="K188" s="26">
        <f t="shared" si="37"/>
        <v>0</v>
      </c>
      <c r="L188" s="26">
        <f t="shared" si="38"/>
        <v>0</v>
      </c>
      <c r="M188" s="26">
        <f t="shared" ca="1" si="32"/>
        <v>-6.5034266792134907E-3</v>
      </c>
      <c r="N188" s="26">
        <f t="shared" ca="1" si="39"/>
        <v>0</v>
      </c>
      <c r="O188" s="120">
        <f t="shared" ca="1" si="40"/>
        <v>0</v>
      </c>
      <c r="P188" s="26">
        <f t="shared" ca="1" si="41"/>
        <v>0</v>
      </c>
      <c r="Q188" s="26">
        <f t="shared" ca="1" si="42"/>
        <v>0</v>
      </c>
      <c r="R188" s="11">
        <f t="shared" ca="1" si="33"/>
        <v>6.5034266792134907E-3</v>
      </c>
    </row>
    <row r="189" spans="1:18" x14ac:dyDescent="0.2">
      <c r="A189" s="117"/>
      <c r="B189" s="117"/>
      <c r="C189" s="117"/>
      <c r="D189" s="119">
        <f t="shared" si="30"/>
        <v>0</v>
      </c>
      <c r="E189" s="119">
        <f t="shared" si="30"/>
        <v>0</v>
      </c>
      <c r="F189" s="26">
        <f t="shared" si="31"/>
        <v>0</v>
      </c>
      <c r="G189" s="26">
        <f t="shared" si="31"/>
        <v>0</v>
      </c>
      <c r="H189" s="26">
        <f t="shared" si="34"/>
        <v>0</v>
      </c>
      <c r="I189" s="26">
        <f t="shared" si="35"/>
        <v>0</v>
      </c>
      <c r="J189" s="26">
        <f t="shared" si="36"/>
        <v>0</v>
      </c>
      <c r="K189" s="26">
        <f t="shared" si="37"/>
        <v>0</v>
      </c>
      <c r="L189" s="26">
        <f t="shared" si="38"/>
        <v>0</v>
      </c>
      <c r="M189" s="26">
        <f t="shared" ca="1" si="32"/>
        <v>-6.5034266792134907E-3</v>
      </c>
      <c r="N189" s="26">
        <f t="shared" ca="1" si="39"/>
        <v>0</v>
      </c>
      <c r="O189" s="120">
        <f t="shared" ca="1" si="40"/>
        <v>0</v>
      </c>
      <c r="P189" s="26">
        <f t="shared" ca="1" si="41"/>
        <v>0</v>
      </c>
      <c r="Q189" s="26">
        <f t="shared" ca="1" si="42"/>
        <v>0</v>
      </c>
      <c r="R189" s="11">
        <f t="shared" ca="1" si="33"/>
        <v>6.5034266792134907E-3</v>
      </c>
    </row>
    <row r="190" spans="1:18" x14ac:dyDescent="0.2">
      <c r="A190" s="117"/>
      <c r="B190" s="117"/>
      <c r="C190" s="117"/>
      <c r="D190" s="119">
        <f t="shared" si="30"/>
        <v>0</v>
      </c>
      <c r="E190" s="119">
        <f t="shared" si="30"/>
        <v>0</v>
      </c>
      <c r="F190" s="26">
        <f t="shared" si="31"/>
        <v>0</v>
      </c>
      <c r="G190" s="26">
        <f t="shared" si="31"/>
        <v>0</v>
      </c>
      <c r="H190" s="26">
        <f t="shared" si="34"/>
        <v>0</v>
      </c>
      <c r="I190" s="26">
        <f t="shared" si="35"/>
        <v>0</v>
      </c>
      <c r="J190" s="26">
        <f t="shared" si="36"/>
        <v>0</v>
      </c>
      <c r="K190" s="26">
        <f t="shared" si="37"/>
        <v>0</v>
      </c>
      <c r="L190" s="26">
        <f t="shared" si="38"/>
        <v>0</v>
      </c>
      <c r="M190" s="26">
        <f t="shared" ca="1" si="32"/>
        <v>-6.5034266792134907E-3</v>
      </c>
      <c r="N190" s="26">
        <f t="shared" ca="1" si="39"/>
        <v>0</v>
      </c>
      <c r="O190" s="120">
        <f t="shared" ca="1" si="40"/>
        <v>0</v>
      </c>
      <c r="P190" s="26">
        <f t="shared" ca="1" si="41"/>
        <v>0</v>
      </c>
      <c r="Q190" s="26">
        <f t="shared" ca="1" si="42"/>
        <v>0</v>
      </c>
      <c r="R190" s="11">
        <f t="shared" ca="1" si="33"/>
        <v>6.5034266792134907E-3</v>
      </c>
    </row>
    <row r="191" spans="1:18" x14ac:dyDescent="0.2">
      <c r="A191" s="117"/>
      <c r="B191" s="117"/>
      <c r="C191" s="117"/>
      <c r="D191" s="119">
        <f t="shared" si="30"/>
        <v>0</v>
      </c>
      <c r="E191" s="119">
        <f t="shared" si="30"/>
        <v>0</v>
      </c>
      <c r="F191" s="26">
        <f t="shared" si="31"/>
        <v>0</v>
      </c>
      <c r="G191" s="26">
        <f t="shared" si="31"/>
        <v>0</v>
      </c>
      <c r="H191" s="26">
        <f t="shared" si="34"/>
        <v>0</v>
      </c>
      <c r="I191" s="26">
        <f t="shared" si="35"/>
        <v>0</v>
      </c>
      <c r="J191" s="26">
        <f t="shared" si="36"/>
        <v>0</v>
      </c>
      <c r="K191" s="26">
        <f t="shared" si="37"/>
        <v>0</v>
      </c>
      <c r="L191" s="26">
        <f t="shared" si="38"/>
        <v>0</v>
      </c>
      <c r="M191" s="26">
        <f t="shared" ca="1" si="32"/>
        <v>-6.5034266792134907E-3</v>
      </c>
      <c r="N191" s="26">
        <f t="shared" ca="1" si="39"/>
        <v>0</v>
      </c>
      <c r="O191" s="120">
        <f t="shared" ca="1" si="40"/>
        <v>0</v>
      </c>
      <c r="P191" s="26">
        <f t="shared" ca="1" si="41"/>
        <v>0</v>
      </c>
      <c r="Q191" s="26">
        <f t="shared" ca="1" si="42"/>
        <v>0</v>
      </c>
      <c r="R191" s="11">
        <f t="shared" ca="1" si="33"/>
        <v>6.5034266792134907E-3</v>
      </c>
    </row>
    <row r="192" spans="1:18" x14ac:dyDescent="0.2">
      <c r="A192" s="117"/>
      <c r="B192" s="117"/>
      <c r="C192" s="117"/>
      <c r="D192" s="119">
        <f t="shared" si="30"/>
        <v>0</v>
      </c>
      <c r="E192" s="119">
        <f t="shared" si="30"/>
        <v>0</v>
      </c>
      <c r="F192" s="26">
        <f t="shared" si="31"/>
        <v>0</v>
      </c>
      <c r="G192" s="26">
        <f t="shared" si="31"/>
        <v>0</v>
      </c>
      <c r="H192" s="26">
        <f t="shared" si="34"/>
        <v>0</v>
      </c>
      <c r="I192" s="26">
        <f t="shared" si="35"/>
        <v>0</v>
      </c>
      <c r="J192" s="26">
        <f t="shared" si="36"/>
        <v>0</v>
      </c>
      <c r="K192" s="26">
        <f t="shared" si="37"/>
        <v>0</v>
      </c>
      <c r="L192" s="26">
        <f t="shared" si="38"/>
        <v>0</v>
      </c>
      <c r="M192" s="26">
        <f t="shared" ca="1" si="32"/>
        <v>-6.5034266792134907E-3</v>
      </c>
      <c r="N192" s="26">
        <f t="shared" ca="1" si="39"/>
        <v>0</v>
      </c>
      <c r="O192" s="120">
        <f t="shared" ca="1" si="40"/>
        <v>0</v>
      </c>
      <c r="P192" s="26">
        <f t="shared" ca="1" si="41"/>
        <v>0</v>
      </c>
      <c r="Q192" s="26">
        <f t="shared" ca="1" si="42"/>
        <v>0</v>
      </c>
      <c r="R192" s="11">
        <f t="shared" ca="1" si="33"/>
        <v>6.5034266792134907E-3</v>
      </c>
    </row>
    <row r="193" spans="1:18" x14ac:dyDescent="0.2">
      <c r="A193" s="117"/>
      <c r="B193" s="117"/>
      <c r="C193" s="117"/>
      <c r="D193" s="119">
        <f t="shared" si="30"/>
        <v>0</v>
      </c>
      <c r="E193" s="119">
        <f t="shared" si="30"/>
        <v>0</v>
      </c>
      <c r="F193" s="26">
        <f t="shared" si="31"/>
        <v>0</v>
      </c>
      <c r="G193" s="26">
        <f t="shared" si="31"/>
        <v>0</v>
      </c>
      <c r="H193" s="26">
        <f t="shared" si="34"/>
        <v>0</v>
      </c>
      <c r="I193" s="26">
        <f t="shared" si="35"/>
        <v>0</v>
      </c>
      <c r="J193" s="26">
        <f t="shared" si="36"/>
        <v>0</v>
      </c>
      <c r="K193" s="26">
        <f t="shared" si="37"/>
        <v>0</v>
      </c>
      <c r="L193" s="26">
        <f t="shared" si="38"/>
        <v>0</v>
      </c>
      <c r="M193" s="26">
        <f t="shared" ca="1" si="32"/>
        <v>-6.5034266792134907E-3</v>
      </c>
      <c r="N193" s="26">
        <f t="shared" ca="1" si="39"/>
        <v>0</v>
      </c>
      <c r="O193" s="120">
        <f t="shared" ca="1" si="40"/>
        <v>0</v>
      </c>
      <c r="P193" s="26">
        <f t="shared" ca="1" si="41"/>
        <v>0</v>
      </c>
      <c r="Q193" s="26">
        <f t="shared" ca="1" si="42"/>
        <v>0</v>
      </c>
      <c r="R193" s="11">
        <f t="shared" ca="1" si="33"/>
        <v>6.5034266792134907E-3</v>
      </c>
    </row>
    <row r="194" spans="1:18" x14ac:dyDescent="0.2">
      <c r="A194" s="117"/>
      <c r="B194" s="117"/>
      <c r="C194" s="117"/>
      <c r="D194" s="119">
        <f t="shared" si="30"/>
        <v>0</v>
      </c>
      <c r="E194" s="119">
        <f t="shared" si="30"/>
        <v>0</v>
      </c>
      <c r="F194" s="26">
        <f t="shared" si="31"/>
        <v>0</v>
      </c>
      <c r="G194" s="26">
        <f t="shared" si="31"/>
        <v>0</v>
      </c>
      <c r="H194" s="26">
        <f t="shared" si="34"/>
        <v>0</v>
      </c>
      <c r="I194" s="26">
        <f t="shared" si="35"/>
        <v>0</v>
      </c>
      <c r="J194" s="26">
        <f t="shared" si="36"/>
        <v>0</v>
      </c>
      <c r="K194" s="26">
        <f t="shared" si="37"/>
        <v>0</v>
      </c>
      <c r="L194" s="26">
        <f t="shared" si="38"/>
        <v>0</v>
      </c>
      <c r="M194" s="26">
        <f t="shared" ca="1" si="32"/>
        <v>-6.5034266792134907E-3</v>
      </c>
      <c r="N194" s="26">
        <f t="shared" ca="1" si="39"/>
        <v>0</v>
      </c>
      <c r="O194" s="120">
        <f t="shared" ca="1" si="40"/>
        <v>0</v>
      </c>
      <c r="P194" s="26">
        <f t="shared" ca="1" si="41"/>
        <v>0</v>
      </c>
      <c r="Q194" s="26">
        <f t="shared" ca="1" si="42"/>
        <v>0</v>
      </c>
      <c r="R194" s="11">
        <f t="shared" ca="1" si="33"/>
        <v>6.5034266792134907E-3</v>
      </c>
    </row>
    <row r="195" spans="1:18" x14ac:dyDescent="0.2">
      <c r="A195" s="117"/>
      <c r="B195" s="117"/>
      <c r="C195" s="117"/>
      <c r="D195" s="119">
        <f t="shared" si="30"/>
        <v>0</v>
      </c>
      <c r="E195" s="119">
        <f t="shared" si="30"/>
        <v>0</v>
      </c>
      <c r="F195" s="26">
        <f t="shared" si="31"/>
        <v>0</v>
      </c>
      <c r="G195" s="26">
        <f t="shared" si="31"/>
        <v>0</v>
      </c>
      <c r="H195" s="26">
        <f t="shared" si="34"/>
        <v>0</v>
      </c>
      <c r="I195" s="26">
        <f t="shared" si="35"/>
        <v>0</v>
      </c>
      <c r="J195" s="26">
        <f t="shared" si="36"/>
        <v>0</v>
      </c>
      <c r="K195" s="26">
        <f t="shared" si="37"/>
        <v>0</v>
      </c>
      <c r="L195" s="26">
        <f t="shared" si="38"/>
        <v>0</v>
      </c>
      <c r="M195" s="26">
        <f t="shared" ca="1" si="32"/>
        <v>-6.5034266792134907E-3</v>
      </c>
      <c r="N195" s="26">
        <f t="shared" ca="1" si="39"/>
        <v>0</v>
      </c>
      <c r="O195" s="120">
        <f t="shared" ca="1" si="40"/>
        <v>0</v>
      </c>
      <c r="P195" s="26">
        <f t="shared" ca="1" si="41"/>
        <v>0</v>
      </c>
      <c r="Q195" s="26">
        <f t="shared" ca="1" si="42"/>
        <v>0</v>
      </c>
      <c r="R195" s="11">
        <f t="shared" ca="1" si="33"/>
        <v>6.5034266792134907E-3</v>
      </c>
    </row>
    <row r="196" spans="1:18" x14ac:dyDescent="0.2">
      <c r="A196" s="117"/>
      <c r="B196" s="117"/>
      <c r="C196" s="117"/>
      <c r="D196" s="119">
        <f t="shared" si="30"/>
        <v>0</v>
      </c>
      <c r="E196" s="119">
        <f t="shared" si="30"/>
        <v>0</v>
      </c>
      <c r="F196" s="26">
        <f t="shared" si="31"/>
        <v>0</v>
      </c>
      <c r="G196" s="26">
        <f t="shared" si="31"/>
        <v>0</v>
      </c>
      <c r="H196" s="26">
        <f t="shared" si="34"/>
        <v>0</v>
      </c>
      <c r="I196" s="26">
        <f t="shared" si="35"/>
        <v>0</v>
      </c>
      <c r="J196" s="26">
        <f t="shared" si="36"/>
        <v>0</v>
      </c>
      <c r="K196" s="26">
        <f t="shared" si="37"/>
        <v>0</v>
      </c>
      <c r="L196" s="26">
        <f t="shared" si="38"/>
        <v>0</v>
      </c>
      <c r="M196" s="26">
        <f t="shared" ca="1" si="32"/>
        <v>-6.5034266792134907E-3</v>
      </c>
      <c r="N196" s="26">
        <f t="shared" ca="1" si="39"/>
        <v>0</v>
      </c>
      <c r="O196" s="120">
        <f t="shared" ca="1" si="40"/>
        <v>0</v>
      </c>
      <c r="P196" s="26">
        <f t="shared" ca="1" si="41"/>
        <v>0</v>
      </c>
      <c r="Q196" s="26">
        <f t="shared" ca="1" si="42"/>
        <v>0</v>
      </c>
      <c r="R196" s="11">
        <f t="shared" ca="1" si="33"/>
        <v>6.5034266792134907E-3</v>
      </c>
    </row>
    <row r="197" spans="1:18" x14ac:dyDescent="0.2">
      <c r="A197" s="117"/>
      <c r="B197" s="117"/>
      <c r="C197" s="117"/>
      <c r="D197" s="119">
        <f t="shared" si="30"/>
        <v>0</v>
      </c>
      <c r="E197" s="119">
        <f t="shared" si="30"/>
        <v>0</v>
      </c>
      <c r="F197" s="26">
        <f t="shared" si="31"/>
        <v>0</v>
      </c>
      <c r="G197" s="26">
        <f t="shared" si="31"/>
        <v>0</v>
      </c>
      <c r="H197" s="26">
        <f t="shared" si="34"/>
        <v>0</v>
      </c>
      <c r="I197" s="26">
        <f t="shared" si="35"/>
        <v>0</v>
      </c>
      <c r="J197" s="26">
        <f t="shared" si="36"/>
        <v>0</v>
      </c>
      <c r="K197" s="26">
        <f t="shared" si="37"/>
        <v>0</v>
      </c>
      <c r="L197" s="26">
        <f t="shared" si="38"/>
        <v>0</v>
      </c>
      <c r="M197" s="26">
        <f t="shared" ca="1" si="32"/>
        <v>-6.5034266792134907E-3</v>
      </c>
      <c r="N197" s="26">
        <f t="shared" ca="1" si="39"/>
        <v>0</v>
      </c>
      <c r="O197" s="120">
        <f t="shared" ca="1" si="40"/>
        <v>0</v>
      </c>
      <c r="P197" s="26">
        <f t="shared" ca="1" si="41"/>
        <v>0</v>
      </c>
      <c r="Q197" s="26">
        <f t="shared" ca="1" si="42"/>
        <v>0</v>
      </c>
      <c r="R197" s="11">
        <f t="shared" ca="1" si="33"/>
        <v>6.5034266792134907E-3</v>
      </c>
    </row>
    <row r="198" spans="1:18" x14ac:dyDescent="0.2">
      <c r="A198" s="117"/>
      <c r="B198" s="117"/>
      <c r="C198" s="117"/>
      <c r="D198" s="119">
        <f t="shared" si="30"/>
        <v>0</v>
      </c>
      <c r="E198" s="119">
        <f t="shared" si="30"/>
        <v>0</v>
      </c>
      <c r="F198" s="26">
        <f t="shared" si="31"/>
        <v>0</v>
      </c>
      <c r="G198" s="26">
        <f t="shared" si="31"/>
        <v>0</v>
      </c>
      <c r="H198" s="26">
        <f t="shared" si="34"/>
        <v>0</v>
      </c>
      <c r="I198" s="26">
        <f t="shared" si="35"/>
        <v>0</v>
      </c>
      <c r="J198" s="26">
        <f t="shared" si="36"/>
        <v>0</v>
      </c>
      <c r="K198" s="26">
        <f t="shared" si="37"/>
        <v>0</v>
      </c>
      <c r="L198" s="26">
        <f t="shared" si="38"/>
        <v>0</v>
      </c>
      <c r="M198" s="26">
        <f t="shared" ca="1" si="32"/>
        <v>-6.5034266792134907E-3</v>
      </c>
      <c r="N198" s="26">
        <f t="shared" ca="1" si="39"/>
        <v>0</v>
      </c>
      <c r="O198" s="120">
        <f t="shared" ca="1" si="40"/>
        <v>0</v>
      </c>
      <c r="P198" s="26">
        <f t="shared" ca="1" si="41"/>
        <v>0</v>
      </c>
      <c r="Q198" s="26">
        <f t="shared" ca="1" si="42"/>
        <v>0</v>
      </c>
      <c r="R198" s="11">
        <f t="shared" ca="1" si="33"/>
        <v>6.5034266792134907E-3</v>
      </c>
    </row>
    <row r="199" spans="1:18" x14ac:dyDescent="0.2">
      <c r="A199" s="117"/>
      <c r="B199" s="117"/>
      <c r="C199" s="117"/>
      <c r="D199" s="119">
        <f t="shared" si="30"/>
        <v>0</v>
      </c>
      <c r="E199" s="119">
        <f t="shared" si="30"/>
        <v>0</v>
      </c>
      <c r="F199" s="26">
        <f t="shared" si="31"/>
        <v>0</v>
      </c>
      <c r="G199" s="26">
        <f t="shared" si="31"/>
        <v>0</v>
      </c>
      <c r="H199" s="26">
        <f t="shared" si="34"/>
        <v>0</v>
      </c>
      <c r="I199" s="26">
        <f t="shared" si="35"/>
        <v>0</v>
      </c>
      <c r="J199" s="26">
        <f t="shared" si="36"/>
        <v>0</v>
      </c>
      <c r="K199" s="26">
        <f t="shared" si="37"/>
        <v>0</v>
      </c>
      <c r="L199" s="26">
        <f t="shared" si="38"/>
        <v>0</v>
      </c>
      <c r="M199" s="26">
        <f t="shared" ca="1" si="32"/>
        <v>-6.5034266792134907E-3</v>
      </c>
      <c r="N199" s="26">
        <f t="shared" ca="1" si="39"/>
        <v>0</v>
      </c>
      <c r="O199" s="120">
        <f t="shared" ca="1" si="40"/>
        <v>0</v>
      </c>
      <c r="P199" s="26">
        <f t="shared" ca="1" si="41"/>
        <v>0</v>
      </c>
      <c r="Q199" s="26">
        <f t="shared" ca="1" si="42"/>
        <v>0</v>
      </c>
      <c r="R199" s="11">
        <f t="shared" ca="1" si="33"/>
        <v>6.5034266792134907E-3</v>
      </c>
    </row>
    <row r="200" spans="1:18" x14ac:dyDescent="0.2">
      <c r="A200" s="117"/>
      <c r="B200" s="117"/>
      <c r="C200" s="117"/>
      <c r="D200" s="119">
        <f t="shared" si="30"/>
        <v>0</v>
      </c>
      <c r="E200" s="119">
        <f t="shared" si="30"/>
        <v>0</v>
      </c>
      <c r="F200" s="26">
        <f t="shared" si="31"/>
        <v>0</v>
      </c>
      <c r="G200" s="26">
        <f t="shared" si="31"/>
        <v>0</v>
      </c>
      <c r="H200" s="26">
        <f t="shared" si="34"/>
        <v>0</v>
      </c>
      <c r="I200" s="26">
        <f t="shared" si="35"/>
        <v>0</v>
      </c>
      <c r="J200" s="26">
        <f t="shared" si="36"/>
        <v>0</v>
      </c>
      <c r="K200" s="26">
        <f t="shared" si="37"/>
        <v>0</v>
      </c>
      <c r="L200" s="26">
        <f t="shared" si="38"/>
        <v>0</v>
      </c>
      <c r="M200" s="26">
        <f t="shared" ca="1" si="32"/>
        <v>-6.5034266792134907E-3</v>
      </c>
      <c r="N200" s="26">
        <f t="shared" ca="1" si="39"/>
        <v>0</v>
      </c>
      <c r="O200" s="120">
        <f t="shared" ca="1" si="40"/>
        <v>0</v>
      </c>
      <c r="P200" s="26">
        <f t="shared" ca="1" si="41"/>
        <v>0</v>
      </c>
      <c r="Q200" s="26">
        <f t="shared" ca="1" si="42"/>
        <v>0</v>
      </c>
      <c r="R200" s="11">
        <f t="shared" ca="1" si="33"/>
        <v>6.5034266792134907E-3</v>
      </c>
    </row>
    <row r="201" spans="1:18" x14ac:dyDescent="0.2">
      <c r="A201" s="117"/>
      <c r="B201" s="117"/>
      <c r="C201" s="117"/>
      <c r="D201" s="119">
        <f t="shared" si="30"/>
        <v>0</v>
      </c>
      <c r="E201" s="119">
        <f t="shared" si="30"/>
        <v>0</v>
      </c>
      <c r="F201" s="26">
        <f t="shared" si="31"/>
        <v>0</v>
      </c>
      <c r="G201" s="26">
        <f t="shared" si="31"/>
        <v>0</v>
      </c>
      <c r="H201" s="26">
        <f t="shared" si="34"/>
        <v>0</v>
      </c>
      <c r="I201" s="26">
        <f t="shared" si="35"/>
        <v>0</v>
      </c>
      <c r="J201" s="26">
        <f t="shared" si="36"/>
        <v>0</v>
      </c>
      <c r="K201" s="26">
        <f t="shared" si="37"/>
        <v>0</v>
      </c>
      <c r="L201" s="26">
        <f t="shared" si="38"/>
        <v>0</v>
      </c>
      <c r="M201" s="26">
        <f t="shared" ca="1" si="32"/>
        <v>-6.5034266792134907E-3</v>
      </c>
      <c r="N201" s="26">
        <f t="shared" ca="1" si="39"/>
        <v>0</v>
      </c>
      <c r="O201" s="120">
        <f t="shared" ca="1" si="40"/>
        <v>0</v>
      </c>
      <c r="P201" s="26">
        <f t="shared" ca="1" si="41"/>
        <v>0</v>
      </c>
      <c r="Q201" s="26">
        <f t="shared" ca="1" si="42"/>
        <v>0</v>
      </c>
      <c r="R201" s="11">
        <f t="shared" ca="1" si="33"/>
        <v>6.5034266792134907E-3</v>
      </c>
    </row>
    <row r="202" spans="1:18" x14ac:dyDescent="0.2">
      <c r="A202" s="117"/>
      <c r="B202" s="117"/>
      <c r="C202" s="117"/>
      <c r="D202" s="119">
        <f t="shared" si="30"/>
        <v>0</v>
      </c>
      <c r="E202" s="119">
        <f t="shared" si="30"/>
        <v>0</v>
      </c>
      <c r="F202" s="26">
        <f t="shared" si="31"/>
        <v>0</v>
      </c>
      <c r="G202" s="26">
        <f t="shared" si="31"/>
        <v>0</v>
      </c>
      <c r="H202" s="26">
        <f t="shared" si="34"/>
        <v>0</v>
      </c>
      <c r="I202" s="26">
        <f t="shared" si="35"/>
        <v>0</v>
      </c>
      <c r="J202" s="26">
        <f t="shared" si="36"/>
        <v>0</v>
      </c>
      <c r="K202" s="26">
        <f t="shared" si="37"/>
        <v>0</v>
      </c>
      <c r="L202" s="26">
        <f t="shared" si="38"/>
        <v>0</v>
      </c>
      <c r="M202" s="26">
        <f t="shared" ca="1" si="32"/>
        <v>-6.5034266792134907E-3</v>
      </c>
      <c r="N202" s="26">
        <f t="shared" ca="1" si="39"/>
        <v>0</v>
      </c>
      <c r="O202" s="120">
        <f t="shared" ca="1" si="40"/>
        <v>0</v>
      </c>
      <c r="P202" s="26">
        <f t="shared" ca="1" si="41"/>
        <v>0</v>
      </c>
      <c r="Q202" s="26">
        <f t="shared" ca="1" si="42"/>
        <v>0</v>
      </c>
      <c r="R202" s="11">
        <f t="shared" ca="1" si="33"/>
        <v>6.5034266792134907E-3</v>
      </c>
    </row>
    <row r="203" spans="1:18" x14ac:dyDescent="0.2">
      <c r="A203" s="117"/>
      <c r="B203" s="117"/>
      <c r="C203" s="117"/>
      <c r="D203" s="119">
        <f t="shared" si="30"/>
        <v>0</v>
      </c>
      <c r="E203" s="119">
        <f t="shared" si="30"/>
        <v>0</v>
      </c>
      <c r="F203" s="26">
        <f t="shared" si="31"/>
        <v>0</v>
      </c>
      <c r="G203" s="26">
        <f t="shared" si="31"/>
        <v>0</v>
      </c>
      <c r="H203" s="26">
        <f t="shared" si="34"/>
        <v>0</v>
      </c>
      <c r="I203" s="26">
        <f t="shared" si="35"/>
        <v>0</v>
      </c>
      <c r="J203" s="26">
        <f t="shared" si="36"/>
        <v>0</v>
      </c>
      <c r="K203" s="26">
        <f t="shared" si="37"/>
        <v>0</v>
      </c>
      <c r="L203" s="26">
        <f t="shared" si="38"/>
        <v>0</v>
      </c>
      <c r="M203" s="26">
        <f t="shared" ca="1" si="32"/>
        <v>-6.5034266792134907E-3</v>
      </c>
      <c r="N203" s="26">
        <f t="shared" ca="1" si="39"/>
        <v>0</v>
      </c>
      <c r="O203" s="120">
        <f t="shared" ca="1" si="40"/>
        <v>0</v>
      </c>
      <c r="P203" s="26">
        <f t="shared" ca="1" si="41"/>
        <v>0</v>
      </c>
      <c r="Q203" s="26">
        <f t="shared" ca="1" si="42"/>
        <v>0</v>
      </c>
      <c r="R203" s="11">
        <f t="shared" ca="1" si="33"/>
        <v>6.5034266792134907E-3</v>
      </c>
    </row>
    <row r="204" spans="1:18" x14ac:dyDescent="0.2">
      <c r="A204" s="117"/>
      <c r="B204" s="117"/>
      <c r="C204" s="117"/>
      <c r="D204" s="119">
        <f t="shared" si="30"/>
        <v>0</v>
      </c>
      <c r="E204" s="119">
        <f t="shared" si="30"/>
        <v>0</v>
      </c>
      <c r="F204" s="26">
        <f t="shared" si="31"/>
        <v>0</v>
      </c>
      <c r="G204" s="26">
        <f t="shared" si="31"/>
        <v>0</v>
      </c>
      <c r="H204" s="26">
        <f t="shared" si="34"/>
        <v>0</v>
      </c>
      <c r="I204" s="26">
        <f t="shared" si="35"/>
        <v>0</v>
      </c>
      <c r="J204" s="26">
        <f t="shared" si="36"/>
        <v>0</v>
      </c>
      <c r="K204" s="26">
        <f t="shared" si="37"/>
        <v>0</v>
      </c>
      <c r="L204" s="26">
        <f t="shared" si="38"/>
        <v>0</v>
      </c>
      <c r="M204" s="26">
        <f t="shared" ca="1" si="32"/>
        <v>-6.5034266792134907E-3</v>
      </c>
      <c r="N204" s="26">
        <f t="shared" ca="1" si="39"/>
        <v>0</v>
      </c>
      <c r="O204" s="120">
        <f t="shared" ca="1" si="40"/>
        <v>0</v>
      </c>
      <c r="P204" s="26">
        <f t="shared" ca="1" si="41"/>
        <v>0</v>
      </c>
      <c r="Q204" s="26">
        <f t="shared" ca="1" si="42"/>
        <v>0</v>
      </c>
      <c r="R204" s="11">
        <f t="shared" ca="1" si="33"/>
        <v>6.5034266792134907E-3</v>
      </c>
    </row>
    <row r="205" spans="1:18" x14ac:dyDescent="0.2">
      <c r="A205" s="117"/>
      <c r="B205" s="117"/>
      <c r="C205" s="117"/>
      <c r="D205" s="119">
        <f t="shared" si="30"/>
        <v>0</v>
      </c>
      <c r="E205" s="119">
        <f t="shared" si="30"/>
        <v>0</v>
      </c>
      <c r="F205" s="26">
        <f t="shared" si="31"/>
        <v>0</v>
      </c>
      <c r="G205" s="26">
        <f t="shared" si="31"/>
        <v>0</v>
      </c>
      <c r="H205" s="26">
        <f t="shared" si="34"/>
        <v>0</v>
      </c>
      <c r="I205" s="26">
        <f t="shared" si="35"/>
        <v>0</v>
      </c>
      <c r="J205" s="26">
        <f t="shared" si="36"/>
        <v>0</v>
      </c>
      <c r="K205" s="26">
        <f t="shared" si="37"/>
        <v>0</v>
      </c>
      <c r="L205" s="26">
        <f t="shared" si="38"/>
        <v>0</v>
      </c>
      <c r="M205" s="26">
        <f t="shared" ca="1" si="32"/>
        <v>-6.5034266792134907E-3</v>
      </c>
      <c r="N205" s="26">
        <f t="shared" ca="1" si="39"/>
        <v>0</v>
      </c>
      <c r="O205" s="120">
        <f t="shared" ca="1" si="40"/>
        <v>0</v>
      </c>
      <c r="P205" s="26">
        <f t="shared" ca="1" si="41"/>
        <v>0</v>
      </c>
      <c r="Q205" s="26">
        <f t="shared" ca="1" si="42"/>
        <v>0</v>
      </c>
      <c r="R205" s="11">
        <f t="shared" ca="1" si="33"/>
        <v>6.5034266792134907E-3</v>
      </c>
    </row>
    <row r="206" spans="1:18" x14ac:dyDescent="0.2">
      <c r="A206" s="117"/>
      <c r="B206" s="117"/>
      <c r="C206" s="117"/>
      <c r="D206" s="119">
        <f t="shared" si="30"/>
        <v>0</v>
      </c>
      <c r="E206" s="119">
        <f t="shared" si="30"/>
        <v>0</v>
      </c>
      <c r="F206" s="26">
        <f t="shared" si="31"/>
        <v>0</v>
      </c>
      <c r="G206" s="26">
        <f t="shared" si="31"/>
        <v>0</v>
      </c>
      <c r="H206" s="26">
        <f t="shared" si="34"/>
        <v>0</v>
      </c>
      <c r="I206" s="26">
        <f t="shared" si="35"/>
        <v>0</v>
      </c>
      <c r="J206" s="26">
        <f t="shared" si="36"/>
        <v>0</v>
      </c>
      <c r="K206" s="26">
        <f t="shared" si="37"/>
        <v>0</v>
      </c>
      <c r="L206" s="26">
        <f t="shared" si="38"/>
        <v>0</v>
      </c>
      <c r="M206" s="26">
        <f t="shared" ca="1" si="32"/>
        <v>-6.5034266792134907E-3</v>
      </c>
      <c r="N206" s="26">
        <f t="shared" ca="1" si="39"/>
        <v>0</v>
      </c>
      <c r="O206" s="120">
        <f t="shared" ca="1" si="40"/>
        <v>0</v>
      </c>
      <c r="P206" s="26">
        <f t="shared" ca="1" si="41"/>
        <v>0</v>
      </c>
      <c r="Q206" s="26">
        <f t="shared" ca="1" si="42"/>
        <v>0</v>
      </c>
      <c r="R206" s="11">
        <f t="shared" ca="1" si="33"/>
        <v>6.5034266792134907E-3</v>
      </c>
    </row>
    <row r="207" spans="1:18" x14ac:dyDescent="0.2">
      <c r="A207" s="117"/>
      <c r="B207" s="117"/>
      <c r="C207" s="117"/>
      <c r="D207" s="119">
        <f t="shared" si="30"/>
        <v>0</v>
      </c>
      <c r="E207" s="119">
        <f t="shared" si="30"/>
        <v>0</v>
      </c>
      <c r="F207" s="26">
        <f t="shared" si="31"/>
        <v>0</v>
      </c>
      <c r="G207" s="26">
        <f t="shared" si="31"/>
        <v>0</v>
      </c>
      <c r="H207" s="26">
        <f t="shared" si="34"/>
        <v>0</v>
      </c>
      <c r="I207" s="26">
        <f t="shared" si="35"/>
        <v>0</v>
      </c>
      <c r="J207" s="26">
        <f t="shared" si="36"/>
        <v>0</v>
      </c>
      <c r="K207" s="26">
        <f t="shared" si="37"/>
        <v>0</v>
      </c>
      <c r="L207" s="26">
        <f t="shared" si="38"/>
        <v>0</v>
      </c>
      <c r="M207" s="26">
        <f t="shared" ca="1" si="32"/>
        <v>-6.5034266792134907E-3</v>
      </c>
      <c r="N207" s="26">
        <f t="shared" ca="1" si="39"/>
        <v>0</v>
      </c>
      <c r="O207" s="120">
        <f t="shared" ca="1" si="40"/>
        <v>0</v>
      </c>
      <c r="P207" s="26">
        <f t="shared" ca="1" si="41"/>
        <v>0</v>
      </c>
      <c r="Q207" s="26">
        <f t="shared" ca="1" si="42"/>
        <v>0</v>
      </c>
      <c r="R207" s="11">
        <f t="shared" ca="1" si="33"/>
        <v>6.5034266792134907E-3</v>
      </c>
    </row>
    <row r="208" spans="1:18" x14ac:dyDescent="0.2">
      <c r="A208" s="117"/>
      <c r="B208" s="117"/>
      <c r="C208" s="117"/>
      <c r="D208" s="119">
        <f t="shared" si="30"/>
        <v>0</v>
      </c>
      <c r="E208" s="119">
        <f t="shared" si="30"/>
        <v>0</v>
      </c>
      <c r="F208" s="26">
        <f t="shared" si="31"/>
        <v>0</v>
      </c>
      <c r="G208" s="26">
        <f t="shared" si="31"/>
        <v>0</v>
      </c>
      <c r="H208" s="26">
        <f t="shared" si="34"/>
        <v>0</v>
      </c>
      <c r="I208" s="26">
        <f t="shared" si="35"/>
        <v>0</v>
      </c>
      <c r="J208" s="26">
        <f t="shared" si="36"/>
        <v>0</v>
      </c>
      <c r="K208" s="26">
        <f t="shared" si="37"/>
        <v>0</v>
      </c>
      <c r="L208" s="26">
        <f t="shared" si="38"/>
        <v>0</v>
      </c>
      <c r="M208" s="26">
        <f t="shared" ca="1" si="32"/>
        <v>-6.5034266792134907E-3</v>
      </c>
      <c r="N208" s="26">
        <f t="shared" ca="1" si="39"/>
        <v>0</v>
      </c>
      <c r="O208" s="120">
        <f t="shared" ca="1" si="40"/>
        <v>0</v>
      </c>
      <c r="P208" s="26">
        <f t="shared" ca="1" si="41"/>
        <v>0</v>
      </c>
      <c r="Q208" s="26">
        <f t="shared" ca="1" si="42"/>
        <v>0</v>
      </c>
      <c r="R208" s="11">
        <f t="shared" ca="1" si="33"/>
        <v>6.5034266792134907E-3</v>
      </c>
    </row>
    <row r="209" spans="1:18" x14ac:dyDescent="0.2">
      <c r="A209" s="117"/>
      <c r="B209" s="117"/>
      <c r="C209" s="117"/>
      <c r="D209" s="119">
        <f t="shared" ref="D209:E272" si="43">A209/A$18</f>
        <v>0</v>
      </c>
      <c r="E209" s="119">
        <f t="shared" si="43"/>
        <v>0</v>
      </c>
      <c r="F209" s="26">
        <f t="shared" ref="F209:G272" si="44">$C209*D209</f>
        <v>0</v>
      </c>
      <c r="G209" s="26">
        <f t="shared" si="44"/>
        <v>0</v>
      </c>
      <c r="H209" s="26">
        <f t="shared" si="34"/>
        <v>0</v>
      </c>
      <c r="I209" s="26">
        <f t="shared" si="35"/>
        <v>0</v>
      </c>
      <c r="J209" s="26">
        <f t="shared" si="36"/>
        <v>0</v>
      </c>
      <c r="K209" s="26">
        <f t="shared" si="37"/>
        <v>0</v>
      </c>
      <c r="L209" s="26">
        <f t="shared" si="38"/>
        <v>0</v>
      </c>
      <c r="M209" s="26">
        <f t="shared" ca="1" si="32"/>
        <v>-6.5034266792134907E-3</v>
      </c>
      <c r="N209" s="26">
        <f t="shared" ca="1" si="39"/>
        <v>0</v>
      </c>
      <c r="O209" s="120">
        <f t="shared" ca="1" si="40"/>
        <v>0</v>
      </c>
      <c r="P209" s="26">
        <f t="shared" ca="1" si="41"/>
        <v>0</v>
      </c>
      <c r="Q209" s="26">
        <f t="shared" ca="1" si="42"/>
        <v>0</v>
      </c>
      <c r="R209" s="11">
        <f t="shared" ca="1" si="33"/>
        <v>6.5034266792134907E-3</v>
      </c>
    </row>
    <row r="210" spans="1:18" x14ac:dyDescent="0.2">
      <c r="A210" s="117"/>
      <c r="B210" s="117"/>
      <c r="C210" s="117"/>
      <c r="D210" s="119">
        <f t="shared" si="43"/>
        <v>0</v>
      </c>
      <c r="E210" s="119">
        <f t="shared" si="43"/>
        <v>0</v>
      </c>
      <c r="F210" s="26">
        <f t="shared" si="44"/>
        <v>0</v>
      </c>
      <c r="G210" s="26">
        <f t="shared" si="44"/>
        <v>0</v>
      </c>
      <c r="H210" s="26">
        <f t="shared" si="34"/>
        <v>0</v>
      </c>
      <c r="I210" s="26">
        <f t="shared" si="35"/>
        <v>0</v>
      </c>
      <c r="J210" s="26">
        <f t="shared" si="36"/>
        <v>0</v>
      </c>
      <c r="K210" s="26">
        <f t="shared" si="37"/>
        <v>0</v>
      </c>
      <c r="L210" s="26">
        <f t="shared" si="38"/>
        <v>0</v>
      </c>
      <c r="M210" s="26">
        <f t="shared" ca="1" si="32"/>
        <v>-6.5034266792134907E-3</v>
      </c>
      <c r="N210" s="26">
        <f t="shared" ca="1" si="39"/>
        <v>0</v>
      </c>
      <c r="O210" s="120">
        <f t="shared" ca="1" si="40"/>
        <v>0</v>
      </c>
      <c r="P210" s="26">
        <f t="shared" ca="1" si="41"/>
        <v>0</v>
      </c>
      <c r="Q210" s="26">
        <f t="shared" ca="1" si="42"/>
        <v>0</v>
      </c>
      <c r="R210" s="11">
        <f t="shared" ca="1" si="33"/>
        <v>6.5034266792134907E-3</v>
      </c>
    </row>
    <row r="211" spans="1:18" x14ac:dyDescent="0.2">
      <c r="A211" s="117"/>
      <c r="B211" s="117"/>
      <c r="C211" s="117"/>
      <c r="D211" s="119">
        <f t="shared" si="43"/>
        <v>0</v>
      </c>
      <c r="E211" s="119">
        <f t="shared" si="43"/>
        <v>0</v>
      </c>
      <c r="F211" s="26">
        <f t="shared" si="44"/>
        <v>0</v>
      </c>
      <c r="G211" s="26">
        <f t="shared" si="44"/>
        <v>0</v>
      </c>
      <c r="H211" s="26">
        <f t="shared" si="34"/>
        <v>0</v>
      </c>
      <c r="I211" s="26">
        <f t="shared" si="35"/>
        <v>0</v>
      </c>
      <c r="J211" s="26">
        <f t="shared" si="36"/>
        <v>0</v>
      </c>
      <c r="K211" s="26">
        <f t="shared" si="37"/>
        <v>0</v>
      </c>
      <c r="L211" s="26">
        <f t="shared" si="38"/>
        <v>0</v>
      </c>
      <c r="M211" s="26">
        <f t="shared" ca="1" si="32"/>
        <v>-6.5034266792134907E-3</v>
      </c>
      <c r="N211" s="26">
        <f t="shared" ca="1" si="39"/>
        <v>0</v>
      </c>
      <c r="O211" s="120">
        <f t="shared" ca="1" si="40"/>
        <v>0</v>
      </c>
      <c r="P211" s="26">
        <f t="shared" ca="1" si="41"/>
        <v>0</v>
      </c>
      <c r="Q211" s="26">
        <f t="shared" ca="1" si="42"/>
        <v>0</v>
      </c>
      <c r="R211" s="11">
        <f t="shared" ca="1" si="33"/>
        <v>6.5034266792134907E-3</v>
      </c>
    </row>
    <row r="212" spans="1:18" x14ac:dyDescent="0.2">
      <c r="A212" s="117"/>
      <c r="B212" s="117"/>
      <c r="C212" s="117"/>
      <c r="D212" s="119">
        <f t="shared" si="43"/>
        <v>0</v>
      </c>
      <c r="E212" s="119">
        <f t="shared" si="43"/>
        <v>0</v>
      </c>
      <c r="F212" s="26">
        <f t="shared" si="44"/>
        <v>0</v>
      </c>
      <c r="G212" s="26">
        <f t="shared" si="44"/>
        <v>0</v>
      </c>
      <c r="H212" s="26">
        <f t="shared" si="34"/>
        <v>0</v>
      </c>
      <c r="I212" s="26">
        <f t="shared" si="35"/>
        <v>0</v>
      </c>
      <c r="J212" s="26">
        <f t="shared" si="36"/>
        <v>0</v>
      </c>
      <c r="K212" s="26">
        <f t="shared" si="37"/>
        <v>0</v>
      </c>
      <c r="L212" s="26">
        <f t="shared" si="38"/>
        <v>0</v>
      </c>
      <c r="M212" s="26">
        <f t="shared" ca="1" si="32"/>
        <v>-6.5034266792134907E-3</v>
      </c>
      <c r="N212" s="26">
        <f t="shared" ca="1" si="39"/>
        <v>0</v>
      </c>
      <c r="O212" s="120">
        <f t="shared" ca="1" si="40"/>
        <v>0</v>
      </c>
      <c r="P212" s="26">
        <f t="shared" ca="1" si="41"/>
        <v>0</v>
      </c>
      <c r="Q212" s="26">
        <f t="shared" ca="1" si="42"/>
        <v>0</v>
      </c>
      <c r="R212" s="11">
        <f t="shared" ca="1" si="33"/>
        <v>6.5034266792134907E-3</v>
      </c>
    </row>
    <row r="213" spans="1:18" x14ac:dyDescent="0.2">
      <c r="A213" s="117"/>
      <c r="B213" s="117"/>
      <c r="C213" s="117"/>
      <c r="D213" s="119">
        <f t="shared" si="43"/>
        <v>0</v>
      </c>
      <c r="E213" s="119">
        <f t="shared" si="43"/>
        <v>0</v>
      </c>
      <c r="F213" s="26">
        <f t="shared" si="44"/>
        <v>0</v>
      </c>
      <c r="G213" s="26">
        <f t="shared" si="44"/>
        <v>0</v>
      </c>
      <c r="H213" s="26">
        <f t="shared" si="34"/>
        <v>0</v>
      </c>
      <c r="I213" s="26">
        <f t="shared" si="35"/>
        <v>0</v>
      </c>
      <c r="J213" s="26">
        <f t="shared" si="36"/>
        <v>0</v>
      </c>
      <c r="K213" s="26">
        <f t="shared" si="37"/>
        <v>0</v>
      </c>
      <c r="L213" s="26">
        <f t="shared" si="38"/>
        <v>0</v>
      </c>
      <c r="M213" s="26">
        <f t="shared" ref="M213:M276" ca="1" si="45">+E$4+E$5*D213+E$6*D213^2</f>
        <v>-6.5034266792134907E-3</v>
      </c>
      <c r="N213" s="26">
        <f t="shared" ca="1" si="39"/>
        <v>0</v>
      </c>
      <c r="O213" s="120">
        <f t="shared" ca="1" si="40"/>
        <v>0</v>
      </c>
      <c r="P213" s="26">
        <f t="shared" ca="1" si="41"/>
        <v>0</v>
      </c>
      <c r="Q213" s="26">
        <f t="shared" ca="1" si="42"/>
        <v>0</v>
      </c>
      <c r="R213" s="11">
        <f t="shared" ref="R213:R276" ca="1" si="46">+E213-M213</f>
        <v>6.5034266792134907E-3</v>
      </c>
    </row>
    <row r="214" spans="1:18" x14ac:dyDescent="0.2">
      <c r="A214" s="117"/>
      <c r="B214" s="117"/>
      <c r="C214" s="117"/>
      <c r="D214" s="119">
        <f t="shared" si="43"/>
        <v>0</v>
      </c>
      <c r="E214" s="119">
        <f t="shared" si="43"/>
        <v>0</v>
      </c>
      <c r="F214" s="26">
        <f t="shared" si="44"/>
        <v>0</v>
      </c>
      <c r="G214" s="26">
        <f t="shared" si="44"/>
        <v>0</v>
      </c>
      <c r="H214" s="26">
        <f t="shared" ref="H214:H277" si="47">C214*D214*D214</f>
        <v>0</v>
      </c>
      <c r="I214" s="26">
        <f t="shared" ref="I214:I277" si="48">C214*D214*D214*D214</f>
        <v>0</v>
      </c>
      <c r="J214" s="26">
        <f t="shared" ref="J214:J277" si="49">C214*D214*D214*D214*D214</f>
        <v>0</v>
      </c>
      <c r="K214" s="26">
        <f t="shared" ref="K214:K277" si="50">C214*E214*D214</f>
        <v>0</v>
      </c>
      <c r="L214" s="26">
        <f t="shared" ref="L214:L277" si="51">C214*E214*D214*D214</f>
        <v>0</v>
      </c>
      <c r="M214" s="26">
        <f t="shared" ca="1" si="45"/>
        <v>-6.5034266792134907E-3</v>
      </c>
      <c r="N214" s="26">
        <f t="shared" ref="N214:N277" ca="1" si="52">C214*(M214-E214)^2</f>
        <v>0</v>
      </c>
      <c r="O214" s="120">
        <f t="shared" ref="O214:O277" ca="1" si="53">(C214*O$1-O$2*F214+O$3*H214)^2</f>
        <v>0</v>
      </c>
      <c r="P214" s="26">
        <f t="shared" ref="P214:P277" ca="1" si="54">(-C214*O$2+O$4*F214-O$5*H214)^2</f>
        <v>0</v>
      </c>
      <c r="Q214" s="26">
        <f t="shared" ref="Q214:Q277" ca="1" si="55">+(C214*O$3-F214*O$5+H214*O$6)^2</f>
        <v>0</v>
      </c>
      <c r="R214" s="11">
        <f t="shared" ca="1" si="46"/>
        <v>6.5034266792134907E-3</v>
      </c>
    </row>
    <row r="215" spans="1:18" x14ac:dyDescent="0.2">
      <c r="A215" s="117"/>
      <c r="B215" s="117"/>
      <c r="C215" s="117"/>
      <c r="D215" s="119">
        <f t="shared" si="43"/>
        <v>0</v>
      </c>
      <c r="E215" s="119">
        <f t="shared" si="43"/>
        <v>0</v>
      </c>
      <c r="F215" s="26">
        <f t="shared" si="44"/>
        <v>0</v>
      </c>
      <c r="G215" s="26">
        <f t="shared" si="44"/>
        <v>0</v>
      </c>
      <c r="H215" s="26">
        <f t="shared" si="47"/>
        <v>0</v>
      </c>
      <c r="I215" s="26">
        <f t="shared" si="48"/>
        <v>0</v>
      </c>
      <c r="J215" s="26">
        <f t="shared" si="49"/>
        <v>0</v>
      </c>
      <c r="K215" s="26">
        <f t="shared" si="50"/>
        <v>0</v>
      </c>
      <c r="L215" s="26">
        <f t="shared" si="51"/>
        <v>0</v>
      </c>
      <c r="M215" s="26">
        <f t="shared" ca="1" si="45"/>
        <v>-6.5034266792134907E-3</v>
      </c>
      <c r="N215" s="26">
        <f t="shared" ca="1" si="52"/>
        <v>0</v>
      </c>
      <c r="O215" s="120">
        <f t="shared" ca="1" si="53"/>
        <v>0</v>
      </c>
      <c r="P215" s="26">
        <f t="shared" ca="1" si="54"/>
        <v>0</v>
      </c>
      <c r="Q215" s="26">
        <f t="shared" ca="1" si="55"/>
        <v>0</v>
      </c>
      <c r="R215" s="11">
        <f t="shared" ca="1" si="46"/>
        <v>6.5034266792134907E-3</v>
      </c>
    </row>
    <row r="216" spans="1:18" x14ac:dyDescent="0.2">
      <c r="A216" s="117"/>
      <c r="B216" s="117"/>
      <c r="C216" s="117"/>
      <c r="D216" s="119">
        <f t="shared" si="43"/>
        <v>0</v>
      </c>
      <c r="E216" s="119">
        <f t="shared" si="43"/>
        <v>0</v>
      </c>
      <c r="F216" s="26">
        <f t="shared" si="44"/>
        <v>0</v>
      </c>
      <c r="G216" s="26">
        <f t="shared" si="44"/>
        <v>0</v>
      </c>
      <c r="H216" s="26">
        <f t="shared" si="47"/>
        <v>0</v>
      </c>
      <c r="I216" s="26">
        <f t="shared" si="48"/>
        <v>0</v>
      </c>
      <c r="J216" s="26">
        <f t="shared" si="49"/>
        <v>0</v>
      </c>
      <c r="K216" s="26">
        <f t="shared" si="50"/>
        <v>0</v>
      </c>
      <c r="L216" s="26">
        <f t="shared" si="51"/>
        <v>0</v>
      </c>
      <c r="M216" s="26">
        <f t="shared" ca="1" si="45"/>
        <v>-6.5034266792134907E-3</v>
      </c>
      <c r="N216" s="26">
        <f t="shared" ca="1" si="52"/>
        <v>0</v>
      </c>
      <c r="O216" s="120">
        <f t="shared" ca="1" si="53"/>
        <v>0</v>
      </c>
      <c r="P216" s="26">
        <f t="shared" ca="1" si="54"/>
        <v>0</v>
      </c>
      <c r="Q216" s="26">
        <f t="shared" ca="1" si="55"/>
        <v>0</v>
      </c>
      <c r="R216" s="11">
        <f t="shared" ca="1" si="46"/>
        <v>6.5034266792134907E-3</v>
      </c>
    </row>
    <row r="217" spans="1:18" x14ac:dyDescent="0.2">
      <c r="A217" s="117"/>
      <c r="B217" s="117"/>
      <c r="C217" s="117"/>
      <c r="D217" s="119">
        <f t="shared" si="43"/>
        <v>0</v>
      </c>
      <c r="E217" s="119">
        <f t="shared" si="43"/>
        <v>0</v>
      </c>
      <c r="F217" s="26">
        <f t="shared" si="44"/>
        <v>0</v>
      </c>
      <c r="G217" s="26">
        <f t="shared" si="44"/>
        <v>0</v>
      </c>
      <c r="H217" s="26">
        <f t="shared" si="47"/>
        <v>0</v>
      </c>
      <c r="I217" s="26">
        <f t="shared" si="48"/>
        <v>0</v>
      </c>
      <c r="J217" s="26">
        <f t="shared" si="49"/>
        <v>0</v>
      </c>
      <c r="K217" s="26">
        <f t="shared" si="50"/>
        <v>0</v>
      </c>
      <c r="L217" s="26">
        <f t="shared" si="51"/>
        <v>0</v>
      </c>
      <c r="M217" s="26">
        <f t="shared" ca="1" si="45"/>
        <v>-6.5034266792134907E-3</v>
      </c>
      <c r="N217" s="26">
        <f t="shared" ca="1" si="52"/>
        <v>0</v>
      </c>
      <c r="O217" s="120">
        <f t="shared" ca="1" si="53"/>
        <v>0</v>
      </c>
      <c r="P217" s="26">
        <f t="shared" ca="1" si="54"/>
        <v>0</v>
      </c>
      <c r="Q217" s="26">
        <f t="shared" ca="1" si="55"/>
        <v>0</v>
      </c>
      <c r="R217" s="11">
        <f t="shared" ca="1" si="46"/>
        <v>6.5034266792134907E-3</v>
      </c>
    </row>
    <row r="218" spans="1:18" x14ac:dyDescent="0.2">
      <c r="A218" s="117"/>
      <c r="B218" s="117"/>
      <c r="C218" s="117"/>
      <c r="D218" s="119">
        <f t="shared" si="43"/>
        <v>0</v>
      </c>
      <c r="E218" s="119">
        <f t="shared" si="43"/>
        <v>0</v>
      </c>
      <c r="F218" s="26">
        <f t="shared" si="44"/>
        <v>0</v>
      </c>
      <c r="G218" s="26">
        <f t="shared" si="44"/>
        <v>0</v>
      </c>
      <c r="H218" s="26">
        <f t="shared" si="47"/>
        <v>0</v>
      </c>
      <c r="I218" s="26">
        <f t="shared" si="48"/>
        <v>0</v>
      </c>
      <c r="J218" s="26">
        <f t="shared" si="49"/>
        <v>0</v>
      </c>
      <c r="K218" s="26">
        <f t="shared" si="50"/>
        <v>0</v>
      </c>
      <c r="L218" s="26">
        <f t="shared" si="51"/>
        <v>0</v>
      </c>
      <c r="M218" s="26">
        <f t="shared" ca="1" si="45"/>
        <v>-6.5034266792134907E-3</v>
      </c>
      <c r="N218" s="26">
        <f t="shared" ca="1" si="52"/>
        <v>0</v>
      </c>
      <c r="O218" s="120">
        <f t="shared" ca="1" si="53"/>
        <v>0</v>
      </c>
      <c r="P218" s="26">
        <f t="shared" ca="1" si="54"/>
        <v>0</v>
      </c>
      <c r="Q218" s="26">
        <f t="shared" ca="1" si="55"/>
        <v>0</v>
      </c>
      <c r="R218" s="11">
        <f t="shared" ca="1" si="46"/>
        <v>6.5034266792134907E-3</v>
      </c>
    </row>
    <row r="219" spans="1:18" x14ac:dyDescent="0.2">
      <c r="A219" s="117"/>
      <c r="B219" s="117"/>
      <c r="C219" s="117"/>
      <c r="D219" s="119">
        <f t="shared" si="43"/>
        <v>0</v>
      </c>
      <c r="E219" s="119">
        <f t="shared" si="43"/>
        <v>0</v>
      </c>
      <c r="F219" s="26">
        <f t="shared" si="44"/>
        <v>0</v>
      </c>
      <c r="G219" s="26">
        <f t="shared" si="44"/>
        <v>0</v>
      </c>
      <c r="H219" s="26">
        <f t="shared" si="47"/>
        <v>0</v>
      </c>
      <c r="I219" s="26">
        <f t="shared" si="48"/>
        <v>0</v>
      </c>
      <c r="J219" s="26">
        <f t="shared" si="49"/>
        <v>0</v>
      </c>
      <c r="K219" s="26">
        <f t="shared" si="50"/>
        <v>0</v>
      </c>
      <c r="L219" s="26">
        <f t="shared" si="51"/>
        <v>0</v>
      </c>
      <c r="M219" s="26">
        <f t="shared" ca="1" si="45"/>
        <v>-6.5034266792134907E-3</v>
      </c>
      <c r="N219" s="26">
        <f t="shared" ca="1" si="52"/>
        <v>0</v>
      </c>
      <c r="O219" s="120">
        <f t="shared" ca="1" si="53"/>
        <v>0</v>
      </c>
      <c r="P219" s="26">
        <f t="shared" ca="1" si="54"/>
        <v>0</v>
      </c>
      <c r="Q219" s="26">
        <f t="shared" ca="1" si="55"/>
        <v>0</v>
      </c>
      <c r="R219" s="11">
        <f t="shared" ca="1" si="46"/>
        <v>6.5034266792134907E-3</v>
      </c>
    </row>
    <row r="220" spans="1:18" x14ac:dyDescent="0.2">
      <c r="A220" s="117"/>
      <c r="B220" s="117"/>
      <c r="C220" s="117"/>
      <c r="D220" s="119">
        <f t="shared" si="43"/>
        <v>0</v>
      </c>
      <c r="E220" s="119">
        <f t="shared" si="43"/>
        <v>0</v>
      </c>
      <c r="F220" s="26">
        <f t="shared" si="44"/>
        <v>0</v>
      </c>
      <c r="G220" s="26">
        <f t="shared" si="44"/>
        <v>0</v>
      </c>
      <c r="H220" s="26">
        <f t="shared" si="47"/>
        <v>0</v>
      </c>
      <c r="I220" s="26">
        <f t="shared" si="48"/>
        <v>0</v>
      </c>
      <c r="J220" s="26">
        <f t="shared" si="49"/>
        <v>0</v>
      </c>
      <c r="K220" s="26">
        <f t="shared" si="50"/>
        <v>0</v>
      </c>
      <c r="L220" s="26">
        <f t="shared" si="51"/>
        <v>0</v>
      </c>
      <c r="M220" s="26">
        <f t="shared" ca="1" si="45"/>
        <v>-6.5034266792134907E-3</v>
      </c>
      <c r="N220" s="26">
        <f t="shared" ca="1" si="52"/>
        <v>0</v>
      </c>
      <c r="O220" s="120">
        <f t="shared" ca="1" si="53"/>
        <v>0</v>
      </c>
      <c r="P220" s="26">
        <f t="shared" ca="1" si="54"/>
        <v>0</v>
      </c>
      <c r="Q220" s="26">
        <f t="shared" ca="1" si="55"/>
        <v>0</v>
      </c>
      <c r="R220" s="11">
        <f t="shared" ca="1" si="46"/>
        <v>6.5034266792134907E-3</v>
      </c>
    </row>
    <row r="221" spans="1:18" x14ac:dyDescent="0.2">
      <c r="A221" s="117"/>
      <c r="B221" s="117"/>
      <c r="C221" s="117"/>
      <c r="D221" s="119">
        <f t="shared" si="43"/>
        <v>0</v>
      </c>
      <c r="E221" s="119">
        <f t="shared" si="43"/>
        <v>0</v>
      </c>
      <c r="F221" s="26">
        <f t="shared" si="44"/>
        <v>0</v>
      </c>
      <c r="G221" s="26">
        <f t="shared" si="44"/>
        <v>0</v>
      </c>
      <c r="H221" s="26">
        <f t="shared" si="47"/>
        <v>0</v>
      </c>
      <c r="I221" s="26">
        <f t="shared" si="48"/>
        <v>0</v>
      </c>
      <c r="J221" s="26">
        <f t="shared" si="49"/>
        <v>0</v>
      </c>
      <c r="K221" s="26">
        <f t="shared" si="50"/>
        <v>0</v>
      </c>
      <c r="L221" s="26">
        <f t="shared" si="51"/>
        <v>0</v>
      </c>
      <c r="M221" s="26">
        <f t="shared" ca="1" si="45"/>
        <v>-6.5034266792134907E-3</v>
      </c>
      <c r="N221" s="26">
        <f t="shared" ca="1" si="52"/>
        <v>0</v>
      </c>
      <c r="O221" s="120">
        <f t="shared" ca="1" si="53"/>
        <v>0</v>
      </c>
      <c r="P221" s="26">
        <f t="shared" ca="1" si="54"/>
        <v>0</v>
      </c>
      <c r="Q221" s="26">
        <f t="shared" ca="1" si="55"/>
        <v>0</v>
      </c>
      <c r="R221" s="11">
        <f t="shared" ca="1" si="46"/>
        <v>6.5034266792134907E-3</v>
      </c>
    </row>
    <row r="222" spans="1:18" x14ac:dyDescent="0.2">
      <c r="A222" s="117"/>
      <c r="B222" s="117"/>
      <c r="C222" s="117"/>
      <c r="D222" s="119">
        <f t="shared" si="43"/>
        <v>0</v>
      </c>
      <c r="E222" s="119">
        <f t="shared" si="43"/>
        <v>0</v>
      </c>
      <c r="F222" s="26">
        <f t="shared" si="44"/>
        <v>0</v>
      </c>
      <c r="G222" s="26">
        <f t="shared" si="44"/>
        <v>0</v>
      </c>
      <c r="H222" s="26">
        <f t="shared" si="47"/>
        <v>0</v>
      </c>
      <c r="I222" s="26">
        <f t="shared" si="48"/>
        <v>0</v>
      </c>
      <c r="J222" s="26">
        <f t="shared" si="49"/>
        <v>0</v>
      </c>
      <c r="K222" s="26">
        <f t="shared" si="50"/>
        <v>0</v>
      </c>
      <c r="L222" s="26">
        <f t="shared" si="51"/>
        <v>0</v>
      </c>
      <c r="M222" s="26">
        <f t="shared" ca="1" si="45"/>
        <v>-6.5034266792134907E-3</v>
      </c>
      <c r="N222" s="26">
        <f t="shared" ca="1" si="52"/>
        <v>0</v>
      </c>
      <c r="O222" s="120">
        <f t="shared" ca="1" si="53"/>
        <v>0</v>
      </c>
      <c r="P222" s="26">
        <f t="shared" ca="1" si="54"/>
        <v>0</v>
      </c>
      <c r="Q222" s="26">
        <f t="shared" ca="1" si="55"/>
        <v>0</v>
      </c>
      <c r="R222" s="11">
        <f t="shared" ca="1" si="46"/>
        <v>6.5034266792134907E-3</v>
      </c>
    </row>
    <row r="223" spans="1:18" x14ac:dyDescent="0.2">
      <c r="A223" s="117"/>
      <c r="B223" s="117"/>
      <c r="C223" s="117"/>
      <c r="D223" s="119">
        <f t="shared" si="43"/>
        <v>0</v>
      </c>
      <c r="E223" s="119">
        <f t="shared" si="43"/>
        <v>0</v>
      </c>
      <c r="F223" s="26">
        <f t="shared" si="44"/>
        <v>0</v>
      </c>
      <c r="G223" s="26">
        <f t="shared" si="44"/>
        <v>0</v>
      </c>
      <c r="H223" s="26">
        <f t="shared" si="47"/>
        <v>0</v>
      </c>
      <c r="I223" s="26">
        <f t="shared" si="48"/>
        <v>0</v>
      </c>
      <c r="J223" s="26">
        <f t="shared" si="49"/>
        <v>0</v>
      </c>
      <c r="K223" s="26">
        <f t="shared" si="50"/>
        <v>0</v>
      </c>
      <c r="L223" s="26">
        <f t="shared" si="51"/>
        <v>0</v>
      </c>
      <c r="M223" s="26">
        <f t="shared" ca="1" si="45"/>
        <v>-6.5034266792134907E-3</v>
      </c>
      <c r="N223" s="26">
        <f t="shared" ca="1" si="52"/>
        <v>0</v>
      </c>
      <c r="O223" s="120">
        <f t="shared" ca="1" si="53"/>
        <v>0</v>
      </c>
      <c r="P223" s="26">
        <f t="shared" ca="1" si="54"/>
        <v>0</v>
      </c>
      <c r="Q223" s="26">
        <f t="shared" ca="1" si="55"/>
        <v>0</v>
      </c>
      <c r="R223" s="11">
        <f t="shared" ca="1" si="46"/>
        <v>6.5034266792134907E-3</v>
      </c>
    </row>
    <row r="224" spans="1:18" x14ac:dyDescent="0.2">
      <c r="A224" s="117"/>
      <c r="B224" s="117"/>
      <c r="C224" s="117"/>
      <c r="D224" s="119">
        <f t="shared" si="43"/>
        <v>0</v>
      </c>
      <c r="E224" s="119">
        <f t="shared" si="43"/>
        <v>0</v>
      </c>
      <c r="F224" s="26">
        <f t="shared" si="44"/>
        <v>0</v>
      </c>
      <c r="G224" s="26">
        <f t="shared" si="44"/>
        <v>0</v>
      </c>
      <c r="H224" s="26">
        <f t="shared" si="47"/>
        <v>0</v>
      </c>
      <c r="I224" s="26">
        <f t="shared" si="48"/>
        <v>0</v>
      </c>
      <c r="J224" s="26">
        <f t="shared" si="49"/>
        <v>0</v>
      </c>
      <c r="K224" s="26">
        <f t="shared" si="50"/>
        <v>0</v>
      </c>
      <c r="L224" s="26">
        <f t="shared" si="51"/>
        <v>0</v>
      </c>
      <c r="M224" s="26">
        <f t="shared" ca="1" si="45"/>
        <v>-6.5034266792134907E-3</v>
      </c>
      <c r="N224" s="26">
        <f t="shared" ca="1" si="52"/>
        <v>0</v>
      </c>
      <c r="O224" s="120">
        <f t="shared" ca="1" si="53"/>
        <v>0</v>
      </c>
      <c r="P224" s="26">
        <f t="shared" ca="1" si="54"/>
        <v>0</v>
      </c>
      <c r="Q224" s="26">
        <f t="shared" ca="1" si="55"/>
        <v>0</v>
      </c>
      <c r="R224" s="11">
        <f t="shared" ca="1" si="46"/>
        <v>6.5034266792134907E-3</v>
      </c>
    </row>
    <row r="225" spans="1:18" x14ac:dyDescent="0.2">
      <c r="A225" s="117"/>
      <c r="B225" s="117"/>
      <c r="C225" s="117"/>
      <c r="D225" s="119">
        <f t="shared" si="43"/>
        <v>0</v>
      </c>
      <c r="E225" s="119">
        <f t="shared" si="43"/>
        <v>0</v>
      </c>
      <c r="F225" s="26">
        <f t="shared" si="44"/>
        <v>0</v>
      </c>
      <c r="G225" s="26">
        <f t="shared" si="44"/>
        <v>0</v>
      </c>
      <c r="H225" s="26">
        <f t="shared" si="47"/>
        <v>0</v>
      </c>
      <c r="I225" s="26">
        <f t="shared" si="48"/>
        <v>0</v>
      </c>
      <c r="J225" s="26">
        <f t="shared" si="49"/>
        <v>0</v>
      </c>
      <c r="K225" s="26">
        <f t="shared" si="50"/>
        <v>0</v>
      </c>
      <c r="L225" s="26">
        <f t="shared" si="51"/>
        <v>0</v>
      </c>
      <c r="M225" s="26">
        <f t="shared" ca="1" si="45"/>
        <v>-6.5034266792134907E-3</v>
      </c>
      <c r="N225" s="26">
        <f t="shared" ca="1" si="52"/>
        <v>0</v>
      </c>
      <c r="O225" s="120">
        <f t="shared" ca="1" si="53"/>
        <v>0</v>
      </c>
      <c r="P225" s="26">
        <f t="shared" ca="1" si="54"/>
        <v>0</v>
      </c>
      <c r="Q225" s="26">
        <f t="shared" ca="1" si="55"/>
        <v>0</v>
      </c>
      <c r="R225" s="11">
        <f t="shared" ca="1" si="46"/>
        <v>6.5034266792134907E-3</v>
      </c>
    </row>
    <row r="226" spans="1:18" x14ac:dyDescent="0.2">
      <c r="A226" s="117"/>
      <c r="B226" s="117"/>
      <c r="C226" s="117"/>
      <c r="D226" s="119">
        <f t="shared" si="43"/>
        <v>0</v>
      </c>
      <c r="E226" s="119">
        <f t="shared" si="43"/>
        <v>0</v>
      </c>
      <c r="F226" s="26">
        <f t="shared" si="44"/>
        <v>0</v>
      </c>
      <c r="G226" s="26">
        <f t="shared" si="44"/>
        <v>0</v>
      </c>
      <c r="H226" s="26">
        <f t="shared" si="47"/>
        <v>0</v>
      </c>
      <c r="I226" s="26">
        <f t="shared" si="48"/>
        <v>0</v>
      </c>
      <c r="J226" s="26">
        <f t="shared" si="49"/>
        <v>0</v>
      </c>
      <c r="K226" s="26">
        <f t="shared" si="50"/>
        <v>0</v>
      </c>
      <c r="L226" s="26">
        <f t="shared" si="51"/>
        <v>0</v>
      </c>
      <c r="M226" s="26">
        <f t="shared" ca="1" si="45"/>
        <v>-6.5034266792134907E-3</v>
      </c>
      <c r="N226" s="26">
        <f t="shared" ca="1" si="52"/>
        <v>0</v>
      </c>
      <c r="O226" s="120">
        <f t="shared" ca="1" si="53"/>
        <v>0</v>
      </c>
      <c r="P226" s="26">
        <f t="shared" ca="1" si="54"/>
        <v>0</v>
      </c>
      <c r="Q226" s="26">
        <f t="shared" ca="1" si="55"/>
        <v>0</v>
      </c>
      <c r="R226" s="11">
        <f t="shared" ca="1" si="46"/>
        <v>6.5034266792134907E-3</v>
      </c>
    </row>
    <row r="227" spans="1:18" x14ac:dyDescent="0.2">
      <c r="A227" s="117"/>
      <c r="B227" s="117"/>
      <c r="C227" s="117"/>
      <c r="D227" s="119">
        <f t="shared" si="43"/>
        <v>0</v>
      </c>
      <c r="E227" s="119">
        <f t="shared" si="43"/>
        <v>0</v>
      </c>
      <c r="F227" s="26">
        <f t="shared" si="44"/>
        <v>0</v>
      </c>
      <c r="G227" s="26">
        <f t="shared" si="44"/>
        <v>0</v>
      </c>
      <c r="H227" s="26">
        <f t="shared" si="47"/>
        <v>0</v>
      </c>
      <c r="I227" s="26">
        <f t="shared" si="48"/>
        <v>0</v>
      </c>
      <c r="J227" s="26">
        <f t="shared" si="49"/>
        <v>0</v>
      </c>
      <c r="K227" s="26">
        <f t="shared" si="50"/>
        <v>0</v>
      </c>
      <c r="L227" s="26">
        <f t="shared" si="51"/>
        <v>0</v>
      </c>
      <c r="M227" s="26">
        <f t="shared" ca="1" si="45"/>
        <v>-6.5034266792134907E-3</v>
      </c>
      <c r="N227" s="26">
        <f t="shared" ca="1" si="52"/>
        <v>0</v>
      </c>
      <c r="O227" s="120">
        <f t="shared" ca="1" si="53"/>
        <v>0</v>
      </c>
      <c r="P227" s="26">
        <f t="shared" ca="1" si="54"/>
        <v>0</v>
      </c>
      <c r="Q227" s="26">
        <f t="shared" ca="1" si="55"/>
        <v>0</v>
      </c>
      <c r="R227" s="11">
        <f t="shared" ca="1" si="46"/>
        <v>6.5034266792134907E-3</v>
      </c>
    </row>
    <row r="228" spans="1:18" x14ac:dyDescent="0.2">
      <c r="A228" s="117"/>
      <c r="B228" s="117"/>
      <c r="C228" s="117"/>
      <c r="D228" s="119">
        <f t="shared" si="43"/>
        <v>0</v>
      </c>
      <c r="E228" s="119">
        <f t="shared" si="43"/>
        <v>0</v>
      </c>
      <c r="F228" s="26">
        <f t="shared" si="44"/>
        <v>0</v>
      </c>
      <c r="G228" s="26">
        <f t="shared" si="44"/>
        <v>0</v>
      </c>
      <c r="H228" s="26">
        <f t="shared" si="47"/>
        <v>0</v>
      </c>
      <c r="I228" s="26">
        <f t="shared" si="48"/>
        <v>0</v>
      </c>
      <c r="J228" s="26">
        <f t="shared" si="49"/>
        <v>0</v>
      </c>
      <c r="K228" s="26">
        <f t="shared" si="50"/>
        <v>0</v>
      </c>
      <c r="L228" s="26">
        <f t="shared" si="51"/>
        <v>0</v>
      </c>
      <c r="M228" s="26">
        <f t="shared" ca="1" si="45"/>
        <v>-6.5034266792134907E-3</v>
      </c>
      <c r="N228" s="26">
        <f t="shared" ca="1" si="52"/>
        <v>0</v>
      </c>
      <c r="O228" s="120">
        <f t="shared" ca="1" si="53"/>
        <v>0</v>
      </c>
      <c r="P228" s="26">
        <f t="shared" ca="1" si="54"/>
        <v>0</v>
      </c>
      <c r="Q228" s="26">
        <f t="shared" ca="1" si="55"/>
        <v>0</v>
      </c>
      <c r="R228" s="11">
        <f t="shared" ca="1" si="46"/>
        <v>6.5034266792134907E-3</v>
      </c>
    </row>
    <row r="229" spans="1:18" x14ac:dyDescent="0.2">
      <c r="A229" s="117"/>
      <c r="B229" s="117"/>
      <c r="C229" s="117"/>
      <c r="D229" s="119">
        <f t="shared" si="43"/>
        <v>0</v>
      </c>
      <c r="E229" s="119">
        <f t="shared" si="43"/>
        <v>0</v>
      </c>
      <c r="F229" s="26">
        <f t="shared" si="44"/>
        <v>0</v>
      </c>
      <c r="G229" s="26">
        <f t="shared" si="44"/>
        <v>0</v>
      </c>
      <c r="H229" s="26">
        <f t="shared" si="47"/>
        <v>0</v>
      </c>
      <c r="I229" s="26">
        <f t="shared" si="48"/>
        <v>0</v>
      </c>
      <c r="J229" s="26">
        <f t="shared" si="49"/>
        <v>0</v>
      </c>
      <c r="K229" s="26">
        <f t="shared" si="50"/>
        <v>0</v>
      </c>
      <c r="L229" s="26">
        <f t="shared" si="51"/>
        <v>0</v>
      </c>
      <c r="M229" s="26">
        <f t="shared" ca="1" si="45"/>
        <v>-6.5034266792134907E-3</v>
      </c>
      <c r="N229" s="26">
        <f t="shared" ca="1" si="52"/>
        <v>0</v>
      </c>
      <c r="O229" s="120">
        <f t="shared" ca="1" si="53"/>
        <v>0</v>
      </c>
      <c r="P229" s="26">
        <f t="shared" ca="1" si="54"/>
        <v>0</v>
      </c>
      <c r="Q229" s="26">
        <f t="shared" ca="1" si="55"/>
        <v>0</v>
      </c>
      <c r="R229" s="11">
        <f t="shared" ca="1" si="46"/>
        <v>6.5034266792134907E-3</v>
      </c>
    </row>
    <row r="230" spans="1:18" x14ac:dyDescent="0.2">
      <c r="A230" s="117"/>
      <c r="B230" s="117"/>
      <c r="C230" s="117"/>
      <c r="D230" s="119">
        <f t="shared" si="43"/>
        <v>0</v>
      </c>
      <c r="E230" s="119">
        <f t="shared" si="43"/>
        <v>0</v>
      </c>
      <c r="F230" s="26">
        <f t="shared" si="44"/>
        <v>0</v>
      </c>
      <c r="G230" s="26">
        <f t="shared" si="44"/>
        <v>0</v>
      </c>
      <c r="H230" s="26">
        <f t="shared" si="47"/>
        <v>0</v>
      </c>
      <c r="I230" s="26">
        <f t="shared" si="48"/>
        <v>0</v>
      </c>
      <c r="J230" s="26">
        <f t="shared" si="49"/>
        <v>0</v>
      </c>
      <c r="K230" s="26">
        <f t="shared" si="50"/>
        <v>0</v>
      </c>
      <c r="L230" s="26">
        <f t="shared" si="51"/>
        <v>0</v>
      </c>
      <c r="M230" s="26">
        <f t="shared" ca="1" si="45"/>
        <v>-6.5034266792134907E-3</v>
      </c>
      <c r="N230" s="26">
        <f t="shared" ca="1" si="52"/>
        <v>0</v>
      </c>
      <c r="O230" s="120">
        <f t="shared" ca="1" si="53"/>
        <v>0</v>
      </c>
      <c r="P230" s="26">
        <f t="shared" ca="1" si="54"/>
        <v>0</v>
      </c>
      <c r="Q230" s="26">
        <f t="shared" ca="1" si="55"/>
        <v>0</v>
      </c>
      <c r="R230" s="11">
        <f t="shared" ca="1" si="46"/>
        <v>6.5034266792134907E-3</v>
      </c>
    </row>
    <row r="231" spans="1:18" x14ac:dyDescent="0.2">
      <c r="A231" s="117"/>
      <c r="B231" s="117"/>
      <c r="C231" s="117"/>
      <c r="D231" s="119">
        <f t="shared" si="43"/>
        <v>0</v>
      </c>
      <c r="E231" s="119">
        <f t="shared" si="43"/>
        <v>0</v>
      </c>
      <c r="F231" s="26">
        <f t="shared" si="44"/>
        <v>0</v>
      </c>
      <c r="G231" s="26">
        <f t="shared" si="44"/>
        <v>0</v>
      </c>
      <c r="H231" s="26">
        <f t="shared" si="47"/>
        <v>0</v>
      </c>
      <c r="I231" s="26">
        <f t="shared" si="48"/>
        <v>0</v>
      </c>
      <c r="J231" s="26">
        <f t="shared" si="49"/>
        <v>0</v>
      </c>
      <c r="K231" s="26">
        <f t="shared" si="50"/>
        <v>0</v>
      </c>
      <c r="L231" s="26">
        <f t="shared" si="51"/>
        <v>0</v>
      </c>
      <c r="M231" s="26">
        <f t="shared" ca="1" si="45"/>
        <v>-6.5034266792134907E-3</v>
      </c>
      <c r="N231" s="26">
        <f t="shared" ca="1" si="52"/>
        <v>0</v>
      </c>
      <c r="O231" s="120">
        <f t="shared" ca="1" si="53"/>
        <v>0</v>
      </c>
      <c r="P231" s="26">
        <f t="shared" ca="1" si="54"/>
        <v>0</v>
      </c>
      <c r="Q231" s="26">
        <f t="shared" ca="1" si="55"/>
        <v>0</v>
      </c>
      <c r="R231" s="11">
        <f t="shared" ca="1" si="46"/>
        <v>6.5034266792134907E-3</v>
      </c>
    </row>
    <row r="232" spans="1:18" x14ac:dyDescent="0.2">
      <c r="A232" s="117"/>
      <c r="B232" s="117"/>
      <c r="C232" s="117"/>
      <c r="D232" s="119">
        <f t="shared" si="43"/>
        <v>0</v>
      </c>
      <c r="E232" s="119">
        <f t="shared" si="43"/>
        <v>0</v>
      </c>
      <c r="F232" s="26">
        <f t="shared" si="44"/>
        <v>0</v>
      </c>
      <c r="G232" s="26">
        <f t="shared" si="44"/>
        <v>0</v>
      </c>
      <c r="H232" s="26">
        <f t="shared" si="47"/>
        <v>0</v>
      </c>
      <c r="I232" s="26">
        <f t="shared" si="48"/>
        <v>0</v>
      </c>
      <c r="J232" s="26">
        <f t="shared" si="49"/>
        <v>0</v>
      </c>
      <c r="K232" s="26">
        <f t="shared" si="50"/>
        <v>0</v>
      </c>
      <c r="L232" s="26">
        <f t="shared" si="51"/>
        <v>0</v>
      </c>
      <c r="M232" s="26">
        <f t="shared" ca="1" si="45"/>
        <v>-6.5034266792134907E-3</v>
      </c>
      <c r="N232" s="26">
        <f t="shared" ca="1" si="52"/>
        <v>0</v>
      </c>
      <c r="O232" s="120">
        <f t="shared" ca="1" si="53"/>
        <v>0</v>
      </c>
      <c r="P232" s="26">
        <f t="shared" ca="1" si="54"/>
        <v>0</v>
      </c>
      <c r="Q232" s="26">
        <f t="shared" ca="1" si="55"/>
        <v>0</v>
      </c>
      <c r="R232" s="11">
        <f t="shared" ca="1" si="46"/>
        <v>6.5034266792134907E-3</v>
      </c>
    </row>
    <row r="233" spans="1:18" x14ac:dyDescent="0.2">
      <c r="A233" s="117"/>
      <c r="B233" s="117"/>
      <c r="C233" s="117"/>
      <c r="D233" s="119">
        <f t="shared" si="43"/>
        <v>0</v>
      </c>
      <c r="E233" s="119">
        <f t="shared" si="43"/>
        <v>0</v>
      </c>
      <c r="F233" s="26">
        <f t="shared" si="44"/>
        <v>0</v>
      </c>
      <c r="G233" s="26">
        <f t="shared" si="44"/>
        <v>0</v>
      </c>
      <c r="H233" s="26">
        <f t="shared" si="47"/>
        <v>0</v>
      </c>
      <c r="I233" s="26">
        <f t="shared" si="48"/>
        <v>0</v>
      </c>
      <c r="J233" s="26">
        <f t="shared" si="49"/>
        <v>0</v>
      </c>
      <c r="K233" s="26">
        <f t="shared" si="50"/>
        <v>0</v>
      </c>
      <c r="L233" s="26">
        <f t="shared" si="51"/>
        <v>0</v>
      </c>
      <c r="M233" s="26">
        <f t="shared" ca="1" si="45"/>
        <v>-6.5034266792134907E-3</v>
      </c>
      <c r="N233" s="26">
        <f t="shared" ca="1" si="52"/>
        <v>0</v>
      </c>
      <c r="O233" s="120">
        <f t="shared" ca="1" si="53"/>
        <v>0</v>
      </c>
      <c r="P233" s="26">
        <f t="shared" ca="1" si="54"/>
        <v>0</v>
      </c>
      <c r="Q233" s="26">
        <f t="shared" ca="1" si="55"/>
        <v>0</v>
      </c>
      <c r="R233" s="11">
        <f t="shared" ca="1" si="46"/>
        <v>6.5034266792134907E-3</v>
      </c>
    </row>
    <row r="234" spans="1:18" x14ac:dyDescent="0.2">
      <c r="A234" s="117"/>
      <c r="B234" s="117"/>
      <c r="C234" s="117"/>
      <c r="D234" s="119">
        <f t="shared" si="43"/>
        <v>0</v>
      </c>
      <c r="E234" s="119">
        <f t="shared" si="43"/>
        <v>0</v>
      </c>
      <c r="F234" s="26">
        <f t="shared" si="44"/>
        <v>0</v>
      </c>
      <c r="G234" s="26">
        <f t="shared" si="44"/>
        <v>0</v>
      </c>
      <c r="H234" s="26">
        <f t="shared" si="47"/>
        <v>0</v>
      </c>
      <c r="I234" s="26">
        <f t="shared" si="48"/>
        <v>0</v>
      </c>
      <c r="J234" s="26">
        <f t="shared" si="49"/>
        <v>0</v>
      </c>
      <c r="K234" s="26">
        <f t="shared" si="50"/>
        <v>0</v>
      </c>
      <c r="L234" s="26">
        <f t="shared" si="51"/>
        <v>0</v>
      </c>
      <c r="M234" s="26">
        <f t="shared" ca="1" si="45"/>
        <v>-6.5034266792134907E-3</v>
      </c>
      <c r="N234" s="26">
        <f t="shared" ca="1" si="52"/>
        <v>0</v>
      </c>
      <c r="O234" s="120">
        <f t="shared" ca="1" si="53"/>
        <v>0</v>
      </c>
      <c r="P234" s="26">
        <f t="shared" ca="1" si="54"/>
        <v>0</v>
      </c>
      <c r="Q234" s="26">
        <f t="shared" ca="1" si="55"/>
        <v>0</v>
      </c>
      <c r="R234" s="11">
        <f t="shared" ca="1" si="46"/>
        <v>6.5034266792134907E-3</v>
      </c>
    </row>
    <row r="235" spans="1:18" x14ac:dyDescent="0.2">
      <c r="A235" s="117"/>
      <c r="B235" s="117"/>
      <c r="C235" s="117"/>
      <c r="D235" s="119">
        <f t="shared" si="43"/>
        <v>0</v>
      </c>
      <c r="E235" s="119">
        <f t="shared" si="43"/>
        <v>0</v>
      </c>
      <c r="F235" s="26">
        <f t="shared" si="44"/>
        <v>0</v>
      </c>
      <c r="G235" s="26">
        <f t="shared" si="44"/>
        <v>0</v>
      </c>
      <c r="H235" s="26">
        <f t="shared" si="47"/>
        <v>0</v>
      </c>
      <c r="I235" s="26">
        <f t="shared" si="48"/>
        <v>0</v>
      </c>
      <c r="J235" s="26">
        <f t="shared" si="49"/>
        <v>0</v>
      </c>
      <c r="K235" s="26">
        <f t="shared" si="50"/>
        <v>0</v>
      </c>
      <c r="L235" s="26">
        <f t="shared" si="51"/>
        <v>0</v>
      </c>
      <c r="M235" s="26">
        <f t="shared" ca="1" si="45"/>
        <v>-6.5034266792134907E-3</v>
      </c>
      <c r="N235" s="26">
        <f t="shared" ca="1" si="52"/>
        <v>0</v>
      </c>
      <c r="O235" s="120">
        <f t="shared" ca="1" si="53"/>
        <v>0</v>
      </c>
      <c r="P235" s="26">
        <f t="shared" ca="1" si="54"/>
        <v>0</v>
      </c>
      <c r="Q235" s="26">
        <f t="shared" ca="1" si="55"/>
        <v>0</v>
      </c>
      <c r="R235" s="11">
        <f t="shared" ca="1" si="46"/>
        <v>6.5034266792134907E-3</v>
      </c>
    </row>
    <row r="236" spans="1:18" x14ac:dyDescent="0.2">
      <c r="A236" s="117"/>
      <c r="B236" s="117"/>
      <c r="C236" s="117"/>
      <c r="D236" s="119">
        <f t="shared" si="43"/>
        <v>0</v>
      </c>
      <c r="E236" s="119">
        <f t="shared" si="43"/>
        <v>0</v>
      </c>
      <c r="F236" s="26">
        <f t="shared" si="44"/>
        <v>0</v>
      </c>
      <c r="G236" s="26">
        <f t="shared" si="44"/>
        <v>0</v>
      </c>
      <c r="H236" s="26">
        <f t="shared" si="47"/>
        <v>0</v>
      </c>
      <c r="I236" s="26">
        <f t="shared" si="48"/>
        <v>0</v>
      </c>
      <c r="J236" s="26">
        <f t="shared" si="49"/>
        <v>0</v>
      </c>
      <c r="K236" s="26">
        <f t="shared" si="50"/>
        <v>0</v>
      </c>
      <c r="L236" s="26">
        <f t="shared" si="51"/>
        <v>0</v>
      </c>
      <c r="M236" s="26">
        <f t="shared" ca="1" si="45"/>
        <v>-6.5034266792134907E-3</v>
      </c>
      <c r="N236" s="26">
        <f t="shared" ca="1" si="52"/>
        <v>0</v>
      </c>
      <c r="O236" s="120">
        <f t="shared" ca="1" si="53"/>
        <v>0</v>
      </c>
      <c r="P236" s="26">
        <f t="shared" ca="1" si="54"/>
        <v>0</v>
      </c>
      <c r="Q236" s="26">
        <f t="shared" ca="1" si="55"/>
        <v>0</v>
      </c>
      <c r="R236" s="11">
        <f t="shared" ca="1" si="46"/>
        <v>6.5034266792134907E-3</v>
      </c>
    </row>
    <row r="237" spans="1:18" x14ac:dyDescent="0.2">
      <c r="A237" s="117"/>
      <c r="B237" s="117"/>
      <c r="C237" s="117"/>
      <c r="D237" s="119">
        <f t="shared" si="43"/>
        <v>0</v>
      </c>
      <c r="E237" s="119">
        <f t="shared" si="43"/>
        <v>0</v>
      </c>
      <c r="F237" s="26">
        <f t="shared" si="44"/>
        <v>0</v>
      </c>
      <c r="G237" s="26">
        <f t="shared" si="44"/>
        <v>0</v>
      </c>
      <c r="H237" s="26">
        <f t="shared" si="47"/>
        <v>0</v>
      </c>
      <c r="I237" s="26">
        <f t="shared" si="48"/>
        <v>0</v>
      </c>
      <c r="J237" s="26">
        <f t="shared" si="49"/>
        <v>0</v>
      </c>
      <c r="K237" s="26">
        <f t="shared" si="50"/>
        <v>0</v>
      </c>
      <c r="L237" s="26">
        <f t="shared" si="51"/>
        <v>0</v>
      </c>
      <c r="M237" s="26">
        <f t="shared" ca="1" si="45"/>
        <v>-6.5034266792134907E-3</v>
      </c>
      <c r="N237" s="26">
        <f t="shared" ca="1" si="52"/>
        <v>0</v>
      </c>
      <c r="O237" s="120">
        <f t="shared" ca="1" si="53"/>
        <v>0</v>
      </c>
      <c r="P237" s="26">
        <f t="shared" ca="1" si="54"/>
        <v>0</v>
      </c>
      <c r="Q237" s="26">
        <f t="shared" ca="1" si="55"/>
        <v>0</v>
      </c>
      <c r="R237" s="11">
        <f t="shared" ca="1" si="46"/>
        <v>6.5034266792134907E-3</v>
      </c>
    </row>
    <row r="238" spans="1:18" x14ac:dyDescent="0.2">
      <c r="A238" s="117"/>
      <c r="B238" s="117"/>
      <c r="C238" s="117"/>
      <c r="D238" s="119">
        <f t="shared" si="43"/>
        <v>0</v>
      </c>
      <c r="E238" s="119">
        <f t="shared" si="43"/>
        <v>0</v>
      </c>
      <c r="F238" s="26">
        <f t="shared" si="44"/>
        <v>0</v>
      </c>
      <c r="G238" s="26">
        <f t="shared" si="44"/>
        <v>0</v>
      </c>
      <c r="H238" s="26">
        <f t="shared" si="47"/>
        <v>0</v>
      </c>
      <c r="I238" s="26">
        <f t="shared" si="48"/>
        <v>0</v>
      </c>
      <c r="J238" s="26">
        <f t="shared" si="49"/>
        <v>0</v>
      </c>
      <c r="K238" s="26">
        <f t="shared" si="50"/>
        <v>0</v>
      </c>
      <c r="L238" s="26">
        <f t="shared" si="51"/>
        <v>0</v>
      </c>
      <c r="M238" s="26">
        <f t="shared" ca="1" si="45"/>
        <v>-6.5034266792134907E-3</v>
      </c>
      <c r="N238" s="26">
        <f t="shared" ca="1" si="52"/>
        <v>0</v>
      </c>
      <c r="O238" s="120">
        <f t="shared" ca="1" si="53"/>
        <v>0</v>
      </c>
      <c r="P238" s="26">
        <f t="shared" ca="1" si="54"/>
        <v>0</v>
      </c>
      <c r="Q238" s="26">
        <f t="shared" ca="1" si="55"/>
        <v>0</v>
      </c>
      <c r="R238" s="11">
        <f t="shared" ca="1" si="46"/>
        <v>6.5034266792134907E-3</v>
      </c>
    </row>
    <row r="239" spans="1:18" x14ac:dyDescent="0.2">
      <c r="A239" s="117"/>
      <c r="B239" s="117"/>
      <c r="C239" s="117"/>
      <c r="D239" s="119">
        <f t="shared" si="43"/>
        <v>0</v>
      </c>
      <c r="E239" s="119">
        <f t="shared" si="43"/>
        <v>0</v>
      </c>
      <c r="F239" s="26">
        <f t="shared" si="44"/>
        <v>0</v>
      </c>
      <c r="G239" s="26">
        <f t="shared" si="44"/>
        <v>0</v>
      </c>
      <c r="H239" s="26">
        <f t="shared" si="47"/>
        <v>0</v>
      </c>
      <c r="I239" s="26">
        <f t="shared" si="48"/>
        <v>0</v>
      </c>
      <c r="J239" s="26">
        <f t="shared" si="49"/>
        <v>0</v>
      </c>
      <c r="K239" s="26">
        <f t="shared" si="50"/>
        <v>0</v>
      </c>
      <c r="L239" s="26">
        <f t="shared" si="51"/>
        <v>0</v>
      </c>
      <c r="M239" s="26">
        <f t="shared" ca="1" si="45"/>
        <v>-6.5034266792134907E-3</v>
      </c>
      <c r="N239" s="26">
        <f t="shared" ca="1" si="52"/>
        <v>0</v>
      </c>
      <c r="O239" s="120">
        <f t="shared" ca="1" si="53"/>
        <v>0</v>
      </c>
      <c r="P239" s="26">
        <f t="shared" ca="1" si="54"/>
        <v>0</v>
      </c>
      <c r="Q239" s="26">
        <f t="shared" ca="1" si="55"/>
        <v>0</v>
      </c>
      <c r="R239" s="11">
        <f t="shared" ca="1" si="46"/>
        <v>6.5034266792134907E-3</v>
      </c>
    </row>
    <row r="240" spans="1:18" x14ac:dyDescent="0.2">
      <c r="A240" s="117"/>
      <c r="B240" s="117"/>
      <c r="C240" s="117"/>
      <c r="D240" s="119">
        <f t="shared" si="43"/>
        <v>0</v>
      </c>
      <c r="E240" s="119">
        <f t="shared" si="43"/>
        <v>0</v>
      </c>
      <c r="F240" s="26">
        <f t="shared" si="44"/>
        <v>0</v>
      </c>
      <c r="G240" s="26">
        <f t="shared" si="44"/>
        <v>0</v>
      </c>
      <c r="H240" s="26">
        <f t="shared" si="47"/>
        <v>0</v>
      </c>
      <c r="I240" s="26">
        <f t="shared" si="48"/>
        <v>0</v>
      </c>
      <c r="J240" s="26">
        <f t="shared" si="49"/>
        <v>0</v>
      </c>
      <c r="K240" s="26">
        <f t="shared" si="50"/>
        <v>0</v>
      </c>
      <c r="L240" s="26">
        <f t="shared" si="51"/>
        <v>0</v>
      </c>
      <c r="M240" s="26">
        <f t="shared" ca="1" si="45"/>
        <v>-6.5034266792134907E-3</v>
      </c>
      <c r="N240" s="26">
        <f t="shared" ca="1" si="52"/>
        <v>0</v>
      </c>
      <c r="O240" s="120">
        <f t="shared" ca="1" si="53"/>
        <v>0</v>
      </c>
      <c r="P240" s="26">
        <f t="shared" ca="1" si="54"/>
        <v>0</v>
      </c>
      <c r="Q240" s="26">
        <f t="shared" ca="1" si="55"/>
        <v>0</v>
      </c>
      <c r="R240" s="11">
        <f t="shared" ca="1" si="46"/>
        <v>6.5034266792134907E-3</v>
      </c>
    </row>
    <row r="241" spans="1:18" x14ac:dyDescent="0.2">
      <c r="A241" s="117"/>
      <c r="B241" s="117"/>
      <c r="C241" s="117"/>
      <c r="D241" s="119">
        <f t="shared" si="43"/>
        <v>0</v>
      </c>
      <c r="E241" s="119">
        <f t="shared" si="43"/>
        <v>0</v>
      </c>
      <c r="F241" s="26">
        <f t="shared" si="44"/>
        <v>0</v>
      </c>
      <c r="G241" s="26">
        <f t="shared" si="44"/>
        <v>0</v>
      </c>
      <c r="H241" s="26">
        <f t="shared" si="47"/>
        <v>0</v>
      </c>
      <c r="I241" s="26">
        <f t="shared" si="48"/>
        <v>0</v>
      </c>
      <c r="J241" s="26">
        <f t="shared" si="49"/>
        <v>0</v>
      </c>
      <c r="K241" s="26">
        <f t="shared" si="50"/>
        <v>0</v>
      </c>
      <c r="L241" s="26">
        <f t="shared" si="51"/>
        <v>0</v>
      </c>
      <c r="M241" s="26">
        <f t="shared" ca="1" si="45"/>
        <v>-6.5034266792134907E-3</v>
      </c>
      <c r="N241" s="26">
        <f t="shared" ca="1" si="52"/>
        <v>0</v>
      </c>
      <c r="O241" s="120">
        <f t="shared" ca="1" si="53"/>
        <v>0</v>
      </c>
      <c r="P241" s="26">
        <f t="shared" ca="1" si="54"/>
        <v>0</v>
      </c>
      <c r="Q241" s="26">
        <f t="shared" ca="1" si="55"/>
        <v>0</v>
      </c>
      <c r="R241" s="11">
        <f t="shared" ca="1" si="46"/>
        <v>6.5034266792134907E-3</v>
      </c>
    </row>
    <row r="242" spans="1:18" x14ac:dyDescent="0.2">
      <c r="A242" s="117"/>
      <c r="B242" s="117"/>
      <c r="C242" s="117"/>
      <c r="D242" s="119">
        <f t="shared" si="43"/>
        <v>0</v>
      </c>
      <c r="E242" s="119">
        <f t="shared" si="43"/>
        <v>0</v>
      </c>
      <c r="F242" s="26">
        <f t="shared" si="44"/>
        <v>0</v>
      </c>
      <c r="G242" s="26">
        <f t="shared" si="44"/>
        <v>0</v>
      </c>
      <c r="H242" s="26">
        <f t="shared" si="47"/>
        <v>0</v>
      </c>
      <c r="I242" s="26">
        <f t="shared" si="48"/>
        <v>0</v>
      </c>
      <c r="J242" s="26">
        <f t="shared" si="49"/>
        <v>0</v>
      </c>
      <c r="K242" s="26">
        <f t="shared" si="50"/>
        <v>0</v>
      </c>
      <c r="L242" s="26">
        <f t="shared" si="51"/>
        <v>0</v>
      </c>
      <c r="M242" s="26">
        <f t="shared" ca="1" si="45"/>
        <v>-6.5034266792134907E-3</v>
      </c>
      <c r="N242" s="26">
        <f t="shared" ca="1" si="52"/>
        <v>0</v>
      </c>
      <c r="O242" s="120">
        <f t="shared" ca="1" si="53"/>
        <v>0</v>
      </c>
      <c r="P242" s="26">
        <f t="shared" ca="1" si="54"/>
        <v>0</v>
      </c>
      <c r="Q242" s="26">
        <f t="shared" ca="1" si="55"/>
        <v>0</v>
      </c>
      <c r="R242" s="11">
        <f t="shared" ca="1" si="46"/>
        <v>6.5034266792134907E-3</v>
      </c>
    </row>
    <row r="243" spans="1:18" x14ac:dyDescent="0.2">
      <c r="A243" s="117"/>
      <c r="B243" s="117"/>
      <c r="C243" s="117"/>
      <c r="D243" s="119">
        <f t="shared" si="43"/>
        <v>0</v>
      </c>
      <c r="E243" s="119">
        <f t="shared" si="43"/>
        <v>0</v>
      </c>
      <c r="F243" s="26">
        <f t="shared" si="44"/>
        <v>0</v>
      </c>
      <c r="G243" s="26">
        <f t="shared" si="44"/>
        <v>0</v>
      </c>
      <c r="H243" s="26">
        <f t="shared" si="47"/>
        <v>0</v>
      </c>
      <c r="I243" s="26">
        <f t="shared" si="48"/>
        <v>0</v>
      </c>
      <c r="J243" s="26">
        <f t="shared" si="49"/>
        <v>0</v>
      </c>
      <c r="K243" s="26">
        <f t="shared" si="50"/>
        <v>0</v>
      </c>
      <c r="L243" s="26">
        <f t="shared" si="51"/>
        <v>0</v>
      </c>
      <c r="M243" s="26">
        <f t="shared" ca="1" si="45"/>
        <v>-6.5034266792134907E-3</v>
      </c>
      <c r="N243" s="26">
        <f t="shared" ca="1" si="52"/>
        <v>0</v>
      </c>
      <c r="O243" s="120">
        <f t="shared" ca="1" si="53"/>
        <v>0</v>
      </c>
      <c r="P243" s="26">
        <f t="shared" ca="1" si="54"/>
        <v>0</v>
      </c>
      <c r="Q243" s="26">
        <f t="shared" ca="1" si="55"/>
        <v>0</v>
      </c>
      <c r="R243" s="11">
        <f t="shared" ca="1" si="46"/>
        <v>6.5034266792134907E-3</v>
      </c>
    </row>
    <row r="244" spans="1:18" x14ac:dyDescent="0.2">
      <c r="A244" s="117"/>
      <c r="B244" s="117"/>
      <c r="C244" s="117"/>
      <c r="D244" s="119">
        <f t="shared" si="43"/>
        <v>0</v>
      </c>
      <c r="E244" s="119">
        <f t="shared" si="43"/>
        <v>0</v>
      </c>
      <c r="F244" s="26">
        <f t="shared" si="44"/>
        <v>0</v>
      </c>
      <c r="G244" s="26">
        <f t="shared" si="44"/>
        <v>0</v>
      </c>
      <c r="H244" s="26">
        <f t="shared" si="47"/>
        <v>0</v>
      </c>
      <c r="I244" s="26">
        <f t="shared" si="48"/>
        <v>0</v>
      </c>
      <c r="J244" s="26">
        <f t="shared" si="49"/>
        <v>0</v>
      </c>
      <c r="K244" s="26">
        <f t="shared" si="50"/>
        <v>0</v>
      </c>
      <c r="L244" s="26">
        <f t="shared" si="51"/>
        <v>0</v>
      </c>
      <c r="M244" s="26">
        <f t="shared" ca="1" si="45"/>
        <v>-6.5034266792134907E-3</v>
      </c>
      <c r="N244" s="26">
        <f t="shared" ca="1" si="52"/>
        <v>0</v>
      </c>
      <c r="O244" s="120">
        <f t="shared" ca="1" si="53"/>
        <v>0</v>
      </c>
      <c r="P244" s="26">
        <f t="shared" ca="1" si="54"/>
        <v>0</v>
      </c>
      <c r="Q244" s="26">
        <f t="shared" ca="1" si="55"/>
        <v>0</v>
      </c>
      <c r="R244" s="11">
        <f t="shared" ca="1" si="46"/>
        <v>6.5034266792134907E-3</v>
      </c>
    </row>
    <row r="245" spans="1:18" x14ac:dyDescent="0.2">
      <c r="A245" s="117"/>
      <c r="B245" s="117"/>
      <c r="C245" s="117"/>
      <c r="D245" s="119">
        <f t="shared" si="43"/>
        <v>0</v>
      </c>
      <c r="E245" s="119">
        <f t="shared" si="43"/>
        <v>0</v>
      </c>
      <c r="F245" s="26">
        <f t="shared" si="44"/>
        <v>0</v>
      </c>
      <c r="G245" s="26">
        <f t="shared" si="44"/>
        <v>0</v>
      </c>
      <c r="H245" s="26">
        <f t="shared" si="47"/>
        <v>0</v>
      </c>
      <c r="I245" s="26">
        <f t="shared" si="48"/>
        <v>0</v>
      </c>
      <c r="J245" s="26">
        <f t="shared" si="49"/>
        <v>0</v>
      </c>
      <c r="K245" s="26">
        <f t="shared" si="50"/>
        <v>0</v>
      </c>
      <c r="L245" s="26">
        <f t="shared" si="51"/>
        <v>0</v>
      </c>
      <c r="M245" s="26">
        <f t="shared" ca="1" si="45"/>
        <v>-6.5034266792134907E-3</v>
      </c>
      <c r="N245" s="26">
        <f t="shared" ca="1" si="52"/>
        <v>0</v>
      </c>
      <c r="O245" s="120">
        <f t="shared" ca="1" si="53"/>
        <v>0</v>
      </c>
      <c r="P245" s="26">
        <f t="shared" ca="1" si="54"/>
        <v>0</v>
      </c>
      <c r="Q245" s="26">
        <f t="shared" ca="1" si="55"/>
        <v>0</v>
      </c>
      <c r="R245" s="11">
        <f t="shared" ca="1" si="46"/>
        <v>6.5034266792134907E-3</v>
      </c>
    </row>
    <row r="246" spans="1:18" x14ac:dyDescent="0.2">
      <c r="A246" s="117"/>
      <c r="B246" s="117"/>
      <c r="C246" s="117"/>
      <c r="D246" s="119">
        <f t="shared" si="43"/>
        <v>0</v>
      </c>
      <c r="E246" s="119">
        <f t="shared" si="43"/>
        <v>0</v>
      </c>
      <c r="F246" s="26">
        <f t="shared" si="44"/>
        <v>0</v>
      </c>
      <c r="G246" s="26">
        <f t="shared" si="44"/>
        <v>0</v>
      </c>
      <c r="H246" s="26">
        <f t="shared" si="47"/>
        <v>0</v>
      </c>
      <c r="I246" s="26">
        <f t="shared" si="48"/>
        <v>0</v>
      </c>
      <c r="J246" s="26">
        <f t="shared" si="49"/>
        <v>0</v>
      </c>
      <c r="K246" s="26">
        <f t="shared" si="50"/>
        <v>0</v>
      </c>
      <c r="L246" s="26">
        <f t="shared" si="51"/>
        <v>0</v>
      </c>
      <c r="M246" s="26">
        <f t="shared" ca="1" si="45"/>
        <v>-6.5034266792134907E-3</v>
      </c>
      <c r="N246" s="26">
        <f t="shared" ca="1" si="52"/>
        <v>0</v>
      </c>
      <c r="O246" s="120">
        <f t="shared" ca="1" si="53"/>
        <v>0</v>
      </c>
      <c r="P246" s="26">
        <f t="shared" ca="1" si="54"/>
        <v>0</v>
      </c>
      <c r="Q246" s="26">
        <f t="shared" ca="1" si="55"/>
        <v>0</v>
      </c>
      <c r="R246" s="11">
        <f t="shared" ca="1" si="46"/>
        <v>6.5034266792134907E-3</v>
      </c>
    </row>
    <row r="247" spans="1:18" x14ac:dyDescent="0.2">
      <c r="A247" s="117"/>
      <c r="B247" s="117"/>
      <c r="C247" s="117"/>
      <c r="D247" s="119">
        <f t="shared" si="43"/>
        <v>0</v>
      </c>
      <c r="E247" s="119">
        <f t="shared" si="43"/>
        <v>0</v>
      </c>
      <c r="F247" s="26">
        <f t="shared" si="44"/>
        <v>0</v>
      </c>
      <c r="G247" s="26">
        <f t="shared" si="44"/>
        <v>0</v>
      </c>
      <c r="H247" s="26">
        <f t="shared" si="47"/>
        <v>0</v>
      </c>
      <c r="I247" s="26">
        <f t="shared" si="48"/>
        <v>0</v>
      </c>
      <c r="J247" s="26">
        <f t="shared" si="49"/>
        <v>0</v>
      </c>
      <c r="K247" s="26">
        <f t="shared" si="50"/>
        <v>0</v>
      </c>
      <c r="L247" s="26">
        <f t="shared" si="51"/>
        <v>0</v>
      </c>
      <c r="M247" s="26">
        <f t="shared" ca="1" si="45"/>
        <v>-6.5034266792134907E-3</v>
      </c>
      <c r="N247" s="26">
        <f t="shared" ca="1" si="52"/>
        <v>0</v>
      </c>
      <c r="O247" s="120">
        <f t="shared" ca="1" si="53"/>
        <v>0</v>
      </c>
      <c r="P247" s="26">
        <f t="shared" ca="1" si="54"/>
        <v>0</v>
      </c>
      <c r="Q247" s="26">
        <f t="shared" ca="1" si="55"/>
        <v>0</v>
      </c>
      <c r="R247" s="11">
        <f t="shared" ca="1" si="46"/>
        <v>6.5034266792134907E-3</v>
      </c>
    </row>
    <row r="248" spans="1:18" x14ac:dyDescent="0.2">
      <c r="A248" s="117"/>
      <c r="B248" s="117"/>
      <c r="C248" s="117"/>
      <c r="D248" s="119">
        <f t="shared" si="43"/>
        <v>0</v>
      </c>
      <c r="E248" s="119">
        <f t="shared" si="43"/>
        <v>0</v>
      </c>
      <c r="F248" s="26">
        <f t="shared" si="44"/>
        <v>0</v>
      </c>
      <c r="G248" s="26">
        <f t="shared" si="44"/>
        <v>0</v>
      </c>
      <c r="H248" s="26">
        <f t="shared" si="47"/>
        <v>0</v>
      </c>
      <c r="I248" s="26">
        <f t="shared" si="48"/>
        <v>0</v>
      </c>
      <c r="J248" s="26">
        <f t="shared" si="49"/>
        <v>0</v>
      </c>
      <c r="K248" s="26">
        <f t="shared" si="50"/>
        <v>0</v>
      </c>
      <c r="L248" s="26">
        <f t="shared" si="51"/>
        <v>0</v>
      </c>
      <c r="M248" s="26">
        <f t="shared" ca="1" si="45"/>
        <v>-6.5034266792134907E-3</v>
      </c>
      <c r="N248" s="26">
        <f t="shared" ca="1" si="52"/>
        <v>0</v>
      </c>
      <c r="O248" s="120">
        <f t="shared" ca="1" si="53"/>
        <v>0</v>
      </c>
      <c r="P248" s="26">
        <f t="shared" ca="1" si="54"/>
        <v>0</v>
      </c>
      <c r="Q248" s="26">
        <f t="shared" ca="1" si="55"/>
        <v>0</v>
      </c>
      <c r="R248" s="11">
        <f t="shared" ca="1" si="46"/>
        <v>6.5034266792134907E-3</v>
      </c>
    </row>
    <row r="249" spans="1:18" x14ac:dyDescent="0.2">
      <c r="A249" s="117"/>
      <c r="B249" s="117"/>
      <c r="C249" s="117"/>
      <c r="D249" s="119">
        <f t="shared" si="43"/>
        <v>0</v>
      </c>
      <c r="E249" s="119">
        <f t="shared" si="43"/>
        <v>0</v>
      </c>
      <c r="F249" s="26">
        <f t="shared" si="44"/>
        <v>0</v>
      </c>
      <c r="G249" s="26">
        <f t="shared" si="44"/>
        <v>0</v>
      </c>
      <c r="H249" s="26">
        <f t="shared" si="47"/>
        <v>0</v>
      </c>
      <c r="I249" s="26">
        <f t="shared" si="48"/>
        <v>0</v>
      </c>
      <c r="J249" s="26">
        <f t="shared" si="49"/>
        <v>0</v>
      </c>
      <c r="K249" s="26">
        <f t="shared" si="50"/>
        <v>0</v>
      </c>
      <c r="L249" s="26">
        <f t="shared" si="51"/>
        <v>0</v>
      </c>
      <c r="M249" s="26">
        <f t="shared" ca="1" si="45"/>
        <v>-6.5034266792134907E-3</v>
      </c>
      <c r="N249" s="26">
        <f t="shared" ca="1" si="52"/>
        <v>0</v>
      </c>
      <c r="O249" s="120">
        <f t="shared" ca="1" si="53"/>
        <v>0</v>
      </c>
      <c r="P249" s="26">
        <f t="shared" ca="1" si="54"/>
        <v>0</v>
      </c>
      <c r="Q249" s="26">
        <f t="shared" ca="1" si="55"/>
        <v>0</v>
      </c>
      <c r="R249" s="11">
        <f t="shared" ca="1" si="46"/>
        <v>6.5034266792134907E-3</v>
      </c>
    </row>
    <row r="250" spans="1:18" x14ac:dyDescent="0.2">
      <c r="A250" s="117"/>
      <c r="B250" s="117"/>
      <c r="C250" s="117"/>
      <c r="D250" s="119">
        <f t="shared" si="43"/>
        <v>0</v>
      </c>
      <c r="E250" s="119">
        <f t="shared" si="43"/>
        <v>0</v>
      </c>
      <c r="F250" s="26">
        <f t="shared" si="44"/>
        <v>0</v>
      </c>
      <c r="G250" s="26">
        <f t="shared" si="44"/>
        <v>0</v>
      </c>
      <c r="H250" s="26">
        <f t="shared" si="47"/>
        <v>0</v>
      </c>
      <c r="I250" s="26">
        <f t="shared" si="48"/>
        <v>0</v>
      </c>
      <c r="J250" s="26">
        <f t="shared" si="49"/>
        <v>0</v>
      </c>
      <c r="K250" s="26">
        <f t="shared" si="50"/>
        <v>0</v>
      </c>
      <c r="L250" s="26">
        <f t="shared" si="51"/>
        <v>0</v>
      </c>
      <c r="M250" s="26">
        <f t="shared" ca="1" si="45"/>
        <v>-6.5034266792134907E-3</v>
      </c>
      <c r="N250" s="26">
        <f t="shared" ca="1" si="52"/>
        <v>0</v>
      </c>
      <c r="O250" s="120">
        <f t="shared" ca="1" si="53"/>
        <v>0</v>
      </c>
      <c r="P250" s="26">
        <f t="shared" ca="1" si="54"/>
        <v>0</v>
      </c>
      <c r="Q250" s="26">
        <f t="shared" ca="1" si="55"/>
        <v>0</v>
      </c>
      <c r="R250" s="11">
        <f t="shared" ca="1" si="46"/>
        <v>6.5034266792134907E-3</v>
      </c>
    </row>
    <row r="251" spans="1:18" x14ac:dyDescent="0.2">
      <c r="A251" s="117"/>
      <c r="B251" s="117"/>
      <c r="C251" s="117"/>
      <c r="D251" s="119">
        <f t="shared" si="43"/>
        <v>0</v>
      </c>
      <c r="E251" s="119">
        <f t="shared" si="43"/>
        <v>0</v>
      </c>
      <c r="F251" s="26">
        <f t="shared" si="44"/>
        <v>0</v>
      </c>
      <c r="G251" s="26">
        <f t="shared" si="44"/>
        <v>0</v>
      </c>
      <c r="H251" s="26">
        <f t="shared" si="47"/>
        <v>0</v>
      </c>
      <c r="I251" s="26">
        <f t="shared" si="48"/>
        <v>0</v>
      </c>
      <c r="J251" s="26">
        <f t="shared" si="49"/>
        <v>0</v>
      </c>
      <c r="K251" s="26">
        <f t="shared" si="50"/>
        <v>0</v>
      </c>
      <c r="L251" s="26">
        <f t="shared" si="51"/>
        <v>0</v>
      </c>
      <c r="M251" s="26">
        <f t="shared" ca="1" si="45"/>
        <v>-6.5034266792134907E-3</v>
      </c>
      <c r="N251" s="26">
        <f t="shared" ca="1" si="52"/>
        <v>0</v>
      </c>
      <c r="O251" s="120">
        <f t="shared" ca="1" si="53"/>
        <v>0</v>
      </c>
      <c r="P251" s="26">
        <f t="shared" ca="1" si="54"/>
        <v>0</v>
      </c>
      <c r="Q251" s="26">
        <f t="shared" ca="1" si="55"/>
        <v>0</v>
      </c>
      <c r="R251" s="11">
        <f t="shared" ca="1" si="46"/>
        <v>6.5034266792134907E-3</v>
      </c>
    </row>
    <row r="252" spans="1:18" x14ac:dyDescent="0.2">
      <c r="A252" s="117"/>
      <c r="B252" s="117"/>
      <c r="C252" s="117"/>
      <c r="D252" s="119">
        <f t="shared" si="43"/>
        <v>0</v>
      </c>
      <c r="E252" s="119">
        <f t="shared" si="43"/>
        <v>0</v>
      </c>
      <c r="F252" s="26">
        <f t="shared" si="44"/>
        <v>0</v>
      </c>
      <c r="G252" s="26">
        <f t="shared" si="44"/>
        <v>0</v>
      </c>
      <c r="H252" s="26">
        <f t="shared" si="47"/>
        <v>0</v>
      </c>
      <c r="I252" s="26">
        <f t="shared" si="48"/>
        <v>0</v>
      </c>
      <c r="J252" s="26">
        <f t="shared" si="49"/>
        <v>0</v>
      </c>
      <c r="K252" s="26">
        <f t="shared" si="50"/>
        <v>0</v>
      </c>
      <c r="L252" s="26">
        <f t="shared" si="51"/>
        <v>0</v>
      </c>
      <c r="M252" s="26">
        <f t="shared" ca="1" si="45"/>
        <v>-6.5034266792134907E-3</v>
      </c>
      <c r="N252" s="26">
        <f t="shared" ca="1" si="52"/>
        <v>0</v>
      </c>
      <c r="O252" s="120">
        <f t="shared" ca="1" si="53"/>
        <v>0</v>
      </c>
      <c r="P252" s="26">
        <f t="shared" ca="1" si="54"/>
        <v>0</v>
      </c>
      <c r="Q252" s="26">
        <f t="shared" ca="1" si="55"/>
        <v>0</v>
      </c>
      <c r="R252" s="11">
        <f t="shared" ca="1" si="46"/>
        <v>6.5034266792134907E-3</v>
      </c>
    </row>
    <row r="253" spans="1:18" x14ac:dyDescent="0.2">
      <c r="A253" s="117"/>
      <c r="B253" s="117"/>
      <c r="C253" s="117"/>
      <c r="D253" s="119">
        <f t="shared" si="43"/>
        <v>0</v>
      </c>
      <c r="E253" s="119">
        <f t="shared" si="43"/>
        <v>0</v>
      </c>
      <c r="F253" s="26">
        <f t="shared" si="44"/>
        <v>0</v>
      </c>
      <c r="G253" s="26">
        <f t="shared" si="44"/>
        <v>0</v>
      </c>
      <c r="H253" s="26">
        <f t="shared" si="47"/>
        <v>0</v>
      </c>
      <c r="I253" s="26">
        <f t="shared" si="48"/>
        <v>0</v>
      </c>
      <c r="J253" s="26">
        <f t="shared" si="49"/>
        <v>0</v>
      </c>
      <c r="K253" s="26">
        <f t="shared" si="50"/>
        <v>0</v>
      </c>
      <c r="L253" s="26">
        <f t="shared" si="51"/>
        <v>0</v>
      </c>
      <c r="M253" s="26">
        <f t="shared" ca="1" si="45"/>
        <v>-6.5034266792134907E-3</v>
      </c>
      <c r="N253" s="26">
        <f t="shared" ca="1" si="52"/>
        <v>0</v>
      </c>
      <c r="O253" s="120">
        <f t="shared" ca="1" si="53"/>
        <v>0</v>
      </c>
      <c r="P253" s="26">
        <f t="shared" ca="1" si="54"/>
        <v>0</v>
      </c>
      <c r="Q253" s="26">
        <f t="shared" ca="1" si="55"/>
        <v>0</v>
      </c>
      <c r="R253" s="11">
        <f t="shared" ca="1" si="46"/>
        <v>6.5034266792134907E-3</v>
      </c>
    </row>
    <row r="254" spans="1:18" x14ac:dyDescent="0.2">
      <c r="A254" s="117"/>
      <c r="B254" s="117"/>
      <c r="C254" s="117"/>
      <c r="D254" s="119">
        <f t="shared" si="43"/>
        <v>0</v>
      </c>
      <c r="E254" s="119">
        <f t="shared" si="43"/>
        <v>0</v>
      </c>
      <c r="F254" s="26">
        <f t="shared" si="44"/>
        <v>0</v>
      </c>
      <c r="G254" s="26">
        <f t="shared" si="44"/>
        <v>0</v>
      </c>
      <c r="H254" s="26">
        <f t="shared" si="47"/>
        <v>0</v>
      </c>
      <c r="I254" s="26">
        <f t="shared" si="48"/>
        <v>0</v>
      </c>
      <c r="J254" s="26">
        <f t="shared" si="49"/>
        <v>0</v>
      </c>
      <c r="K254" s="26">
        <f t="shared" si="50"/>
        <v>0</v>
      </c>
      <c r="L254" s="26">
        <f t="shared" si="51"/>
        <v>0</v>
      </c>
      <c r="M254" s="26">
        <f t="shared" ca="1" si="45"/>
        <v>-6.5034266792134907E-3</v>
      </c>
      <c r="N254" s="26">
        <f t="shared" ca="1" si="52"/>
        <v>0</v>
      </c>
      <c r="O254" s="120">
        <f t="shared" ca="1" si="53"/>
        <v>0</v>
      </c>
      <c r="P254" s="26">
        <f t="shared" ca="1" si="54"/>
        <v>0</v>
      </c>
      <c r="Q254" s="26">
        <f t="shared" ca="1" si="55"/>
        <v>0</v>
      </c>
      <c r="R254" s="11">
        <f t="shared" ca="1" si="46"/>
        <v>6.5034266792134907E-3</v>
      </c>
    </row>
    <row r="255" spans="1:18" x14ac:dyDescent="0.2">
      <c r="A255" s="117"/>
      <c r="B255" s="117"/>
      <c r="C255" s="117"/>
      <c r="D255" s="119">
        <f t="shared" si="43"/>
        <v>0</v>
      </c>
      <c r="E255" s="119">
        <f t="shared" si="43"/>
        <v>0</v>
      </c>
      <c r="F255" s="26">
        <f t="shared" si="44"/>
        <v>0</v>
      </c>
      <c r="G255" s="26">
        <f t="shared" si="44"/>
        <v>0</v>
      </c>
      <c r="H255" s="26">
        <f t="shared" si="47"/>
        <v>0</v>
      </c>
      <c r="I255" s="26">
        <f t="shared" si="48"/>
        <v>0</v>
      </c>
      <c r="J255" s="26">
        <f t="shared" si="49"/>
        <v>0</v>
      </c>
      <c r="K255" s="26">
        <f t="shared" si="50"/>
        <v>0</v>
      </c>
      <c r="L255" s="26">
        <f t="shared" si="51"/>
        <v>0</v>
      </c>
      <c r="M255" s="26">
        <f t="shared" ca="1" si="45"/>
        <v>-6.5034266792134907E-3</v>
      </c>
      <c r="N255" s="26">
        <f t="shared" ca="1" si="52"/>
        <v>0</v>
      </c>
      <c r="O255" s="120">
        <f t="shared" ca="1" si="53"/>
        <v>0</v>
      </c>
      <c r="P255" s="26">
        <f t="shared" ca="1" si="54"/>
        <v>0</v>
      </c>
      <c r="Q255" s="26">
        <f t="shared" ca="1" si="55"/>
        <v>0</v>
      </c>
      <c r="R255" s="11">
        <f t="shared" ca="1" si="46"/>
        <v>6.5034266792134907E-3</v>
      </c>
    </row>
    <row r="256" spans="1:18" x14ac:dyDescent="0.2">
      <c r="A256" s="117"/>
      <c r="B256" s="117"/>
      <c r="C256" s="117"/>
      <c r="D256" s="119">
        <f t="shared" si="43"/>
        <v>0</v>
      </c>
      <c r="E256" s="119">
        <f t="shared" si="43"/>
        <v>0</v>
      </c>
      <c r="F256" s="26">
        <f t="shared" si="44"/>
        <v>0</v>
      </c>
      <c r="G256" s="26">
        <f t="shared" si="44"/>
        <v>0</v>
      </c>
      <c r="H256" s="26">
        <f t="shared" si="47"/>
        <v>0</v>
      </c>
      <c r="I256" s="26">
        <f t="shared" si="48"/>
        <v>0</v>
      </c>
      <c r="J256" s="26">
        <f t="shared" si="49"/>
        <v>0</v>
      </c>
      <c r="K256" s="26">
        <f t="shared" si="50"/>
        <v>0</v>
      </c>
      <c r="L256" s="26">
        <f t="shared" si="51"/>
        <v>0</v>
      </c>
      <c r="M256" s="26">
        <f t="shared" ca="1" si="45"/>
        <v>-6.5034266792134907E-3</v>
      </c>
      <c r="N256" s="26">
        <f t="shared" ca="1" si="52"/>
        <v>0</v>
      </c>
      <c r="O256" s="120">
        <f t="shared" ca="1" si="53"/>
        <v>0</v>
      </c>
      <c r="P256" s="26">
        <f t="shared" ca="1" si="54"/>
        <v>0</v>
      </c>
      <c r="Q256" s="26">
        <f t="shared" ca="1" si="55"/>
        <v>0</v>
      </c>
      <c r="R256" s="11">
        <f t="shared" ca="1" si="46"/>
        <v>6.5034266792134907E-3</v>
      </c>
    </row>
    <row r="257" spans="1:18" x14ac:dyDescent="0.2">
      <c r="A257" s="117"/>
      <c r="B257" s="117"/>
      <c r="C257" s="117"/>
      <c r="D257" s="119">
        <f t="shared" si="43"/>
        <v>0</v>
      </c>
      <c r="E257" s="119">
        <f t="shared" si="43"/>
        <v>0</v>
      </c>
      <c r="F257" s="26">
        <f t="shared" si="44"/>
        <v>0</v>
      </c>
      <c r="G257" s="26">
        <f t="shared" si="44"/>
        <v>0</v>
      </c>
      <c r="H257" s="26">
        <f t="shared" si="47"/>
        <v>0</v>
      </c>
      <c r="I257" s="26">
        <f t="shared" si="48"/>
        <v>0</v>
      </c>
      <c r="J257" s="26">
        <f t="shared" si="49"/>
        <v>0</v>
      </c>
      <c r="K257" s="26">
        <f t="shared" si="50"/>
        <v>0</v>
      </c>
      <c r="L257" s="26">
        <f t="shared" si="51"/>
        <v>0</v>
      </c>
      <c r="M257" s="26">
        <f t="shared" ca="1" si="45"/>
        <v>-6.5034266792134907E-3</v>
      </c>
      <c r="N257" s="26">
        <f t="shared" ca="1" si="52"/>
        <v>0</v>
      </c>
      <c r="O257" s="120">
        <f t="shared" ca="1" si="53"/>
        <v>0</v>
      </c>
      <c r="P257" s="26">
        <f t="shared" ca="1" si="54"/>
        <v>0</v>
      </c>
      <c r="Q257" s="26">
        <f t="shared" ca="1" si="55"/>
        <v>0</v>
      </c>
      <c r="R257" s="11">
        <f t="shared" ca="1" si="46"/>
        <v>6.5034266792134907E-3</v>
      </c>
    </row>
    <row r="258" spans="1:18" x14ac:dyDescent="0.2">
      <c r="A258" s="117"/>
      <c r="B258" s="117"/>
      <c r="C258" s="117"/>
      <c r="D258" s="119">
        <f t="shared" si="43"/>
        <v>0</v>
      </c>
      <c r="E258" s="119">
        <f t="shared" si="43"/>
        <v>0</v>
      </c>
      <c r="F258" s="26">
        <f t="shared" si="44"/>
        <v>0</v>
      </c>
      <c r="G258" s="26">
        <f t="shared" si="44"/>
        <v>0</v>
      </c>
      <c r="H258" s="26">
        <f t="shared" si="47"/>
        <v>0</v>
      </c>
      <c r="I258" s="26">
        <f t="shared" si="48"/>
        <v>0</v>
      </c>
      <c r="J258" s="26">
        <f t="shared" si="49"/>
        <v>0</v>
      </c>
      <c r="K258" s="26">
        <f t="shared" si="50"/>
        <v>0</v>
      </c>
      <c r="L258" s="26">
        <f t="shared" si="51"/>
        <v>0</v>
      </c>
      <c r="M258" s="26">
        <f t="shared" ca="1" si="45"/>
        <v>-6.5034266792134907E-3</v>
      </c>
      <c r="N258" s="26">
        <f t="shared" ca="1" si="52"/>
        <v>0</v>
      </c>
      <c r="O258" s="120">
        <f t="shared" ca="1" si="53"/>
        <v>0</v>
      </c>
      <c r="P258" s="26">
        <f t="shared" ca="1" si="54"/>
        <v>0</v>
      </c>
      <c r="Q258" s="26">
        <f t="shared" ca="1" si="55"/>
        <v>0</v>
      </c>
      <c r="R258" s="11">
        <f t="shared" ca="1" si="46"/>
        <v>6.5034266792134907E-3</v>
      </c>
    </row>
    <row r="259" spans="1:18" x14ac:dyDescent="0.2">
      <c r="A259" s="117"/>
      <c r="B259" s="117"/>
      <c r="C259" s="117"/>
      <c r="D259" s="119">
        <f t="shared" si="43"/>
        <v>0</v>
      </c>
      <c r="E259" s="119">
        <f t="shared" si="43"/>
        <v>0</v>
      </c>
      <c r="F259" s="26">
        <f t="shared" si="44"/>
        <v>0</v>
      </c>
      <c r="G259" s="26">
        <f t="shared" si="44"/>
        <v>0</v>
      </c>
      <c r="H259" s="26">
        <f t="shared" si="47"/>
        <v>0</v>
      </c>
      <c r="I259" s="26">
        <f t="shared" si="48"/>
        <v>0</v>
      </c>
      <c r="J259" s="26">
        <f t="shared" si="49"/>
        <v>0</v>
      </c>
      <c r="K259" s="26">
        <f t="shared" si="50"/>
        <v>0</v>
      </c>
      <c r="L259" s="26">
        <f t="shared" si="51"/>
        <v>0</v>
      </c>
      <c r="M259" s="26">
        <f t="shared" ca="1" si="45"/>
        <v>-6.5034266792134907E-3</v>
      </c>
      <c r="N259" s="26">
        <f t="shared" ca="1" si="52"/>
        <v>0</v>
      </c>
      <c r="O259" s="120">
        <f t="shared" ca="1" si="53"/>
        <v>0</v>
      </c>
      <c r="P259" s="26">
        <f t="shared" ca="1" si="54"/>
        <v>0</v>
      </c>
      <c r="Q259" s="26">
        <f t="shared" ca="1" si="55"/>
        <v>0</v>
      </c>
      <c r="R259" s="11">
        <f t="shared" ca="1" si="46"/>
        <v>6.5034266792134907E-3</v>
      </c>
    </row>
    <row r="260" spans="1:18" x14ac:dyDescent="0.2">
      <c r="A260" s="117"/>
      <c r="B260" s="117"/>
      <c r="C260" s="117"/>
      <c r="D260" s="119">
        <f t="shared" si="43"/>
        <v>0</v>
      </c>
      <c r="E260" s="119">
        <f t="shared" si="43"/>
        <v>0</v>
      </c>
      <c r="F260" s="26">
        <f t="shared" si="44"/>
        <v>0</v>
      </c>
      <c r="G260" s="26">
        <f t="shared" si="44"/>
        <v>0</v>
      </c>
      <c r="H260" s="26">
        <f t="shared" si="47"/>
        <v>0</v>
      </c>
      <c r="I260" s="26">
        <f t="shared" si="48"/>
        <v>0</v>
      </c>
      <c r="J260" s="26">
        <f t="shared" si="49"/>
        <v>0</v>
      </c>
      <c r="K260" s="26">
        <f t="shared" si="50"/>
        <v>0</v>
      </c>
      <c r="L260" s="26">
        <f t="shared" si="51"/>
        <v>0</v>
      </c>
      <c r="M260" s="26">
        <f t="shared" ca="1" si="45"/>
        <v>-6.5034266792134907E-3</v>
      </c>
      <c r="N260" s="26">
        <f t="shared" ca="1" si="52"/>
        <v>0</v>
      </c>
      <c r="O260" s="120">
        <f t="shared" ca="1" si="53"/>
        <v>0</v>
      </c>
      <c r="P260" s="26">
        <f t="shared" ca="1" si="54"/>
        <v>0</v>
      </c>
      <c r="Q260" s="26">
        <f t="shared" ca="1" si="55"/>
        <v>0</v>
      </c>
      <c r="R260" s="11">
        <f t="shared" ca="1" si="46"/>
        <v>6.5034266792134907E-3</v>
      </c>
    </row>
    <row r="261" spans="1:18" x14ac:dyDescent="0.2">
      <c r="A261" s="117"/>
      <c r="B261" s="117"/>
      <c r="C261" s="117"/>
      <c r="D261" s="119">
        <f t="shared" si="43"/>
        <v>0</v>
      </c>
      <c r="E261" s="119">
        <f t="shared" si="43"/>
        <v>0</v>
      </c>
      <c r="F261" s="26">
        <f t="shared" si="44"/>
        <v>0</v>
      </c>
      <c r="G261" s="26">
        <f t="shared" si="44"/>
        <v>0</v>
      </c>
      <c r="H261" s="26">
        <f t="shared" si="47"/>
        <v>0</v>
      </c>
      <c r="I261" s="26">
        <f t="shared" si="48"/>
        <v>0</v>
      </c>
      <c r="J261" s="26">
        <f t="shared" si="49"/>
        <v>0</v>
      </c>
      <c r="K261" s="26">
        <f t="shared" si="50"/>
        <v>0</v>
      </c>
      <c r="L261" s="26">
        <f t="shared" si="51"/>
        <v>0</v>
      </c>
      <c r="M261" s="26">
        <f t="shared" ca="1" si="45"/>
        <v>-6.5034266792134907E-3</v>
      </c>
      <c r="N261" s="26">
        <f t="shared" ca="1" si="52"/>
        <v>0</v>
      </c>
      <c r="O261" s="120">
        <f t="shared" ca="1" si="53"/>
        <v>0</v>
      </c>
      <c r="P261" s="26">
        <f t="shared" ca="1" si="54"/>
        <v>0</v>
      </c>
      <c r="Q261" s="26">
        <f t="shared" ca="1" si="55"/>
        <v>0</v>
      </c>
      <c r="R261" s="11">
        <f t="shared" ca="1" si="46"/>
        <v>6.5034266792134907E-3</v>
      </c>
    </row>
    <row r="262" spans="1:18" x14ac:dyDescent="0.2">
      <c r="A262" s="117"/>
      <c r="B262" s="117"/>
      <c r="C262" s="117"/>
      <c r="D262" s="119">
        <f t="shared" si="43"/>
        <v>0</v>
      </c>
      <c r="E262" s="119">
        <f t="shared" si="43"/>
        <v>0</v>
      </c>
      <c r="F262" s="26">
        <f t="shared" si="44"/>
        <v>0</v>
      </c>
      <c r="G262" s="26">
        <f t="shared" si="44"/>
        <v>0</v>
      </c>
      <c r="H262" s="26">
        <f t="shared" si="47"/>
        <v>0</v>
      </c>
      <c r="I262" s="26">
        <f t="shared" si="48"/>
        <v>0</v>
      </c>
      <c r="J262" s="26">
        <f t="shared" si="49"/>
        <v>0</v>
      </c>
      <c r="K262" s="26">
        <f t="shared" si="50"/>
        <v>0</v>
      </c>
      <c r="L262" s="26">
        <f t="shared" si="51"/>
        <v>0</v>
      </c>
      <c r="M262" s="26">
        <f t="shared" ca="1" si="45"/>
        <v>-6.5034266792134907E-3</v>
      </c>
      <c r="N262" s="26">
        <f t="shared" ca="1" si="52"/>
        <v>0</v>
      </c>
      <c r="O262" s="120">
        <f t="shared" ca="1" si="53"/>
        <v>0</v>
      </c>
      <c r="P262" s="26">
        <f t="shared" ca="1" si="54"/>
        <v>0</v>
      </c>
      <c r="Q262" s="26">
        <f t="shared" ca="1" si="55"/>
        <v>0</v>
      </c>
      <c r="R262" s="11">
        <f t="shared" ca="1" si="46"/>
        <v>6.5034266792134907E-3</v>
      </c>
    </row>
    <row r="263" spans="1:18" x14ac:dyDescent="0.2">
      <c r="A263" s="117"/>
      <c r="B263" s="117"/>
      <c r="C263" s="117"/>
      <c r="D263" s="119">
        <f t="shared" si="43"/>
        <v>0</v>
      </c>
      <c r="E263" s="119">
        <f t="shared" si="43"/>
        <v>0</v>
      </c>
      <c r="F263" s="26">
        <f t="shared" si="44"/>
        <v>0</v>
      </c>
      <c r="G263" s="26">
        <f t="shared" si="44"/>
        <v>0</v>
      </c>
      <c r="H263" s="26">
        <f t="shared" si="47"/>
        <v>0</v>
      </c>
      <c r="I263" s="26">
        <f t="shared" si="48"/>
        <v>0</v>
      </c>
      <c r="J263" s="26">
        <f t="shared" si="49"/>
        <v>0</v>
      </c>
      <c r="K263" s="26">
        <f t="shared" si="50"/>
        <v>0</v>
      </c>
      <c r="L263" s="26">
        <f t="shared" si="51"/>
        <v>0</v>
      </c>
      <c r="M263" s="26">
        <f t="shared" ca="1" si="45"/>
        <v>-6.5034266792134907E-3</v>
      </c>
      <c r="N263" s="26">
        <f t="shared" ca="1" si="52"/>
        <v>0</v>
      </c>
      <c r="O263" s="120">
        <f t="shared" ca="1" si="53"/>
        <v>0</v>
      </c>
      <c r="P263" s="26">
        <f t="shared" ca="1" si="54"/>
        <v>0</v>
      </c>
      <c r="Q263" s="26">
        <f t="shared" ca="1" si="55"/>
        <v>0</v>
      </c>
      <c r="R263" s="11">
        <f t="shared" ca="1" si="46"/>
        <v>6.5034266792134907E-3</v>
      </c>
    </row>
    <row r="264" spans="1:18" x14ac:dyDescent="0.2">
      <c r="A264" s="117"/>
      <c r="B264" s="117"/>
      <c r="C264" s="117"/>
      <c r="D264" s="119">
        <f t="shared" si="43"/>
        <v>0</v>
      </c>
      <c r="E264" s="119">
        <f t="shared" si="43"/>
        <v>0</v>
      </c>
      <c r="F264" s="26">
        <f t="shared" si="44"/>
        <v>0</v>
      </c>
      <c r="G264" s="26">
        <f t="shared" si="44"/>
        <v>0</v>
      </c>
      <c r="H264" s="26">
        <f t="shared" si="47"/>
        <v>0</v>
      </c>
      <c r="I264" s="26">
        <f t="shared" si="48"/>
        <v>0</v>
      </c>
      <c r="J264" s="26">
        <f t="shared" si="49"/>
        <v>0</v>
      </c>
      <c r="K264" s="26">
        <f t="shared" si="50"/>
        <v>0</v>
      </c>
      <c r="L264" s="26">
        <f t="shared" si="51"/>
        <v>0</v>
      </c>
      <c r="M264" s="26">
        <f t="shared" ca="1" si="45"/>
        <v>-6.5034266792134907E-3</v>
      </c>
      <c r="N264" s="26">
        <f t="shared" ca="1" si="52"/>
        <v>0</v>
      </c>
      <c r="O264" s="120">
        <f t="shared" ca="1" si="53"/>
        <v>0</v>
      </c>
      <c r="P264" s="26">
        <f t="shared" ca="1" si="54"/>
        <v>0</v>
      </c>
      <c r="Q264" s="26">
        <f t="shared" ca="1" si="55"/>
        <v>0</v>
      </c>
      <c r="R264" s="11">
        <f t="shared" ca="1" si="46"/>
        <v>6.5034266792134907E-3</v>
      </c>
    </row>
    <row r="265" spans="1:18" x14ac:dyDescent="0.2">
      <c r="A265" s="117"/>
      <c r="B265" s="117"/>
      <c r="C265" s="117"/>
      <c r="D265" s="119">
        <f t="shared" si="43"/>
        <v>0</v>
      </c>
      <c r="E265" s="119">
        <f t="shared" si="43"/>
        <v>0</v>
      </c>
      <c r="F265" s="26">
        <f t="shared" si="44"/>
        <v>0</v>
      </c>
      <c r="G265" s="26">
        <f t="shared" si="44"/>
        <v>0</v>
      </c>
      <c r="H265" s="26">
        <f t="shared" si="47"/>
        <v>0</v>
      </c>
      <c r="I265" s="26">
        <f t="shared" si="48"/>
        <v>0</v>
      </c>
      <c r="J265" s="26">
        <f t="shared" si="49"/>
        <v>0</v>
      </c>
      <c r="K265" s="26">
        <f t="shared" si="50"/>
        <v>0</v>
      </c>
      <c r="L265" s="26">
        <f t="shared" si="51"/>
        <v>0</v>
      </c>
      <c r="M265" s="26">
        <f t="shared" ca="1" si="45"/>
        <v>-6.5034266792134907E-3</v>
      </c>
      <c r="N265" s="26">
        <f t="shared" ca="1" si="52"/>
        <v>0</v>
      </c>
      <c r="O265" s="120">
        <f t="shared" ca="1" si="53"/>
        <v>0</v>
      </c>
      <c r="P265" s="26">
        <f t="shared" ca="1" si="54"/>
        <v>0</v>
      </c>
      <c r="Q265" s="26">
        <f t="shared" ca="1" si="55"/>
        <v>0</v>
      </c>
      <c r="R265" s="11">
        <f t="shared" ca="1" si="46"/>
        <v>6.5034266792134907E-3</v>
      </c>
    </row>
    <row r="266" spans="1:18" x14ac:dyDescent="0.2">
      <c r="A266" s="117"/>
      <c r="B266" s="117"/>
      <c r="C266" s="117"/>
      <c r="D266" s="119">
        <f t="shared" si="43"/>
        <v>0</v>
      </c>
      <c r="E266" s="119">
        <f t="shared" si="43"/>
        <v>0</v>
      </c>
      <c r="F266" s="26">
        <f t="shared" si="44"/>
        <v>0</v>
      </c>
      <c r="G266" s="26">
        <f t="shared" si="44"/>
        <v>0</v>
      </c>
      <c r="H266" s="26">
        <f t="shared" si="47"/>
        <v>0</v>
      </c>
      <c r="I266" s="26">
        <f t="shared" si="48"/>
        <v>0</v>
      </c>
      <c r="J266" s="26">
        <f t="shared" si="49"/>
        <v>0</v>
      </c>
      <c r="K266" s="26">
        <f t="shared" si="50"/>
        <v>0</v>
      </c>
      <c r="L266" s="26">
        <f t="shared" si="51"/>
        <v>0</v>
      </c>
      <c r="M266" s="26">
        <f t="shared" ca="1" si="45"/>
        <v>-6.5034266792134907E-3</v>
      </c>
      <c r="N266" s="26">
        <f t="shared" ca="1" si="52"/>
        <v>0</v>
      </c>
      <c r="O266" s="120">
        <f t="shared" ca="1" si="53"/>
        <v>0</v>
      </c>
      <c r="P266" s="26">
        <f t="shared" ca="1" si="54"/>
        <v>0</v>
      </c>
      <c r="Q266" s="26">
        <f t="shared" ca="1" si="55"/>
        <v>0</v>
      </c>
      <c r="R266" s="11">
        <f t="shared" ca="1" si="46"/>
        <v>6.5034266792134907E-3</v>
      </c>
    </row>
    <row r="267" spans="1:18" x14ac:dyDescent="0.2">
      <c r="A267" s="117"/>
      <c r="B267" s="117"/>
      <c r="C267" s="117"/>
      <c r="D267" s="119">
        <f t="shared" si="43"/>
        <v>0</v>
      </c>
      <c r="E267" s="119">
        <f t="shared" si="43"/>
        <v>0</v>
      </c>
      <c r="F267" s="26">
        <f t="shared" si="44"/>
        <v>0</v>
      </c>
      <c r="G267" s="26">
        <f t="shared" si="44"/>
        <v>0</v>
      </c>
      <c r="H267" s="26">
        <f t="shared" si="47"/>
        <v>0</v>
      </c>
      <c r="I267" s="26">
        <f t="shared" si="48"/>
        <v>0</v>
      </c>
      <c r="J267" s="26">
        <f t="shared" si="49"/>
        <v>0</v>
      </c>
      <c r="K267" s="26">
        <f t="shared" si="50"/>
        <v>0</v>
      </c>
      <c r="L267" s="26">
        <f t="shared" si="51"/>
        <v>0</v>
      </c>
      <c r="M267" s="26">
        <f t="shared" ca="1" si="45"/>
        <v>-6.5034266792134907E-3</v>
      </c>
      <c r="N267" s="26">
        <f t="shared" ca="1" si="52"/>
        <v>0</v>
      </c>
      <c r="O267" s="120">
        <f t="shared" ca="1" si="53"/>
        <v>0</v>
      </c>
      <c r="P267" s="26">
        <f t="shared" ca="1" si="54"/>
        <v>0</v>
      </c>
      <c r="Q267" s="26">
        <f t="shared" ca="1" si="55"/>
        <v>0</v>
      </c>
      <c r="R267" s="11">
        <f t="shared" ca="1" si="46"/>
        <v>6.5034266792134907E-3</v>
      </c>
    </row>
    <row r="268" spans="1:18" x14ac:dyDescent="0.2">
      <c r="A268" s="117"/>
      <c r="B268" s="117"/>
      <c r="C268" s="117"/>
      <c r="D268" s="119">
        <f t="shared" si="43"/>
        <v>0</v>
      </c>
      <c r="E268" s="119">
        <f t="shared" si="43"/>
        <v>0</v>
      </c>
      <c r="F268" s="26">
        <f t="shared" si="44"/>
        <v>0</v>
      </c>
      <c r="G268" s="26">
        <f t="shared" si="44"/>
        <v>0</v>
      </c>
      <c r="H268" s="26">
        <f t="shared" si="47"/>
        <v>0</v>
      </c>
      <c r="I268" s="26">
        <f t="shared" si="48"/>
        <v>0</v>
      </c>
      <c r="J268" s="26">
        <f t="shared" si="49"/>
        <v>0</v>
      </c>
      <c r="K268" s="26">
        <f t="shared" si="50"/>
        <v>0</v>
      </c>
      <c r="L268" s="26">
        <f t="shared" si="51"/>
        <v>0</v>
      </c>
      <c r="M268" s="26">
        <f t="shared" ca="1" si="45"/>
        <v>-6.5034266792134907E-3</v>
      </c>
      <c r="N268" s="26">
        <f t="shared" ca="1" si="52"/>
        <v>0</v>
      </c>
      <c r="O268" s="120">
        <f t="shared" ca="1" si="53"/>
        <v>0</v>
      </c>
      <c r="P268" s="26">
        <f t="shared" ca="1" si="54"/>
        <v>0</v>
      </c>
      <c r="Q268" s="26">
        <f t="shared" ca="1" si="55"/>
        <v>0</v>
      </c>
      <c r="R268" s="11">
        <f t="shared" ca="1" si="46"/>
        <v>6.5034266792134907E-3</v>
      </c>
    </row>
    <row r="269" spans="1:18" x14ac:dyDescent="0.2">
      <c r="A269" s="117"/>
      <c r="B269" s="117"/>
      <c r="C269" s="117"/>
      <c r="D269" s="119">
        <f t="shared" si="43"/>
        <v>0</v>
      </c>
      <c r="E269" s="119">
        <f t="shared" si="43"/>
        <v>0</v>
      </c>
      <c r="F269" s="26">
        <f t="shared" si="44"/>
        <v>0</v>
      </c>
      <c r="G269" s="26">
        <f t="shared" si="44"/>
        <v>0</v>
      </c>
      <c r="H269" s="26">
        <f t="shared" si="47"/>
        <v>0</v>
      </c>
      <c r="I269" s="26">
        <f t="shared" si="48"/>
        <v>0</v>
      </c>
      <c r="J269" s="26">
        <f t="shared" si="49"/>
        <v>0</v>
      </c>
      <c r="K269" s="26">
        <f t="shared" si="50"/>
        <v>0</v>
      </c>
      <c r="L269" s="26">
        <f t="shared" si="51"/>
        <v>0</v>
      </c>
      <c r="M269" s="26">
        <f t="shared" ca="1" si="45"/>
        <v>-6.5034266792134907E-3</v>
      </c>
      <c r="N269" s="26">
        <f t="shared" ca="1" si="52"/>
        <v>0</v>
      </c>
      <c r="O269" s="120">
        <f t="shared" ca="1" si="53"/>
        <v>0</v>
      </c>
      <c r="P269" s="26">
        <f t="shared" ca="1" si="54"/>
        <v>0</v>
      </c>
      <c r="Q269" s="26">
        <f t="shared" ca="1" si="55"/>
        <v>0</v>
      </c>
      <c r="R269" s="11">
        <f t="shared" ca="1" si="46"/>
        <v>6.5034266792134907E-3</v>
      </c>
    </row>
    <row r="270" spans="1:18" x14ac:dyDescent="0.2">
      <c r="A270" s="117"/>
      <c r="B270" s="117"/>
      <c r="C270" s="117"/>
      <c r="D270" s="119">
        <f t="shared" si="43"/>
        <v>0</v>
      </c>
      <c r="E270" s="119">
        <f t="shared" si="43"/>
        <v>0</v>
      </c>
      <c r="F270" s="26">
        <f t="shared" si="44"/>
        <v>0</v>
      </c>
      <c r="G270" s="26">
        <f t="shared" si="44"/>
        <v>0</v>
      </c>
      <c r="H270" s="26">
        <f t="shared" si="47"/>
        <v>0</v>
      </c>
      <c r="I270" s="26">
        <f t="shared" si="48"/>
        <v>0</v>
      </c>
      <c r="J270" s="26">
        <f t="shared" si="49"/>
        <v>0</v>
      </c>
      <c r="K270" s="26">
        <f t="shared" si="50"/>
        <v>0</v>
      </c>
      <c r="L270" s="26">
        <f t="shared" si="51"/>
        <v>0</v>
      </c>
      <c r="M270" s="26">
        <f t="shared" ca="1" si="45"/>
        <v>-6.5034266792134907E-3</v>
      </c>
      <c r="N270" s="26">
        <f t="shared" ca="1" si="52"/>
        <v>0</v>
      </c>
      <c r="O270" s="120">
        <f t="shared" ca="1" si="53"/>
        <v>0</v>
      </c>
      <c r="P270" s="26">
        <f t="shared" ca="1" si="54"/>
        <v>0</v>
      </c>
      <c r="Q270" s="26">
        <f t="shared" ca="1" si="55"/>
        <v>0</v>
      </c>
      <c r="R270" s="11">
        <f t="shared" ca="1" si="46"/>
        <v>6.5034266792134907E-3</v>
      </c>
    </row>
    <row r="271" spans="1:18" x14ac:dyDescent="0.2">
      <c r="A271" s="117"/>
      <c r="B271" s="117"/>
      <c r="C271" s="117"/>
      <c r="D271" s="119">
        <f t="shared" si="43"/>
        <v>0</v>
      </c>
      <c r="E271" s="119">
        <f t="shared" si="43"/>
        <v>0</v>
      </c>
      <c r="F271" s="26">
        <f t="shared" si="44"/>
        <v>0</v>
      </c>
      <c r="G271" s="26">
        <f t="shared" si="44"/>
        <v>0</v>
      </c>
      <c r="H271" s="26">
        <f t="shared" si="47"/>
        <v>0</v>
      </c>
      <c r="I271" s="26">
        <f t="shared" si="48"/>
        <v>0</v>
      </c>
      <c r="J271" s="26">
        <f t="shared" si="49"/>
        <v>0</v>
      </c>
      <c r="K271" s="26">
        <f t="shared" si="50"/>
        <v>0</v>
      </c>
      <c r="L271" s="26">
        <f t="shared" si="51"/>
        <v>0</v>
      </c>
      <c r="M271" s="26">
        <f t="shared" ca="1" si="45"/>
        <v>-6.5034266792134907E-3</v>
      </c>
      <c r="N271" s="26">
        <f t="shared" ca="1" si="52"/>
        <v>0</v>
      </c>
      <c r="O271" s="120">
        <f t="shared" ca="1" si="53"/>
        <v>0</v>
      </c>
      <c r="P271" s="26">
        <f t="shared" ca="1" si="54"/>
        <v>0</v>
      </c>
      <c r="Q271" s="26">
        <f t="shared" ca="1" si="55"/>
        <v>0</v>
      </c>
      <c r="R271" s="11">
        <f t="shared" ca="1" si="46"/>
        <v>6.5034266792134907E-3</v>
      </c>
    </row>
    <row r="272" spans="1:18" x14ac:dyDescent="0.2">
      <c r="A272" s="117"/>
      <c r="B272" s="117"/>
      <c r="C272" s="117"/>
      <c r="D272" s="119">
        <f t="shared" si="43"/>
        <v>0</v>
      </c>
      <c r="E272" s="119">
        <f t="shared" si="43"/>
        <v>0</v>
      </c>
      <c r="F272" s="26">
        <f t="shared" si="44"/>
        <v>0</v>
      </c>
      <c r="G272" s="26">
        <f t="shared" si="44"/>
        <v>0</v>
      </c>
      <c r="H272" s="26">
        <f t="shared" si="47"/>
        <v>0</v>
      </c>
      <c r="I272" s="26">
        <f t="shared" si="48"/>
        <v>0</v>
      </c>
      <c r="J272" s="26">
        <f t="shared" si="49"/>
        <v>0</v>
      </c>
      <c r="K272" s="26">
        <f t="shared" si="50"/>
        <v>0</v>
      </c>
      <c r="L272" s="26">
        <f t="shared" si="51"/>
        <v>0</v>
      </c>
      <c r="M272" s="26">
        <f t="shared" ca="1" si="45"/>
        <v>-6.5034266792134907E-3</v>
      </c>
      <c r="N272" s="26">
        <f t="shared" ca="1" si="52"/>
        <v>0</v>
      </c>
      <c r="O272" s="120">
        <f t="shared" ca="1" si="53"/>
        <v>0</v>
      </c>
      <c r="P272" s="26">
        <f t="shared" ca="1" si="54"/>
        <v>0</v>
      </c>
      <c r="Q272" s="26">
        <f t="shared" ca="1" si="55"/>
        <v>0</v>
      </c>
      <c r="R272" s="11">
        <f t="shared" ca="1" si="46"/>
        <v>6.5034266792134907E-3</v>
      </c>
    </row>
    <row r="273" spans="1:18" x14ac:dyDescent="0.2">
      <c r="A273" s="117"/>
      <c r="B273" s="117"/>
      <c r="C273" s="117"/>
      <c r="D273" s="119">
        <f t="shared" ref="D273:E336" si="56">A273/A$18</f>
        <v>0</v>
      </c>
      <c r="E273" s="119">
        <f t="shared" si="56"/>
        <v>0</v>
      </c>
      <c r="F273" s="26">
        <f t="shared" ref="F273:G336" si="57">$C273*D273</f>
        <v>0</v>
      </c>
      <c r="G273" s="26">
        <f t="shared" si="57"/>
        <v>0</v>
      </c>
      <c r="H273" s="26">
        <f t="shared" si="47"/>
        <v>0</v>
      </c>
      <c r="I273" s="26">
        <f t="shared" si="48"/>
        <v>0</v>
      </c>
      <c r="J273" s="26">
        <f t="shared" si="49"/>
        <v>0</v>
      </c>
      <c r="K273" s="26">
        <f t="shared" si="50"/>
        <v>0</v>
      </c>
      <c r="L273" s="26">
        <f t="shared" si="51"/>
        <v>0</v>
      </c>
      <c r="M273" s="26">
        <f t="shared" ca="1" si="45"/>
        <v>-6.5034266792134907E-3</v>
      </c>
      <c r="N273" s="26">
        <f t="shared" ca="1" si="52"/>
        <v>0</v>
      </c>
      <c r="O273" s="120">
        <f t="shared" ca="1" si="53"/>
        <v>0</v>
      </c>
      <c r="P273" s="26">
        <f t="shared" ca="1" si="54"/>
        <v>0</v>
      </c>
      <c r="Q273" s="26">
        <f t="shared" ca="1" si="55"/>
        <v>0</v>
      </c>
      <c r="R273" s="11">
        <f t="shared" ca="1" si="46"/>
        <v>6.5034266792134907E-3</v>
      </c>
    </row>
    <row r="274" spans="1:18" x14ac:dyDescent="0.2">
      <c r="A274" s="117"/>
      <c r="B274" s="117"/>
      <c r="C274" s="117"/>
      <c r="D274" s="119">
        <f t="shared" si="56"/>
        <v>0</v>
      </c>
      <c r="E274" s="119">
        <f t="shared" si="56"/>
        <v>0</v>
      </c>
      <c r="F274" s="26">
        <f t="shared" si="57"/>
        <v>0</v>
      </c>
      <c r="G274" s="26">
        <f t="shared" si="57"/>
        <v>0</v>
      </c>
      <c r="H274" s="26">
        <f t="shared" si="47"/>
        <v>0</v>
      </c>
      <c r="I274" s="26">
        <f t="shared" si="48"/>
        <v>0</v>
      </c>
      <c r="J274" s="26">
        <f t="shared" si="49"/>
        <v>0</v>
      </c>
      <c r="K274" s="26">
        <f t="shared" si="50"/>
        <v>0</v>
      </c>
      <c r="L274" s="26">
        <f t="shared" si="51"/>
        <v>0</v>
      </c>
      <c r="M274" s="26">
        <f t="shared" ca="1" si="45"/>
        <v>-6.5034266792134907E-3</v>
      </c>
      <c r="N274" s="26">
        <f t="shared" ca="1" si="52"/>
        <v>0</v>
      </c>
      <c r="O274" s="120">
        <f t="shared" ca="1" si="53"/>
        <v>0</v>
      </c>
      <c r="P274" s="26">
        <f t="shared" ca="1" si="54"/>
        <v>0</v>
      </c>
      <c r="Q274" s="26">
        <f t="shared" ca="1" si="55"/>
        <v>0</v>
      </c>
      <c r="R274" s="11">
        <f t="shared" ca="1" si="46"/>
        <v>6.5034266792134907E-3</v>
      </c>
    </row>
    <row r="275" spans="1:18" x14ac:dyDescent="0.2">
      <c r="A275" s="117"/>
      <c r="B275" s="117"/>
      <c r="C275" s="117"/>
      <c r="D275" s="119">
        <f t="shared" si="56"/>
        <v>0</v>
      </c>
      <c r="E275" s="119">
        <f t="shared" si="56"/>
        <v>0</v>
      </c>
      <c r="F275" s="26">
        <f t="shared" si="57"/>
        <v>0</v>
      </c>
      <c r="G275" s="26">
        <f t="shared" si="57"/>
        <v>0</v>
      </c>
      <c r="H275" s="26">
        <f t="shared" si="47"/>
        <v>0</v>
      </c>
      <c r="I275" s="26">
        <f t="shared" si="48"/>
        <v>0</v>
      </c>
      <c r="J275" s="26">
        <f t="shared" si="49"/>
        <v>0</v>
      </c>
      <c r="K275" s="26">
        <f t="shared" si="50"/>
        <v>0</v>
      </c>
      <c r="L275" s="26">
        <f t="shared" si="51"/>
        <v>0</v>
      </c>
      <c r="M275" s="26">
        <f t="shared" ca="1" si="45"/>
        <v>-6.5034266792134907E-3</v>
      </c>
      <c r="N275" s="26">
        <f t="shared" ca="1" si="52"/>
        <v>0</v>
      </c>
      <c r="O275" s="120">
        <f t="shared" ca="1" si="53"/>
        <v>0</v>
      </c>
      <c r="P275" s="26">
        <f t="shared" ca="1" si="54"/>
        <v>0</v>
      </c>
      <c r="Q275" s="26">
        <f t="shared" ca="1" si="55"/>
        <v>0</v>
      </c>
      <c r="R275" s="11">
        <f t="shared" ca="1" si="46"/>
        <v>6.5034266792134907E-3</v>
      </c>
    </row>
    <row r="276" spans="1:18" x14ac:dyDescent="0.2">
      <c r="A276" s="117"/>
      <c r="B276" s="117"/>
      <c r="C276" s="117"/>
      <c r="D276" s="119">
        <f t="shared" si="56"/>
        <v>0</v>
      </c>
      <c r="E276" s="119">
        <f t="shared" si="56"/>
        <v>0</v>
      </c>
      <c r="F276" s="26">
        <f t="shared" si="57"/>
        <v>0</v>
      </c>
      <c r="G276" s="26">
        <f t="shared" si="57"/>
        <v>0</v>
      </c>
      <c r="H276" s="26">
        <f t="shared" si="47"/>
        <v>0</v>
      </c>
      <c r="I276" s="26">
        <f t="shared" si="48"/>
        <v>0</v>
      </c>
      <c r="J276" s="26">
        <f t="shared" si="49"/>
        <v>0</v>
      </c>
      <c r="K276" s="26">
        <f t="shared" si="50"/>
        <v>0</v>
      </c>
      <c r="L276" s="26">
        <f t="shared" si="51"/>
        <v>0</v>
      </c>
      <c r="M276" s="26">
        <f t="shared" ca="1" si="45"/>
        <v>-6.5034266792134907E-3</v>
      </c>
      <c r="N276" s="26">
        <f t="shared" ca="1" si="52"/>
        <v>0</v>
      </c>
      <c r="O276" s="120">
        <f t="shared" ca="1" si="53"/>
        <v>0</v>
      </c>
      <c r="P276" s="26">
        <f t="shared" ca="1" si="54"/>
        <v>0</v>
      </c>
      <c r="Q276" s="26">
        <f t="shared" ca="1" si="55"/>
        <v>0</v>
      </c>
      <c r="R276" s="11">
        <f t="shared" ca="1" si="46"/>
        <v>6.5034266792134907E-3</v>
      </c>
    </row>
    <row r="277" spans="1:18" x14ac:dyDescent="0.2">
      <c r="A277" s="117"/>
      <c r="B277" s="117"/>
      <c r="C277" s="117"/>
      <c r="D277" s="119">
        <f t="shared" si="56"/>
        <v>0</v>
      </c>
      <c r="E277" s="119">
        <f t="shared" si="56"/>
        <v>0</v>
      </c>
      <c r="F277" s="26">
        <f t="shared" si="57"/>
        <v>0</v>
      </c>
      <c r="G277" s="26">
        <f t="shared" si="57"/>
        <v>0</v>
      </c>
      <c r="H277" s="26">
        <f t="shared" si="47"/>
        <v>0</v>
      </c>
      <c r="I277" s="26">
        <f t="shared" si="48"/>
        <v>0</v>
      </c>
      <c r="J277" s="26">
        <f t="shared" si="49"/>
        <v>0</v>
      </c>
      <c r="K277" s="26">
        <f t="shared" si="50"/>
        <v>0</v>
      </c>
      <c r="L277" s="26">
        <f t="shared" si="51"/>
        <v>0</v>
      </c>
      <c r="M277" s="26">
        <f t="shared" ref="M277:M337" ca="1" si="58">+E$4+E$5*D277+E$6*D277^2</f>
        <v>-6.5034266792134907E-3</v>
      </c>
      <c r="N277" s="26">
        <f t="shared" ca="1" si="52"/>
        <v>0</v>
      </c>
      <c r="O277" s="120">
        <f t="shared" ca="1" si="53"/>
        <v>0</v>
      </c>
      <c r="P277" s="26">
        <f t="shared" ca="1" si="54"/>
        <v>0</v>
      </c>
      <c r="Q277" s="26">
        <f t="shared" ca="1" si="55"/>
        <v>0</v>
      </c>
      <c r="R277" s="11">
        <f t="shared" ref="R277:R337" ca="1" si="59">+E277-M277</f>
        <v>6.5034266792134907E-3</v>
      </c>
    </row>
    <row r="278" spans="1:18" x14ac:dyDescent="0.2">
      <c r="A278" s="117"/>
      <c r="B278" s="117"/>
      <c r="C278" s="117"/>
      <c r="D278" s="119">
        <f t="shared" si="56"/>
        <v>0</v>
      </c>
      <c r="E278" s="119">
        <f t="shared" si="56"/>
        <v>0</v>
      </c>
      <c r="F278" s="26">
        <f t="shared" si="57"/>
        <v>0</v>
      </c>
      <c r="G278" s="26">
        <f t="shared" si="57"/>
        <v>0</v>
      </c>
      <c r="H278" s="26">
        <f t="shared" ref="H278:H336" si="60">C278*D278*D278</f>
        <v>0</v>
      </c>
      <c r="I278" s="26">
        <f t="shared" ref="I278:I336" si="61">C278*D278*D278*D278</f>
        <v>0</v>
      </c>
      <c r="J278" s="26">
        <f t="shared" ref="J278:J336" si="62">C278*D278*D278*D278*D278</f>
        <v>0</v>
      </c>
      <c r="K278" s="26">
        <f t="shared" ref="K278:K336" si="63">C278*E278*D278</f>
        <v>0</v>
      </c>
      <c r="L278" s="26">
        <f t="shared" ref="L278:L336" si="64">C278*E278*D278*D278</f>
        <v>0</v>
      </c>
      <c r="M278" s="26">
        <f t="shared" ca="1" si="58"/>
        <v>-6.5034266792134907E-3</v>
      </c>
      <c r="N278" s="26">
        <f t="shared" ref="N278:N336" ca="1" si="65">C278*(M278-E278)^2</f>
        <v>0</v>
      </c>
      <c r="O278" s="120">
        <f t="shared" ref="O278:O336" ca="1" si="66">(C278*O$1-O$2*F278+O$3*H278)^2</f>
        <v>0</v>
      </c>
      <c r="P278" s="26">
        <f t="shared" ref="P278:P336" ca="1" si="67">(-C278*O$2+O$4*F278-O$5*H278)^2</f>
        <v>0</v>
      </c>
      <c r="Q278" s="26">
        <f t="shared" ref="Q278:Q336" ca="1" si="68">+(C278*O$3-F278*O$5+H278*O$6)^2</f>
        <v>0</v>
      </c>
      <c r="R278" s="11">
        <f t="shared" ca="1" si="59"/>
        <v>6.5034266792134907E-3</v>
      </c>
    </row>
    <row r="279" spans="1:18" x14ac:dyDescent="0.2">
      <c r="A279" s="117"/>
      <c r="B279" s="117"/>
      <c r="C279" s="117"/>
      <c r="D279" s="119">
        <f t="shared" si="56"/>
        <v>0</v>
      </c>
      <c r="E279" s="119">
        <f t="shared" si="56"/>
        <v>0</v>
      </c>
      <c r="F279" s="26">
        <f t="shared" si="57"/>
        <v>0</v>
      </c>
      <c r="G279" s="26">
        <f t="shared" si="57"/>
        <v>0</v>
      </c>
      <c r="H279" s="26">
        <f t="shared" si="60"/>
        <v>0</v>
      </c>
      <c r="I279" s="26">
        <f t="shared" si="61"/>
        <v>0</v>
      </c>
      <c r="J279" s="26">
        <f t="shared" si="62"/>
        <v>0</v>
      </c>
      <c r="K279" s="26">
        <f t="shared" si="63"/>
        <v>0</v>
      </c>
      <c r="L279" s="26">
        <f t="shared" si="64"/>
        <v>0</v>
      </c>
      <c r="M279" s="26">
        <f t="shared" ca="1" si="58"/>
        <v>-6.5034266792134907E-3</v>
      </c>
      <c r="N279" s="26">
        <f t="shared" ca="1" si="65"/>
        <v>0</v>
      </c>
      <c r="O279" s="120">
        <f t="shared" ca="1" si="66"/>
        <v>0</v>
      </c>
      <c r="P279" s="26">
        <f t="shared" ca="1" si="67"/>
        <v>0</v>
      </c>
      <c r="Q279" s="26">
        <f t="shared" ca="1" si="68"/>
        <v>0</v>
      </c>
      <c r="R279" s="11">
        <f t="shared" ca="1" si="59"/>
        <v>6.5034266792134907E-3</v>
      </c>
    </row>
    <row r="280" spans="1:18" x14ac:dyDescent="0.2">
      <c r="A280" s="117"/>
      <c r="B280" s="117"/>
      <c r="C280" s="117"/>
      <c r="D280" s="119">
        <f t="shared" si="56"/>
        <v>0</v>
      </c>
      <c r="E280" s="119">
        <f t="shared" si="56"/>
        <v>0</v>
      </c>
      <c r="F280" s="26">
        <f t="shared" si="57"/>
        <v>0</v>
      </c>
      <c r="G280" s="26">
        <f t="shared" si="57"/>
        <v>0</v>
      </c>
      <c r="H280" s="26">
        <f t="shared" si="60"/>
        <v>0</v>
      </c>
      <c r="I280" s="26">
        <f t="shared" si="61"/>
        <v>0</v>
      </c>
      <c r="J280" s="26">
        <f t="shared" si="62"/>
        <v>0</v>
      </c>
      <c r="K280" s="26">
        <f t="shared" si="63"/>
        <v>0</v>
      </c>
      <c r="L280" s="26">
        <f t="shared" si="64"/>
        <v>0</v>
      </c>
      <c r="M280" s="26">
        <f t="shared" ca="1" si="58"/>
        <v>-6.5034266792134907E-3</v>
      </c>
      <c r="N280" s="26">
        <f t="shared" ca="1" si="65"/>
        <v>0</v>
      </c>
      <c r="O280" s="120">
        <f t="shared" ca="1" si="66"/>
        <v>0</v>
      </c>
      <c r="P280" s="26">
        <f t="shared" ca="1" si="67"/>
        <v>0</v>
      </c>
      <c r="Q280" s="26">
        <f t="shared" ca="1" si="68"/>
        <v>0</v>
      </c>
      <c r="R280" s="11">
        <f t="shared" ca="1" si="59"/>
        <v>6.5034266792134907E-3</v>
      </c>
    </row>
    <row r="281" spans="1:18" x14ac:dyDescent="0.2">
      <c r="A281" s="117"/>
      <c r="B281" s="117"/>
      <c r="C281" s="117"/>
      <c r="D281" s="119">
        <f t="shared" si="56"/>
        <v>0</v>
      </c>
      <c r="E281" s="119">
        <f t="shared" si="56"/>
        <v>0</v>
      </c>
      <c r="F281" s="26">
        <f t="shared" si="57"/>
        <v>0</v>
      </c>
      <c r="G281" s="26">
        <f t="shared" si="57"/>
        <v>0</v>
      </c>
      <c r="H281" s="26">
        <f t="shared" si="60"/>
        <v>0</v>
      </c>
      <c r="I281" s="26">
        <f t="shared" si="61"/>
        <v>0</v>
      </c>
      <c r="J281" s="26">
        <f t="shared" si="62"/>
        <v>0</v>
      </c>
      <c r="K281" s="26">
        <f t="shared" si="63"/>
        <v>0</v>
      </c>
      <c r="L281" s="26">
        <f t="shared" si="64"/>
        <v>0</v>
      </c>
      <c r="M281" s="26">
        <f t="shared" ca="1" si="58"/>
        <v>-6.5034266792134907E-3</v>
      </c>
      <c r="N281" s="26">
        <f t="shared" ca="1" si="65"/>
        <v>0</v>
      </c>
      <c r="O281" s="120">
        <f t="shared" ca="1" si="66"/>
        <v>0</v>
      </c>
      <c r="P281" s="26">
        <f t="shared" ca="1" si="67"/>
        <v>0</v>
      </c>
      <c r="Q281" s="26">
        <f t="shared" ca="1" si="68"/>
        <v>0</v>
      </c>
      <c r="R281" s="11">
        <f t="shared" ca="1" si="59"/>
        <v>6.5034266792134907E-3</v>
      </c>
    </row>
    <row r="282" spans="1:18" x14ac:dyDescent="0.2">
      <c r="A282" s="117"/>
      <c r="B282" s="117"/>
      <c r="C282" s="117"/>
      <c r="D282" s="119">
        <f t="shared" si="56"/>
        <v>0</v>
      </c>
      <c r="E282" s="119">
        <f t="shared" si="56"/>
        <v>0</v>
      </c>
      <c r="F282" s="26">
        <f t="shared" si="57"/>
        <v>0</v>
      </c>
      <c r="G282" s="26">
        <f t="shared" si="57"/>
        <v>0</v>
      </c>
      <c r="H282" s="26">
        <f t="shared" si="60"/>
        <v>0</v>
      </c>
      <c r="I282" s="26">
        <f t="shared" si="61"/>
        <v>0</v>
      </c>
      <c r="J282" s="26">
        <f t="shared" si="62"/>
        <v>0</v>
      </c>
      <c r="K282" s="26">
        <f t="shared" si="63"/>
        <v>0</v>
      </c>
      <c r="L282" s="26">
        <f t="shared" si="64"/>
        <v>0</v>
      </c>
      <c r="M282" s="26">
        <f t="shared" ca="1" si="58"/>
        <v>-6.5034266792134907E-3</v>
      </c>
      <c r="N282" s="26">
        <f t="shared" ca="1" si="65"/>
        <v>0</v>
      </c>
      <c r="O282" s="120">
        <f t="shared" ca="1" si="66"/>
        <v>0</v>
      </c>
      <c r="P282" s="26">
        <f t="shared" ca="1" si="67"/>
        <v>0</v>
      </c>
      <c r="Q282" s="26">
        <f t="shared" ca="1" si="68"/>
        <v>0</v>
      </c>
      <c r="R282" s="11">
        <f t="shared" ca="1" si="59"/>
        <v>6.5034266792134907E-3</v>
      </c>
    </row>
    <row r="283" spans="1:18" x14ac:dyDescent="0.2">
      <c r="A283" s="117"/>
      <c r="B283" s="117"/>
      <c r="C283" s="117"/>
      <c r="D283" s="119">
        <f t="shared" si="56"/>
        <v>0</v>
      </c>
      <c r="E283" s="119">
        <f t="shared" si="56"/>
        <v>0</v>
      </c>
      <c r="F283" s="26">
        <f t="shared" si="57"/>
        <v>0</v>
      </c>
      <c r="G283" s="26">
        <f t="shared" si="57"/>
        <v>0</v>
      </c>
      <c r="H283" s="26">
        <f t="shared" si="60"/>
        <v>0</v>
      </c>
      <c r="I283" s="26">
        <f t="shared" si="61"/>
        <v>0</v>
      </c>
      <c r="J283" s="26">
        <f t="shared" si="62"/>
        <v>0</v>
      </c>
      <c r="K283" s="26">
        <f t="shared" si="63"/>
        <v>0</v>
      </c>
      <c r="L283" s="26">
        <f t="shared" si="64"/>
        <v>0</v>
      </c>
      <c r="M283" s="26">
        <f t="shared" ca="1" si="58"/>
        <v>-6.5034266792134907E-3</v>
      </c>
      <c r="N283" s="26">
        <f t="shared" ca="1" si="65"/>
        <v>0</v>
      </c>
      <c r="O283" s="120">
        <f t="shared" ca="1" si="66"/>
        <v>0</v>
      </c>
      <c r="P283" s="26">
        <f t="shared" ca="1" si="67"/>
        <v>0</v>
      </c>
      <c r="Q283" s="26">
        <f t="shared" ca="1" si="68"/>
        <v>0</v>
      </c>
      <c r="R283" s="11">
        <f t="shared" ca="1" si="59"/>
        <v>6.5034266792134907E-3</v>
      </c>
    </row>
    <row r="284" spans="1:18" x14ac:dyDescent="0.2">
      <c r="A284" s="117"/>
      <c r="B284" s="117"/>
      <c r="C284" s="117"/>
      <c r="D284" s="119">
        <f t="shared" si="56"/>
        <v>0</v>
      </c>
      <c r="E284" s="119">
        <f t="shared" si="56"/>
        <v>0</v>
      </c>
      <c r="F284" s="26">
        <f t="shared" si="57"/>
        <v>0</v>
      </c>
      <c r="G284" s="26">
        <f t="shared" si="57"/>
        <v>0</v>
      </c>
      <c r="H284" s="26">
        <f t="shared" si="60"/>
        <v>0</v>
      </c>
      <c r="I284" s="26">
        <f t="shared" si="61"/>
        <v>0</v>
      </c>
      <c r="J284" s="26">
        <f t="shared" si="62"/>
        <v>0</v>
      </c>
      <c r="K284" s="26">
        <f t="shared" si="63"/>
        <v>0</v>
      </c>
      <c r="L284" s="26">
        <f t="shared" si="64"/>
        <v>0</v>
      </c>
      <c r="M284" s="26">
        <f t="shared" ca="1" si="58"/>
        <v>-6.5034266792134907E-3</v>
      </c>
      <c r="N284" s="26">
        <f t="shared" ca="1" si="65"/>
        <v>0</v>
      </c>
      <c r="O284" s="120">
        <f t="shared" ca="1" si="66"/>
        <v>0</v>
      </c>
      <c r="P284" s="26">
        <f t="shared" ca="1" si="67"/>
        <v>0</v>
      </c>
      <c r="Q284" s="26">
        <f t="shared" ca="1" si="68"/>
        <v>0</v>
      </c>
      <c r="R284" s="11">
        <f t="shared" ca="1" si="59"/>
        <v>6.5034266792134907E-3</v>
      </c>
    </row>
    <row r="285" spans="1:18" x14ac:dyDescent="0.2">
      <c r="A285" s="117"/>
      <c r="B285" s="117"/>
      <c r="C285" s="117"/>
      <c r="D285" s="119">
        <f t="shared" si="56"/>
        <v>0</v>
      </c>
      <c r="E285" s="119">
        <f t="shared" si="56"/>
        <v>0</v>
      </c>
      <c r="F285" s="26">
        <f t="shared" si="57"/>
        <v>0</v>
      </c>
      <c r="G285" s="26">
        <f t="shared" si="57"/>
        <v>0</v>
      </c>
      <c r="H285" s="26">
        <f t="shared" si="60"/>
        <v>0</v>
      </c>
      <c r="I285" s="26">
        <f t="shared" si="61"/>
        <v>0</v>
      </c>
      <c r="J285" s="26">
        <f t="shared" si="62"/>
        <v>0</v>
      </c>
      <c r="K285" s="26">
        <f t="shared" si="63"/>
        <v>0</v>
      </c>
      <c r="L285" s="26">
        <f t="shared" si="64"/>
        <v>0</v>
      </c>
      <c r="M285" s="26">
        <f t="shared" ca="1" si="58"/>
        <v>-6.5034266792134907E-3</v>
      </c>
      <c r="N285" s="26">
        <f t="shared" ca="1" si="65"/>
        <v>0</v>
      </c>
      <c r="O285" s="120">
        <f t="shared" ca="1" si="66"/>
        <v>0</v>
      </c>
      <c r="P285" s="26">
        <f t="shared" ca="1" si="67"/>
        <v>0</v>
      </c>
      <c r="Q285" s="26">
        <f t="shared" ca="1" si="68"/>
        <v>0</v>
      </c>
      <c r="R285" s="11">
        <f t="shared" ca="1" si="59"/>
        <v>6.5034266792134907E-3</v>
      </c>
    </row>
    <row r="286" spans="1:18" x14ac:dyDescent="0.2">
      <c r="A286" s="117"/>
      <c r="B286" s="117"/>
      <c r="C286" s="117"/>
      <c r="D286" s="119">
        <f t="shared" si="56"/>
        <v>0</v>
      </c>
      <c r="E286" s="119">
        <f t="shared" si="56"/>
        <v>0</v>
      </c>
      <c r="F286" s="26">
        <f t="shared" si="57"/>
        <v>0</v>
      </c>
      <c r="G286" s="26">
        <f t="shared" si="57"/>
        <v>0</v>
      </c>
      <c r="H286" s="26">
        <f t="shared" si="60"/>
        <v>0</v>
      </c>
      <c r="I286" s="26">
        <f t="shared" si="61"/>
        <v>0</v>
      </c>
      <c r="J286" s="26">
        <f t="shared" si="62"/>
        <v>0</v>
      </c>
      <c r="K286" s="26">
        <f t="shared" si="63"/>
        <v>0</v>
      </c>
      <c r="L286" s="26">
        <f t="shared" si="64"/>
        <v>0</v>
      </c>
      <c r="M286" s="26">
        <f t="shared" ca="1" si="58"/>
        <v>-6.5034266792134907E-3</v>
      </c>
      <c r="N286" s="26">
        <f t="shared" ca="1" si="65"/>
        <v>0</v>
      </c>
      <c r="O286" s="120">
        <f t="shared" ca="1" si="66"/>
        <v>0</v>
      </c>
      <c r="P286" s="26">
        <f t="shared" ca="1" si="67"/>
        <v>0</v>
      </c>
      <c r="Q286" s="26">
        <f t="shared" ca="1" si="68"/>
        <v>0</v>
      </c>
      <c r="R286" s="11">
        <f t="shared" ca="1" si="59"/>
        <v>6.5034266792134907E-3</v>
      </c>
    </row>
    <row r="287" spans="1:18" x14ac:dyDescent="0.2">
      <c r="A287" s="117"/>
      <c r="B287" s="117"/>
      <c r="C287" s="117"/>
      <c r="D287" s="119">
        <f t="shared" si="56"/>
        <v>0</v>
      </c>
      <c r="E287" s="119">
        <f t="shared" si="56"/>
        <v>0</v>
      </c>
      <c r="F287" s="26">
        <f t="shared" si="57"/>
        <v>0</v>
      </c>
      <c r="G287" s="26">
        <f t="shared" si="57"/>
        <v>0</v>
      </c>
      <c r="H287" s="26">
        <f t="shared" si="60"/>
        <v>0</v>
      </c>
      <c r="I287" s="26">
        <f t="shared" si="61"/>
        <v>0</v>
      </c>
      <c r="J287" s="26">
        <f t="shared" si="62"/>
        <v>0</v>
      </c>
      <c r="K287" s="26">
        <f t="shared" si="63"/>
        <v>0</v>
      </c>
      <c r="L287" s="26">
        <f t="shared" si="64"/>
        <v>0</v>
      </c>
      <c r="M287" s="26">
        <f t="shared" ca="1" si="58"/>
        <v>-6.5034266792134907E-3</v>
      </c>
      <c r="N287" s="26">
        <f t="shared" ca="1" si="65"/>
        <v>0</v>
      </c>
      <c r="O287" s="120">
        <f t="shared" ca="1" si="66"/>
        <v>0</v>
      </c>
      <c r="P287" s="26">
        <f t="shared" ca="1" si="67"/>
        <v>0</v>
      </c>
      <c r="Q287" s="26">
        <f t="shared" ca="1" si="68"/>
        <v>0</v>
      </c>
      <c r="R287" s="11">
        <f t="shared" ca="1" si="59"/>
        <v>6.5034266792134907E-3</v>
      </c>
    </row>
    <row r="288" spans="1:18" x14ac:dyDescent="0.2">
      <c r="A288" s="117"/>
      <c r="B288" s="117"/>
      <c r="C288" s="117"/>
      <c r="D288" s="119">
        <f t="shared" si="56"/>
        <v>0</v>
      </c>
      <c r="E288" s="119">
        <f t="shared" si="56"/>
        <v>0</v>
      </c>
      <c r="F288" s="26">
        <f t="shared" si="57"/>
        <v>0</v>
      </c>
      <c r="G288" s="26">
        <f t="shared" si="57"/>
        <v>0</v>
      </c>
      <c r="H288" s="26">
        <f t="shared" si="60"/>
        <v>0</v>
      </c>
      <c r="I288" s="26">
        <f t="shared" si="61"/>
        <v>0</v>
      </c>
      <c r="J288" s="26">
        <f t="shared" si="62"/>
        <v>0</v>
      </c>
      <c r="K288" s="26">
        <f t="shared" si="63"/>
        <v>0</v>
      </c>
      <c r="L288" s="26">
        <f t="shared" si="64"/>
        <v>0</v>
      </c>
      <c r="M288" s="26">
        <f t="shared" ca="1" si="58"/>
        <v>-6.5034266792134907E-3</v>
      </c>
      <c r="N288" s="26">
        <f t="shared" ca="1" si="65"/>
        <v>0</v>
      </c>
      <c r="O288" s="120">
        <f t="shared" ca="1" si="66"/>
        <v>0</v>
      </c>
      <c r="P288" s="26">
        <f t="shared" ca="1" si="67"/>
        <v>0</v>
      </c>
      <c r="Q288" s="26">
        <f t="shared" ca="1" si="68"/>
        <v>0</v>
      </c>
      <c r="R288" s="11">
        <f t="shared" ca="1" si="59"/>
        <v>6.5034266792134907E-3</v>
      </c>
    </row>
    <row r="289" spans="1:18" x14ac:dyDescent="0.2">
      <c r="A289" s="117"/>
      <c r="B289" s="117"/>
      <c r="C289" s="117"/>
      <c r="D289" s="119">
        <f t="shared" si="56"/>
        <v>0</v>
      </c>
      <c r="E289" s="119">
        <f t="shared" si="56"/>
        <v>0</v>
      </c>
      <c r="F289" s="26">
        <f t="shared" si="57"/>
        <v>0</v>
      </c>
      <c r="G289" s="26">
        <f t="shared" si="57"/>
        <v>0</v>
      </c>
      <c r="H289" s="26">
        <f t="shared" si="60"/>
        <v>0</v>
      </c>
      <c r="I289" s="26">
        <f t="shared" si="61"/>
        <v>0</v>
      </c>
      <c r="J289" s="26">
        <f t="shared" si="62"/>
        <v>0</v>
      </c>
      <c r="K289" s="26">
        <f t="shared" si="63"/>
        <v>0</v>
      </c>
      <c r="L289" s="26">
        <f t="shared" si="64"/>
        <v>0</v>
      </c>
      <c r="M289" s="26">
        <f t="shared" ca="1" si="58"/>
        <v>-6.5034266792134907E-3</v>
      </c>
      <c r="N289" s="26">
        <f t="shared" ca="1" si="65"/>
        <v>0</v>
      </c>
      <c r="O289" s="120">
        <f t="shared" ca="1" si="66"/>
        <v>0</v>
      </c>
      <c r="P289" s="26">
        <f t="shared" ca="1" si="67"/>
        <v>0</v>
      </c>
      <c r="Q289" s="26">
        <f t="shared" ca="1" si="68"/>
        <v>0</v>
      </c>
      <c r="R289" s="11">
        <f t="shared" ca="1" si="59"/>
        <v>6.5034266792134907E-3</v>
      </c>
    </row>
    <row r="290" spans="1:18" x14ac:dyDescent="0.2">
      <c r="A290" s="117"/>
      <c r="B290" s="117"/>
      <c r="C290" s="117"/>
      <c r="D290" s="119">
        <f t="shared" si="56"/>
        <v>0</v>
      </c>
      <c r="E290" s="119">
        <f t="shared" si="56"/>
        <v>0</v>
      </c>
      <c r="F290" s="26">
        <f t="shared" si="57"/>
        <v>0</v>
      </c>
      <c r="G290" s="26">
        <f t="shared" si="57"/>
        <v>0</v>
      </c>
      <c r="H290" s="26">
        <f t="shared" si="60"/>
        <v>0</v>
      </c>
      <c r="I290" s="26">
        <f t="shared" si="61"/>
        <v>0</v>
      </c>
      <c r="J290" s="26">
        <f t="shared" si="62"/>
        <v>0</v>
      </c>
      <c r="K290" s="26">
        <f t="shared" si="63"/>
        <v>0</v>
      </c>
      <c r="L290" s="26">
        <f t="shared" si="64"/>
        <v>0</v>
      </c>
      <c r="M290" s="26">
        <f t="shared" ca="1" si="58"/>
        <v>-6.5034266792134907E-3</v>
      </c>
      <c r="N290" s="26">
        <f t="shared" ca="1" si="65"/>
        <v>0</v>
      </c>
      <c r="O290" s="120">
        <f t="shared" ca="1" si="66"/>
        <v>0</v>
      </c>
      <c r="P290" s="26">
        <f t="shared" ca="1" si="67"/>
        <v>0</v>
      </c>
      <c r="Q290" s="26">
        <f t="shared" ca="1" si="68"/>
        <v>0</v>
      </c>
      <c r="R290" s="11">
        <f t="shared" ca="1" si="59"/>
        <v>6.5034266792134907E-3</v>
      </c>
    </row>
    <row r="291" spans="1:18" x14ac:dyDescent="0.2">
      <c r="A291" s="117"/>
      <c r="B291" s="117"/>
      <c r="C291" s="117"/>
      <c r="D291" s="119">
        <f t="shared" si="56"/>
        <v>0</v>
      </c>
      <c r="E291" s="119">
        <f t="shared" si="56"/>
        <v>0</v>
      </c>
      <c r="F291" s="26">
        <f t="shared" si="57"/>
        <v>0</v>
      </c>
      <c r="G291" s="26">
        <f t="shared" si="57"/>
        <v>0</v>
      </c>
      <c r="H291" s="26">
        <f t="shared" si="60"/>
        <v>0</v>
      </c>
      <c r="I291" s="26">
        <f t="shared" si="61"/>
        <v>0</v>
      </c>
      <c r="J291" s="26">
        <f t="shared" si="62"/>
        <v>0</v>
      </c>
      <c r="K291" s="26">
        <f t="shared" si="63"/>
        <v>0</v>
      </c>
      <c r="L291" s="26">
        <f t="shared" si="64"/>
        <v>0</v>
      </c>
      <c r="M291" s="26">
        <f t="shared" ca="1" si="58"/>
        <v>-6.5034266792134907E-3</v>
      </c>
      <c r="N291" s="26">
        <f t="shared" ca="1" si="65"/>
        <v>0</v>
      </c>
      <c r="O291" s="120">
        <f t="shared" ca="1" si="66"/>
        <v>0</v>
      </c>
      <c r="P291" s="26">
        <f t="shared" ca="1" si="67"/>
        <v>0</v>
      </c>
      <c r="Q291" s="26">
        <f t="shared" ca="1" si="68"/>
        <v>0</v>
      </c>
      <c r="R291" s="11">
        <f t="shared" ca="1" si="59"/>
        <v>6.5034266792134907E-3</v>
      </c>
    </row>
    <row r="292" spans="1:18" x14ac:dyDescent="0.2">
      <c r="A292" s="117"/>
      <c r="B292" s="117"/>
      <c r="C292" s="117"/>
      <c r="D292" s="119">
        <f t="shared" si="56"/>
        <v>0</v>
      </c>
      <c r="E292" s="119">
        <f t="shared" si="56"/>
        <v>0</v>
      </c>
      <c r="F292" s="26">
        <f t="shared" si="57"/>
        <v>0</v>
      </c>
      <c r="G292" s="26">
        <f t="shared" si="57"/>
        <v>0</v>
      </c>
      <c r="H292" s="26">
        <f t="shared" si="60"/>
        <v>0</v>
      </c>
      <c r="I292" s="26">
        <f t="shared" si="61"/>
        <v>0</v>
      </c>
      <c r="J292" s="26">
        <f t="shared" si="62"/>
        <v>0</v>
      </c>
      <c r="K292" s="26">
        <f t="shared" si="63"/>
        <v>0</v>
      </c>
      <c r="L292" s="26">
        <f t="shared" si="64"/>
        <v>0</v>
      </c>
      <c r="M292" s="26">
        <f t="shared" ca="1" si="58"/>
        <v>-6.5034266792134907E-3</v>
      </c>
      <c r="N292" s="26">
        <f t="shared" ca="1" si="65"/>
        <v>0</v>
      </c>
      <c r="O292" s="120">
        <f t="shared" ca="1" si="66"/>
        <v>0</v>
      </c>
      <c r="P292" s="26">
        <f t="shared" ca="1" si="67"/>
        <v>0</v>
      </c>
      <c r="Q292" s="26">
        <f t="shared" ca="1" si="68"/>
        <v>0</v>
      </c>
      <c r="R292" s="11">
        <f t="shared" ca="1" si="59"/>
        <v>6.5034266792134907E-3</v>
      </c>
    </row>
    <row r="293" spans="1:18" x14ac:dyDescent="0.2">
      <c r="A293" s="117"/>
      <c r="B293" s="117"/>
      <c r="C293" s="117"/>
      <c r="D293" s="119">
        <f t="shared" si="56"/>
        <v>0</v>
      </c>
      <c r="E293" s="119">
        <f t="shared" si="56"/>
        <v>0</v>
      </c>
      <c r="F293" s="26">
        <f t="shared" si="57"/>
        <v>0</v>
      </c>
      <c r="G293" s="26">
        <f t="shared" si="57"/>
        <v>0</v>
      </c>
      <c r="H293" s="26">
        <f t="shared" si="60"/>
        <v>0</v>
      </c>
      <c r="I293" s="26">
        <f t="shared" si="61"/>
        <v>0</v>
      </c>
      <c r="J293" s="26">
        <f t="shared" si="62"/>
        <v>0</v>
      </c>
      <c r="K293" s="26">
        <f t="shared" si="63"/>
        <v>0</v>
      </c>
      <c r="L293" s="26">
        <f t="shared" si="64"/>
        <v>0</v>
      </c>
      <c r="M293" s="26">
        <f t="shared" ca="1" si="58"/>
        <v>-6.5034266792134907E-3</v>
      </c>
      <c r="N293" s="26">
        <f t="shared" ca="1" si="65"/>
        <v>0</v>
      </c>
      <c r="O293" s="120">
        <f t="shared" ca="1" si="66"/>
        <v>0</v>
      </c>
      <c r="P293" s="26">
        <f t="shared" ca="1" si="67"/>
        <v>0</v>
      </c>
      <c r="Q293" s="26">
        <f t="shared" ca="1" si="68"/>
        <v>0</v>
      </c>
      <c r="R293" s="11">
        <f t="shared" ca="1" si="59"/>
        <v>6.5034266792134907E-3</v>
      </c>
    </row>
    <row r="294" spans="1:18" x14ac:dyDescent="0.2">
      <c r="A294" s="117"/>
      <c r="B294" s="117"/>
      <c r="C294" s="117"/>
      <c r="D294" s="119">
        <f t="shared" si="56"/>
        <v>0</v>
      </c>
      <c r="E294" s="119">
        <f t="shared" si="56"/>
        <v>0</v>
      </c>
      <c r="F294" s="26">
        <f t="shared" si="57"/>
        <v>0</v>
      </c>
      <c r="G294" s="26">
        <f t="shared" si="57"/>
        <v>0</v>
      </c>
      <c r="H294" s="26">
        <f t="shared" si="60"/>
        <v>0</v>
      </c>
      <c r="I294" s="26">
        <f t="shared" si="61"/>
        <v>0</v>
      </c>
      <c r="J294" s="26">
        <f t="shared" si="62"/>
        <v>0</v>
      </c>
      <c r="K294" s="26">
        <f t="shared" si="63"/>
        <v>0</v>
      </c>
      <c r="L294" s="26">
        <f t="shared" si="64"/>
        <v>0</v>
      </c>
      <c r="M294" s="26">
        <f t="shared" ca="1" si="58"/>
        <v>-6.5034266792134907E-3</v>
      </c>
      <c r="N294" s="26">
        <f t="shared" ca="1" si="65"/>
        <v>0</v>
      </c>
      <c r="O294" s="120">
        <f t="shared" ca="1" si="66"/>
        <v>0</v>
      </c>
      <c r="P294" s="26">
        <f t="shared" ca="1" si="67"/>
        <v>0</v>
      </c>
      <c r="Q294" s="26">
        <f t="shared" ca="1" si="68"/>
        <v>0</v>
      </c>
      <c r="R294" s="11">
        <f t="shared" ca="1" si="59"/>
        <v>6.5034266792134907E-3</v>
      </c>
    </row>
    <row r="295" spans="1:18" x14ac:dyDescent="0.2">
      <c r="A295" s="117"/>
      <c r="B295" s="117"/>
      <c r="C295" s="117"/>
      <c r="D295" s="119">
        <f t="shared" si="56"/>
        <v>0</v>
      </c>
      <c r="E295" s="119">
        <f t="shared" si="56"/>
        <v>0</v>
      </c>
      <c r="F295" s="26">
        <f t="shared" si="57"/>
        <v>0</v>
      </c>
      <c r="G295" s="26">
        <f t="shared" si="57"/>
        <v>0</v>
      </c>
      <c r="H295" s="26">
        <f t="shared" si="60"/>
        <v>0</v>
      </c>
      <c r="I295" s="26">
        <f t="shared" si="61"/>
        <v>0</v>
      </c>
      <c r="J295" s="26">
        <f t="shared" si="62"/>
        <v>0</v>
      </c>
      <c r="K295" s="26">
        <f t="shared" si="63"/>
        <v>0</v>
      </c>
      <c r="L295" s="26">
        <f t="shared" si="64"/>
        <v>0</v>
      </c>
      <c r="M295" s="26">
        <f t="shared" ca="1" si="58"/>
        <v>-6.5034266792134907E-3</v>
      </c>
      <c r="N295" s="26">
        <f t="shared" ca="1" si="65"/>
        <v>0</v>
      </c>
      <c r="O295" s="120">
        <f t="shared" ca="1" si="66"/>
        <v>0</v>
      </c>
      <c r="P295" s="26">
        <f t="shared" ca="1" si="67"/>
        <v>0</v>
      </c>
      <c r="Q295" s="26">
        <f t="shared" ca="1" si="68"/>
        <v>0</v>
      </c>
      <c r="R295" s="11">
        <f t="shared" ca="1" si="59"/>
        <v>6.5034266792134907E-3</v>
      </c>
    </row>
    <row r="296" spans="1:18" x14ac:dyDescent="0.2">
      <c r="A296" s="117"/>
      <c r="B296" s="117"/>
      <c r="C296" s="117"/>
      <c r="D296" s="119">
        <f t="shared" si="56"/>
        <v>0</v>
      </c>
      <c r="E296" s="119">
        <f t="shared" si="56"/>
        <v>0</v>
      </c>
      <c r="F296" s="26">
        <f t="shared" si="57"/>
        <v>0</v>
      </c>
      <c r="G296" s="26">
        <f t="shared" si="57"/>
        <v>0</v>
      </c>
      <c r="H296" s="26">
        <f t="shared" si="60"/>
        <v>0</v>
      </c>
      <c r="I296" s="26">
        <f t="shared" si="61"/>
        <v>0</v>
      </c>
      <c r="J296" s="26">
        <f t="shared" si="62"/>
        <v>0</v>
      </c>
      <c r="K296" s="26">
        <f t="shared" si="63"/>
        <v>0</v>
      </c>
      <c r="L296" s="26">
        <f t="shared" si="64"/>
        <v>0</v>
      </c>
      <c r="M296" s="26">
        <f t="shared" ca="1" si="58"/>
        <v>-6.5034266792134907E-3</v>
      </c>
      <c r="N296" s="26">
        <f t="shared" ca="1" si="65"/>
        <v>0</v>
      </c>
      <c r="O296" s="120">
        <f t="shared" ca="1" si="66"/>
        <v>0</v>
      </c>
      <c r="P296" s="26">
        <f t="shared" ca="1" si="67"/>
        <v>0</v>
      </c>
      <c r="Q296" s="26">
        <f t="shared" ca="1" si="68"/>
        <v>0</v>
      </c>
      <c r="R296" s="11">
        <f t="shared" ca="1" si="59"/>
        <v>6.5034266792134907E-3</v>
      </c>
    </row>
    <row r="297" spans="1:18" x14ac:dyDescent="0.2">
      <c r="A297" s="117"/>
      <c r="B297" s="117"/>
      <c r="C297" s="117"/>
      <c r="D297" s="119">
        <f t="shared" si="56"/>
        <v>0</v>
      </c>
      <c r="E297" s="119">
        <f t="shared" si="56"/>
        <v>0</v>
      </c>
      <c r="F297" s="26">
        <f t="shared" si="57"/>
        <v>0</v>
      </c>
      <c r="G297" s="26">
        <f t="shared" si="57"/>
        <v>0</v>
      </c>
      <c r="H297" s="26">
        <f t="shared" si="60"/>
        <v>0</v>
      </c>
      <c r="I297" s="26">
        <f t="shared" si="61"/>
        <v>0</v>
      </c>
      <c r="J297" s="26">
        <f t="shared" si="62"/>
        <v>0</v>
      </c>
      <c r="K297" s="26">
        <f t="shared" si="63"/>
        <v>0</v>
      </c>
      <c r="L297" s="26">
        <f t="shared" si="64"/>
        <v>0</v>
      </c>
      <c r="M297" s="26">
        <f t="shared" ca="1" si="58"/>
        <v>-6.5034266792134907E-3</v>
      </c>
      <c r="N297" s="26">
        <f t="shared" ca="1" si="65"/>
        <v>0</v>
      </c>
      <c r="O297" s="120">
        <f t="shared" ca="1" si="66"/>
        <v>0</v>
      </c>
      <c r="P297" s="26">
        <f t="shared" ca="1" si="67"/>
        <v>0</v>
      </c>
      <c r="Q297" s="26">
        <f t="shared" ca="1" si="68"/>
        <v>0</v>
      </c>
      <c r="R297" s="11">
        <f t="shared" ca="1" si="59"/>
        <v>6.5034266792134907E-3</v>
      </c>
    </row>
    <row r="298" spans="1:18" x14ac:dyDescent="0.2">
      <c r="A298" s="117"/>
      <c r="B298" s="117"/>
      <c r="C298" s="117"/>
      <c r="D298" s="119">
        <f t="shared" si="56"/>
        <v>0</v>
      </c>
      <c r="E298" s="119">
        <f t="shared" si="56"/>
        <v>0</v>
      </c>
      <c r="F298" s="26">
        <f t="shared" si="57"/>
        <v>0</v>
      </c>
      <c r="G298" s="26">
        <f t="shared" si="57"/>
        <v>0</v>
      </c>
      <c r="H298" s="26">
        <f t="shared" si="60"/>
        <v>0</v>
      </c>
      <c r="I298" s="26">
        <f t="shared" si="61"/>
        <v>0</v>
      </c>
      <c r="J298" s="26">
        <f t="shared" si="62"/>
        <v>0</v>
      </c>
      <c r="K298" s="26">
        <f t="shared" si="63"/>
        <v>0</v>
      </c>
      <c r="L298" s="26">
        <f t="shared" si="64"/>
        <v>0</v>
      </c>
      <c r="M298" s="26">
        <f t="shared" ca="1" si="58"/>
        <v>-6.5034266792134907E-3</v>
      </c>
      <c r="N298" s="26">
        <f t="shared" ca="1" si="65"/>
        <v>0</v>
      </c>
      <c r="O298" s="120">
        <f t="shared" ca="1" si="66"/>
        <v>0</v>
      </c>
      <c r="P298" s="26">
        <f t="shared" ca="1" si="67"/>
        <v>0</v>
      </c>
      <c r="Q298" s="26">
        <f t="shared" ca="1" si="68"/>
        <v>0</v>
      </c>
      <c r="R298" s="11">
        <f t="shared" ca="1" si="59"/>
        <v>6.5034266792134907E-3</v>
      </c>
    </row>
    <row r="299" spans="1:18" x14ac:dyDescent="0.2">
      <c r="A299" s="117"/>
      <c r="B299" s="117"/>
      <c r="C299" s="117"/>
      <c r="D299" s="119">
        <f t="shared" si="56"/>
        <v>0</v>
      </c>
      <c r="E299" s="119">
        <f t="shared" si="56"/>
        <v>0</v>
      </c>
      <c r="F299" s="26">
        <f t="shared" si="57"/>
        <v>0</v>
      </c>
      <c r="G299" s="26">
        <f t="shared" si="57"/>
        <v>0</v>
      </c>
      <c r="H299" s="26">
        <f t="shared" si="60"/>
        <v>0</v>
      </c>
      <c r="I299" s="26">
        <f t="shared" si="61"/>
        <v>0</v>
      </c>
      <c r="J299" s="26">
        <f t="shared" si="62"/>
        <v>0</v>
      </c>
      <c r="K299" s="26">
        <f t="shared" si="63"/>
        <v>0</v>
      </c>
      <c r="L299" s="26">
        <f t="shared" si="64"/>
        <v>0</v>
      </c>
      <c r="M299" s="26">
        <f t="shared" ca="1" si="58"/>
        <v>-6.5034266792134907E-3</v>
      </c>
      <c r="N299" s="26">
        <f t="shared" ca="1" si="65"/>
        <v>0</v>
      </c>
      <c r="O299" s="120">
        <f t="shared" ca="1" si="66"/>
        <v>0</v>
      </c>
      <c r="P299" s="26">
        <f t="shared" ca="1" si="67"/>
        <v>0</v>
      </c>
      <c r="Q299" s="26">
        <f t="shared" ca="1" si="68"/>
        <v>0</v>
      </c>
      <c r="R299" s="11">
        <f t="shared" ca="1" si="59"/>
        <v>6.5034266792134907E-3</v>
      </c>
    </row>
    <row r="300" spans="1:18" x14ac:dyDescent="0.2">
      <c r="A300" s="117"/>
      <c r="B300" s="117"/>
      <c r="C300" s="117"/>
      <c r="D300" s="119">
        <f t="shared" si="56"/>
        <v>0</v>
      </c>
      <c r="E300" s="119">
        <f t="shared" si="56"/>
        <v>0</v>
      </c>
      <c r="F300" s="26">
        <f t="shared" si="57"/>
        <v>0</v>
      </c>
      <c r="G300" s="26">
        <f t="shared" si="57"/>
        <v>0</v>
      </c>
      <c r="H300" s="26">
        <f t="shared" si="60"/>
        <v>0</v>
      </c>
      <c r="I300" s="26">
        <f t="shared" si="61"/>
        <v>0</v>
      </c>
      <c r="J300" s="26">
        <f t="shared" si="62"/>
        <v>0</v>
      </c>
      <c r="K300" s="26">
        <f t="shared" si="63"/>
        <v>0</v>
      </c>
      <c r="L300" s="26">
        <f t="shared" si="64"/>
        <v>0</v>
      </c>
      <c r="M300" s="26">
        <f t="shared" ca="1" si="58"/>
        <v>-6.5034266792134907E-3</v>
      </c>
      <c r="N300" s="26">
        <f t="shared" ca="1" si="65"/>
        <v>0</v>
      </c>
      <c r="O300" s="120">
        <f t="shared" ca="1" si="66"/>
        <v>0</v>
      </c>
      <c r="P300" s="26">
        <f t="shared" ca="1" si="67"/>
        <v>0</v>
      </c>
      <c r="Q300" s="26">
        <f t="shared" ca="1" si="68"/>
        <v>0</v>
      </c>
      <c r="R300" s="11">
        <f t="shared" ca="1" si="59"/>
        <v>6.5034266792134907E-3</v>
      </c>
    </row>
    <row r="301" spans="1:18" x14ac:dyDescent="0.2">
      <c r="A301" s="117"/>
      <c r="B301" s="117"/>
      <c r="C301" s="117"/>
      <c r="D301" s="119">
        <f t="shared" si="56"/>
        <v>0</v>
      </c>
      <c r="E301" s="119">
        <f t="shared" si="56"/>
        <v>0</v>
      </c>
      <c r="F301" s="26">
        <f t="shared" si="57"/>
        <v>0</v>
      </c>
      <c r="G301" s="26">
        <f t="shared" si="57"/>
        <v>0</v>
      </c>
      <c r="H301" s="26">
        <f t="shared" si="60"/>
        <v>0</v>
      </c>
      <c r="I301" s="26">
        <f t="shared" si="61"/>
        <v>0</v>
      </c>
      <c r="J301" s="26">
        <f t="shared" si="62"/>
        <v>0</v>
      </c>
      <c r="K301" s="26">
        <f t="shared" si="63"/>
        <v>0</v>
      </c>
      <c r="L301" s="26">
        <f t="shared" si="64"/>
        <v>0</v>
      </c>
      <c r="M301" s="26">
        <f t="shared" ca="1" si="58"/>
        <v>-6.5034266792134907E-3</v>
      </c>
      <c r="N301" s="26">
        <f t="shared" ca="1" si="65"/>
        <v>0</v>
      </c>
      <c r="O301" s="120">
        <f t="shared" ca="1" si="66"/>
        <v>0</v>
      </c>
      <c r="P301" s="26">
        <f t="shared" ca="1" si="67"/>
        <v>0</v>
      </c>
      <c r="Q301" s="26">
        <f t="shared" ca="1" si="68"/>
        <v>0</v>
      </c>
      <c r="R301" s="11">
        <f t="shared" ca="1" si="59"/>
        <v>6.5034266792134907E-3</v>
      </c>
    </row>
    <row r="302" spans="1:18" x14ac:dyDescent="0.2">
      <c r="A302" s="117"/>
      <c r="B302" s="117"/>
      <c r="C302" s="117"/>
      <c r="D302" s="119">
        <f t="shared" si="56"/>
        <v>0</v>
      </c>
      <c r="E302" s="119">
        <f t="shared" si="56"/>
        <v>0</v>
      </c>
      <c r="F302" s="26">
        <f t="shared" si="57"/>
        <v>0</v>
      </c>
      <c r="G302" s="26">
        <f t="shared" si="57"/>
        <v>0</v>
      </c>
      <c r="H302" s="26">
        <f t="shared" si="60"/>
        <v>0</v>
      </c>
      <c r="I302" s="26">
        <f t="shared" si="61"/>
        <v>0</v>
      </c>
      <c r="J302" s="26">
        <f t="shared" si="62"/>
        <v>0</v>
      </c>
      <c r="K302" s="26">
        <f t="shared" si="63"/>
        <v>0</v>
      </c>
      <c r="L302" s="26">
        <f t="shared" si="64"/>
        <v>0</v>
      </c>
      <c r="M302" s="26">
        <f t="shared" ca="1" si="58"/>
        <v>-6.5034266792134907E-3</v>
      </c>
      <c r="N302" s="26">
        <f t="shared" ca="1" si="65"/>
        <v>0</v>
      </c>
      <c r="O302" s="120">
        <f t="shared" ca="1" si="66"/>
        <v>0</v>
      </c>
      <c r="P302" s="26">
        <f t="shared" ca="1" si="67"/>
        <v>0</v>
      </c>
      <c r="Q302" s="26">
        <f t="shared" ca="1" si="68"/>
        <v>0</v>
      </c>
      <c r="R302" s="11">
        <f t="shared" ca="1" si="59"/>
        <v>6.5034266792134907E-3</v>
      </c>
    </row>
    <row r="303" spans="1:18" x14ac:dyDescent="0.2">
      <c r="A303" s="117"/>
      <c r="B303" s="117"/>
      <c r="C303" s="117"/>
      <c r="D303" s="119">
        <f t="shared" si="56"/>
        <v>0</v>
      </c>
      <c r="E303" s="119">
        <f t="shared" si="56"/>
        <v>0</v>
      </c>
      <c r="F303" s="26">
        <f t="shared" si="57"/>
        <v>0</v>
      </c>
      <c r="G303" s="26">
        <f t="shared" si="57"/>
        <v>0</v>
      </c>
      <c r="H303" s="26">
        <f t="shared" si="60"/>
        <v>0</v>
      </c>
      <c r="I303" s="26">
        <f t="shared" si="61"/>
        <v>0</v>
      </c>
      <c r="J303" s="26">
        <f t="shared" si="62"/>
        <v>0</v>
      </c>
      <c r="K303" s="26">
        <f t="shared" si="63"/>
        <v>0</v>
      </c>
      <c r="L303" s="26">
        <f t="shared" si="64"/>
        <v>0</v>
      </c>
      <c r="M303" s="26">
        <f t="shared" ca="1" si="58"/>
        <v>-6.5034266792134907E-3</v>
      </c>
      <c r="N303" s="26">
        <f t="shared" ca="1" si="65"/>
        <v>0</v>
      </c>
      <c r="O303" s="120">
        <f t="shared" ca="1" si="66"/>
        <v>0</v>
      </c>
      <c r="P303" s="26">
        <f t="shared" ca="1" si="67"/>
        <v>0</v>
      </c>
      <c r="Q303" s="26">
        <f t="shared" ca="1" si="68"/>
        <v>0</v>
      </c>
      <c r="R303" s="11">
        <f t="shared" ca="1" si="59"/>
        <v>6.5034266792134907E-3</v>
      </c>
    </row>
    <row r="304" spans="1:18" x14ac:dyDescent="0.2">
      <c r="A304" s="117"/>
      <c r="B304" s="117"/>
      <c r="C304" s="117"/>
      <c r="D304" s="119">
        <f t="shared" si="56"/>
        <v>0</v>
      </c>
      <c r="E304" s="119">
        <f t="shared" si="56"/>
        <v>0</v>
      </c>
      <c r="F304" s="26">
        <f t="shared" si="57"/>
        <v>0</v>
      </c>
      <c r="G304" s="26">
        <f t="shared" si="57"/>
        <v>0</v>
      </c>
      <c r="H304" s="26">
        <f t="shared" si="60"/>
        <v>0</v>
      </c>
      <c r="I304" s="26">
        <f t="shared" si="61"/>
        <v>0</v>
      </c>
      <c r="J304" s="26">
        <f t="shared" si="62"/>
        <v>0</v>
      </c>
      <c r="K304" s="26">
        <f t="shared" si="63"/>
        <v>0</v>
      </c>
      <c r="L304" s="26">
        <f t="shared" si="64"/>
        <v>0</v>
      </c>
      <c r="M304" s="26">
        <f t="shared" ca="1" si="58"/>
        <v>-6.5034266792134907E-3</v>
      </c>
      <c r="N304" s="26">
        <f t="shared" ca="1" si="65"/>
        <v>0</v>
      </c>
      <c r="O304" s="120">
        <f t="shared" ca="1" si="66"/>
        <v>0</v>
      </c>
      <c r="P304" s="26">
        <f t="shared" ca="1" si="67"/>
        <v>0</v>
      </c>
      <c r="Q304" s="26">
        <f t="shared" ca="1" si="68"/>
        <v>0</v>
      </c>
      <c r="R304" s="11">
        <f t="shared" ca="1" si="59"/>
        <v>6.5034266792134907E-3</v>
      </c>
    </row>
    <row r="305" spans="1:18" x14ac:dyDescent="0.2">
      <c r="A305" s="117"/>
      <c r="B305" s="117"/>
      <c r="C305" s="117"/>
      <c r="D305" s="119">
        <f t="shared" si="56"/>
        <v>0</v>
      </c>
      <c r="E305" s="119">
        <f t="shared" si="56"/>
        <v>0</v>
      </c>
      <c r="F305" s="26">
        <f t="shared" si="57"/>
        <v>0</v>
      </c>
      <c r="G305" s="26">
        <f t="shared" si="57"/>
        <v>0</v>
      </c>
      <c r="H305" s="26">
        <f t="shared" si="60"/>
        <v>0</v>
      </c>
      <c r="I305" s="26">
        <f t="shared" si="61"/>
        <v>0</v>
      </c>
      <c r="J305" s="26">
        <f t="shared" si="62"/>
        <v>0</v>
      </c>
      <c r="K305" s="26">
        <f t="shared" si="63"/>
        <v>0</v>
      </c>
      <c r="L305" s="26">
        <f t="shared" si="64"/>
        <v>0</v>
      </c>
      <c r="M305" s="26">
        <f t="shared" ca="1" si="58"/>
        <v>-6.5034266792134907E-3</v>
      </c>
      <c r="N305" s="26">
        <f t="shared" ca="1" si="65"/>
        <v>0</v>
      </c>
      <c r="O305" s="120">
        <f t="shared" ca="1" si="66"/>
        <v>0</v>
      </c>
      <c r="P305" s="26">
        <f t="shared" ca="1" si="67"/>
        <v>0</v>
      </c>
      <c r="Q305" s="26">
        <f t="shared" ca="1" si="68"/>
        <v>0</v>
      </c>
      <c r="R305" s="11">
        <f t="shared" ca="1" si="59"/>
        <v>6.5034266792134907E-3</v>
      </c>
    </row>
    <row r="306" spans="1:18" x14ac:dyDescent="0.2">
      <c r="A306" s="117"/>
      <c r="B306" s="117"/>
      <c r="C306" s="117"/>
      <c r="D306" s="119">
        <f t="shared" si="56"/>
        <v>0</v>
      </c>
      <c r="E306" s="119">
        <f t="shared" si="56"/>
        <v>0</v>
      </c>
      <c r="F306" s="26">
        <f t="shared" si="57"/>
        <v>0</v>
      </c>
      <c r="G306" s="26">
        <f t="shared" si="57"/>
        <v>0</v>
      </c>
      <c r="H306" s="26">
        <f t="shared" si="60"/>
        <v>0</v>
      </c>
      <c r="I306" s="26">
        <f t="shared" si="61"/>
        <v>0</v>
      </c>
      <c r="J306" s="26">
        <f t="shared" si="62"/>
        <v>0</v>
      </c>
      <c r="K306" s="26">
        <f t="shared" si="63"/>
        <v>0</v>
      </c>
      <c r="L306" s="26">
        <f t="shared" si="64"/>
        <v>0</v>
      </c>
      <c r="M306" s="26">
        <f t="shared" ca="1" si="58"/>
        <v>-6.5034266792134907E-3</v>
      </c>
      <c r="N306" s="26">
        <f t="shared" ca="1" si="65"/>
        <v>0</v>
      </c>
      <c r="O306" s="120">
        <f t="shared" ca="1" si="66"/>
        <v>0</v>
      </c>
      <c r="P306" s="26">
        <f t="shared" ca="1" si="67"/>
        <v>0</v>
      </c>
      <c r="Q306" s="26">
        <f t="shared" ca="1" si="68"/>
        <v>0</v>
      </c>
      <c r="R306" s="11">
        <f t="shared" ca="1" si="59"/>
        <v>6.5034266792134907E-3</v>
      </c>
    </row>
    <row r="307" spans="1:18" x14ac:dyDescent="0.2">
      <c r="A307" s="117"/>
      <c r="B307" s="117"/>
      <c r="C307" s="117"/>
      <c r="D307" s="119">
        <f t="shared" si="56"/>
        <v>0</v>
      </c>
      <c r="E307" s="119">
        <f t="shared" si="56"/>
        <v>0</v>
      </c>
      <c r="F307" s="26">
        <f t="shared" si="57"/>
        <v>0</v>
      </c>
      <c r="G307" s="26">
        <f t="shared" si="57"/>
        <v>0</v>
      </c>
      <c r="H307" s="26">
        <f t="shared" si="60"/>
        <v>0</v>
      </c>
      <c r="I307" s="26">
        <f t="shared" si="61"/>
        <v>0</v>
      </c>
      <c r="J307" s="26">
        <f t="shared" si="62"/>
        <v>0</v>
      </c>
      <c r="K307" s="26">
        <f t="shared" si="63"/>
        <v>0</v>
      </c>
      <c r="L307" s="26">
        <f t="shared" si="64"/>
        <v>0</v>
      </c>
      <c r="M307" s="26">
        <f t="shared" ca="1" si="58"/>
        <v>-6.5034266792134907E-3</v>
      </c>
      <c r="N307" s="26">
        <f t="shared" ca="1" si="65"/>
        <v>0</v>
      </c>
      <c r="O307" s="120">
        <f t="shared" ca="1" si="66"/>
        <v>0</v>
      </c>
      <c r="P307" s="26">
        <f t="shared" ca="1" si="67"/>
        <v>0</v>
      </c>
      <c r="Q307" s="26">
        <f t="shared" ca="1" si="68"/>
        <v>0</v>
      </c>
      <c r="R307" s="11">
        <f t="shared" ca="1" si="59"/>
        <v>6.5034266792134907E-3</v>
      </c>
    </row>
    <row r="308" spans="1:18" x14ac:dyDescent="0.2">
      <c r="A308" s="117"/>
      <c r="B308" s="117"/>
      <c r="C308" s="117"/>
      <c r="D308" s="119">
        <f t="shared" si="56"/>
        <v>0</v>
      </c>
      <c r="E308" s="119">
        <f t="shared" si="56"/>
        <v>0</v>
      </c>
      <c r="F308" s="26">
        <f t="shared" si="57"/>
        <v>0</v>
      </c>
      <c r="G308" s="26">
        <f t="shared" si="57"/>
        <v>0</v>
      </c>
      <c r="H308" s="26">
        <f t="shared" si="60"/>
        <v>0</v>
      </c>
      <c r="I308" s="26">
        <f t="shared" si="61"/>
        <v>0</v>
      </c>
      <c r="J308" s="26">
        <f t="shared" si="62"/>
        <v>0</v>
      </c>
      <c r="K308" s="26">
        <f t="shared" si="63"/>
        <v>0</v>
      </c>
      <c r="L308" s="26">
        <f t="shared" si="64"/>
        <v>0</v>
      </c>
      <c r="M308" s="26">
        <f t="shared" ca="1" si="58"/>
        <v>-6.5034266792134907E-3</v>
      </c>
      <c r="N308" s="26">
        <f t="shared" ca="1" si="65"/>
        <v>0</v>
      </c>
      <c r="O308" s="120">
        <f t="shared" ca="1" si="66"/>
        <v>0</v>
      </c>
      <c r="P308" s="26">
        <f t="shared" ca="1" si="67"/>
        <v>0</v>
      </c>
      <c r="Q308" s="26">
        <f t="shared" ca="1" si="68"/>
        <v>0</v>
      </c>
      <c r="R308" s="11">
        <f t="shared" ca="1" si="59"/>
        <v>6.5034266792134907E-3</v>
      </c>
    </row>
    <row r="309" spans="1:18" x14ac:dyDescent="0.2">
      <c r="A309" s="117"/>
      <c r="B309" s="117"/>
      <c r="C309" s="117"/>
      <c r="D309" s="119">
        <f t="shared" si="56"/>
        <v>0</v>
      </c>
      <c r="E309" s="119">
        <f t="shared" si="56"/>
        <v>0</v>
      </c>
      <c r="F309" s="26">
        <f t="shared" si="57"/>
        <v>0</v>
      </c>
      <c r="G309" s="26">
        <f t="shared" si="57"/>
        <v>0</v>
      </c>
      <c r="H309" s="26">
        <f t="shared" si="60"/>
        <v>0</v>
      </c>
      <c r="I309" s="26">
        <f t="shared" si="61"/>
        <v>0</v>
      </c>
      <c r="J309" s="26">
        <f t="shared" si="62"/>
        <v>0</v>
      </c>
      <c r="K309" s="26">
        <f t="shared" si="63"/>
        <v>0</v>
      </c>
      <c r="L309" s="26">
        <f t="shared" si="64"/>
        <v>0</v>
      </c>
      <c r="M309" s="26">
        <f t="shared" ca="1" si="58"/>
        <v>-6.5034266792134907E-3</v>
      </c>
      <c r="N309" s="26">
        <f t="shared" ca="1" si="65"/>
        <v>0</v>
      </c>
      <c r="O309" s="120">
        <f t="shared" ca="1" si="66"/>
        <v>0</v>
      </c>
      <c r="P309" s="26">
        <f t="shared" ca="1" si="67"/>
        <v>0</v>
      </c>
      <c r="Q309" s="26">
        <f t="shared" ca="1" si="68"/>
        <v>0</v>
      </c>
      <c r="R309" s="11">
        <f t="shared" ca="1" si="59"/>
        <v>6.5034266792134907E-3</v>
      </c>
    </row>
    <row r="310" spans="1:18" x14ac:dyDescent="0.2">
      <c r="A310" s="117"/>
      <c r="B310" s="117"/>
      <c r="C310" s="117"/>
      <c r="D310" s="119">
        <f t="shared" si="56"/>
        <v>0</v>
      </c>
      <c r="E310" s="119">
        <f t="shared" si="56"/>
        <v>0</v>
      </c>
      <c r="F310" s="26">
        <f t="shared" si="57"/>
        <v>0</v>
      </c>
      <c r="G310" s="26">
        <f t="shared" si="57"/>
        <v>0</v>
      </c>
      <c r="H310" s="26">
        <f t="shared" si="60"/>
        <v>0</v>
      </c>
      <c r="I310" s="26">
        <f t="shared" si="61"/>
        <v>0</v>
      </c>
      <c r="J310" s="26">
        <f t="shared" si="62"/>
        <v>0</v>
      </c>
      <c r="K310" s="26">
        <f t="shared" si="63"/>
        <v>0</v>
      </c>
      <c r="L310" s="26">
        <f t="shared" si="64"/>
        <v>0</v>
      </c>
      <c r="M310" s="26">
        <f t="shared" ca="1" si="58"/>
        <v>-6.5034266792134907E-3</v>
      </c>
      <c r="N310" s="26">
        <f t="shared" ca="1" si="65"/>
        <v>0</v>
      </c>
      <c r="O310" s="120">
        <f t="shared" ca="1" si="66"/>
        <v>0</v>
      </c>
      <c r="P310" s="26">
        <f t="shared" ca="1" si="67"/>
        <v>0</v>
      </c>
      <c r="Q310" s="26">
        <f t="shared" ca="1" si="68"/>
        <v>0</v>
      </c>
      <c r="R310" s="11">
        <f t="shared" ca="1" si="59"/>
        <v>6.5034266792134907E-3</v>
      </c>
    </row>
    <row r="311" spans="1:18" x14ac:dyDescent="0.2">
      <c r="A311" s="117"/>
      <c r="B311" s="117"/>
      <c r="C311" s="117"/>
      <c r="D311" s="119">
        <f t="shared" si="56"/>
        <v>0</v>
      </c>
      <c r="E311" s="119">
        <f t="shared" si="56"/>
        <v>0</v>
      </c>
      <c r="F311" s="26">
        <f t="shared" si="57"/>
        <v>0</v>
      </c>
      <c r="G311" s="26">
        <f t="shared" si="57"/>
        <v>0</v>
      </c>
      <c r="H311" s="26">
        <f t="shared" si="60"/>
        <v>0</v>
      </c>
      <c r="I311" s="26">
        <f t="shared" si="61"/>
        <v>0</v>
      </c>
      <c r="J311" s="26">
        <f t="shared" si="62"/>
        <v>0</v>
      </c>
      <c r="K311" s="26">
        <f t="shared" si="63"/>
        <v>0</v>
      </c>
      <c r="L311" s="26">
        <f t="shared" si="64"/>
        <v>0</v>
      </c>
      <c r="M311" s="26">
        <f t="shared" ca="1" si="58"/>
        <v>-6.5034266792134907E-3</v>
      </c>
      <c r="N311" s="26">
        <f t="shared" ca="1" si="65"/>
        <v>0</v>
      </c>
      <c r="O311" s="120">
        <f t="shared" ca="1" si="66"/>
        <v>0</v>
      </c>
      <c r="P311" s="26">
        <f t="shared" ca="1" si="67"/>
        <v>0</v>
      </c>
      <c r="Q311" s="26">
        <f t="shared" ca="1" si="68"/>
        <v>0</v>
      </c>
      <c r="R311" s="11">
        <f t="shared" ca="1" si="59"/>
        <v>6.5034266792134907E-3</v>
      </c>
    </row>
    <row r="312" spans="1:18" x14ac:dyDescent="0.2">
      <c r="A312" s="117"/>
      <c r="B312" s="117"/>
      <c r="C312" s="117"/>
      <c r="D312" s="119">
        <f t="shared" si="56"/>
        <v>0</v>
      </c>
      <c r="E312" s="119">
        <f t="shared" si="56"/>
        <v>0</v>
      </c>
      <c r="F312" s="26">
        <f t="shared" si="57"/>
        <v>0</v>
      </c>
      <c r="G312" s="26">
        <f t="shared" si="57"/>
        <v>0</v>
      </c>
      <c r="H312" s="26">
        <f t="shared" si="60"/>
        <v>0</v>
      </c>
      <c r="I312" s="26">
        <f t="shared" si="61"/>
        <v>0</v>
      </c>
      <c r="J312" s="26">
        <f t="shared" si="62"/>
        <v>0</v>
      </c>
      <c r="K312" s="26">
        <f t="shared" si="63"/>
        <v>0</v>
      </c>
      <c r="L312" s="26">
        <f t="shared" si="64"/>
        <v>0</v>
      </c>
      <c r="M312" s="26">
        <f t="shared" ca="1" si="58"/>
        <v>-6.5034266792134907E-3</v>
      </c>
      <c r="N312" s="26">
        <f t="shared" ca="1" si="65"/>
        <v>0</v>
      </c>
      <c r="O312" s="120">
        <f t="shared" ca="1" si="66"/>
        <v>0</v>
      </c>
      <c r="P312" s="26">
        <f t="shared" ca="1" si="67"/>
        <v>0</v>
      </c>
      <c r="Q312" s="26">
        <f t="shared" ca="1" si="68"/>
        <v>0</v>
      </c>
      <c r="R312" s="11">
        <f t="shared" ca="1" si="59"/>
        <v>6.5034266792134907E-3</v>
      </c>
    </row>
    <row r="313" spans="1:18" x14ac:dyDescent="0.2">
      <c r="A313" s="117"/>
      <c r="B313" s="117"/>
      <c r="C313" s="117"/>
      <c r="D313" s="119">
        <f t="shared" si="56"/>
        <v>0</v>
      </c>
      <c r="E313" s="119">
        <f t="shared" si="56"/>
        <v>0</v>
      </c>
      <c r="F313" s="26">
        <f t="shared" si="57"/>
        <v>0</v>
      </c>
      <c r="G313" s="26">
        <f t="shared" si="57"/>
        <v>0</v>
      </c>
      <c r="H313" s="26">
        <f t="shared" si="60"/>
        <v>0</v>
      </c>
      <c r="I313" s="26">
        <f t="shared" si="61"/>
        <v>0</v>
      </c>
      <c r="J313" s="26">
        <f t="shared" si="62"/>
        <v>0</v>
      </c>
      <c r="K313" s="26">
        <f t="shared" si="63"/>
        <v>0</v>
      </c>
      <c r="L313" s="26">
        <f t="shared" si="64"/>
        <v>0</v>
      </c>
      <c r="M313" s="26">
        <f t="shared" ca="1" si="58"/>
        <v>-6.5034266792134907E-3</v>
      </c>
      <c r="N313" s="26">
        <f t="shared" ca="1" si="65"/>
        <v>0</v>
      </c>
      <c r="O313" s="120">
        <f t="shared" ca="1" si="66"/>
        <v>0</v>
      </c>
      <c r="P313" s="26">
        <f t="shared" ca="1" si="67"/>
        <v>0</v>
      </c>
      <c r="Q313" s="26">
        <f t="shared" ca="1" si="68"/>
        <v>0</v>
      </c>
      <c r="R313" s="11">
        <f t="shared" ca="1" si="59"/>
        <v>6.5034266792134907E-3</v>
      </c>
    </row>
    <row r="314" spans="1:18" x14ac:dyDescent="0.2">
      <c r="A314" s="117"/>
      <c r="B314" s="117"/>
      <c r="C314" s="117"/>
      <c r="D314" s="119">
        <f t="shared" si="56"/>
        <v>0</v>
      </c>
      <c r="E314" s="119">
        <f t="shared" si="56"/>
        <v>0</v>
      </c>
      <c r="F314" s="26">
        <f t="shared" si="57"/>
        <v>0</v>
      </c>
      <c r="G314" s="26">
        <f t="shared" si="57"/>
        <v>0</v>
      </c>
      <c r="H314" s="26">
        <f t="shared" si="60"/>
        <v>0</v>
      </c>
      <c r="I314" s="26">
        <f t="shared" si="61"/>
        <v>0</v>
      </c>
      <c r="J314" s="26">
        <f t="shared" si="62"/>
        <v>0</v>
      </c>
      <c r="K314" s="26">
        <f t="shared" si="63"/>
        <v>0</v>
      </c>
      <c r="L314" s="26">
        <f t="shared" si="64"/>
        <v>0</v>
      </c>
      <c r="M314" s="26">
        <f t="shared" ca="1" si="58"/>
        <v>-6.5034266792134907E-3</v>
      </c>
      <c r="N314" s="26">
        <f t="shared" ca="1" si="65"/>
        <v>0</v>
      </c>
      <c r="O314" s="120">
        <f t="shared" ca="1" si="66"/>
        <v>0</v>
      </c>
      <c r="P314" s="26">
        <f t="shared" ca="1" si="67"/>
        <v>0</v>
      </c>
      <c r="Q314" s="26">
        <f t="shared" ca="1" si="68"/>
        <v>0</v>
      </c>
      <c r="R314" s="11">
        <f t="shared" ca="1" si="59"/>
        <v>6.5034266792134907E-3</v>
      </c>
    </row>
    <row r="315" spans="1:18" x14ac:dyDescent="0.2">
      <c r="A315" s="117"/>
      <c r="B315" s="117"/>
      <c r="C315" s="117"/>
      <c r="D315" s="119">
        <f t="shared" si="56"/>
        <v>0</v>
      </c>
      <c r="E315" s="119">
        <f t="shared" si="56"/>
        <v>0</v>
      </c>
      <c r="F315" s="26">
        <f t="shared" si="57"/>
        <v>0</v>
      </c>
      <c r="G315" s="26">
        <f t="shared" si="57"/>
        <v>0</v>
      </c>
      <c r="H315" s="26">
        <f t="shared" si="60"/>
        <v>0</v>
      </c>
      <c r="I315" s="26">
        <f t="shared" si="61"/>
        <v>0</v>
      </c>
      <c r="J315" s="26">
        <f t="shared" si="62"/>
        <v>0</v>
      </c>
      <c r="K315" s="26">
        <f t="shared" si="63"/>
        <v>0</v>
      </c>
      <c r="L315" s="26">
        <f t="shared" si="64"/>
        <v>0</v>
      </c>
      <c r="M315" s="26">
        <f t="shared" ca="1" si="58"/>
        <v>-6.5034266792134907E-3</v>
      </c>
      <c r="N315" s="26">
        <f t="shared" ca="1" si="65"/>
        <v>0</v>
      </c>
      <c r="O315" s="120">
        <f t="shared" ca="1" si="66"/>
        <v>0</v>
      </c>
      <c r="P315" s="26">
        <f t="shared" ca="1" si="67"/>
        <v>0</v>
      </c>
      <c r="Q315" s="26">
        <f t="shared" ca="1" si="68"/>
        <v>0</v>
      </c>
      <c r="R315" s="11">
        <f t="shared" ca="1" si="59"/>
        <v>6.5034266792134907E-3</v>
      </c>
    </row>
    <row r="316" spans="1:18" x14ac:dyDescent="0.2">
      <c r="A316" s="117"/>
      <c r="B316" s="117"/>
      <c r="C316" s="117"/>
      <c r="D316" s="119">
        <f t="shared" si="56"/>
        <v>0</v>
      </c>
      <c r="E316" s="119">
        <f t="shared" si="56"/>
        <v>0</v>
      </c>
      <c r="F316" s="26">
        <f t="shared" si="57"/>
        <v>0</v>
      </c>
      <c r="G316" s="26">
        <f t="shared" si="57"/>
        <v>0</v>
      </c>
      <c r="H316" s="26">
        <f t="shared" si="60"/>
        <v>0</v>
      </c>
      <c r="I316" s="26">
        <f t="shared" si="61"/>
        <v>0</v>
      </c>
      <c r="J316" s="26">
        <f t="shared" si="62"/>
        <v>0</v>
      </c>
      <c r="K316" s="26">
        <f t="shared" si="63"/>
        <v>0</v>
      </c>
      <c r="L316" s="26">
        <f t="shared" si="64"/>
        <v>0</v>
      </c>
      <c r="M316" s="26">
        <f t="shared" ca="1" si="58"/>
        <v>-6.5034266792134907E-3</v>
      </c>
      <c r="N316" s="26">
        <f t="shared" ca="1" si="65"/>
        <v>0</v>
      </c>
      <c r="O316" s="120">
        <f t="shared" ca="1" si="66"/>
        <v>0</v>
      </c>
      <c r="P316" s="26">
        <f t="shared" ca="1" si="67"/>
        <v>0</v>
      </c>
      <c r="Q316" s="26">
        <f t="shared" ca="1" si="68"/>
        <v>0</v>
      </c>
      <c r="R316" s="11">
        <f t="shared" ca="1" si="59"/>
        <v>6.5034266792134907E-3</v>
      </c>
    </row>
    <row r="317" spans="1:18" x14ac:dyDescent="0.2">
      <c r="A317" s="117"/>
      <c r="B317" s="117"/>
      <c r="C317" s="117"/>
      <c r="D317" s="119">
        <f t="shared" si="56"/>
        <v>0</v>
      </c>
      <c r="E317" s="119">
        <f t="shared" si="56"/>
        <v>0</v>
      </c>
      <c r="F317" s="26">
        <f t="shared" si="57"/>
        <v>0</v>
      </c>
      <c r="G317" s="26">
        <f t="shared" si="57"/>
        <v>0</v>
      </c>
      <c r="H317" s="26">
        <f t="shared" si="60"/>
        <v>0</v>
      </c>
      <c r="I317" s="26">
        <f t="shared" si="61"/>
        <v>0</v>
      </c>
      <c r="J317" s="26">
        <f t="shared" si="62"/>
        <v>0</v>
      </c>
      <c r="K317" s="26">
        <f t="shared" si="63"/>
        <v>0</v>
      </c>
      <c r="L317" s="26">
        <f t="shared" si="64"/>
        <v>0</v>
      </c>
      <c r="M317" s="26">
        <f t="shared" ca="1" si="58"/>
        <v>-6.5034266792134907E-3</v>
      </c>
      <c r="N317" s="26">
        <f t="shared" ca="1" si="65"/>
        <v>0</v>
      </c>
      <c r="O317" s="120">
        <f t="shared" ca="1" si="66"/>
        <v>0</v>
      </c>
      <c r="P317" s="26">
        <f t="shared" ca="1" si="67"/>
        <v>0</v>
      </c>
      <c r="Q317" s="26">
        <f t="shared" ca="1" si="68"/>
        <v>0</v>
      </c>
      <c r="R317" s="11">
        <f t="shared" ca="1" si="59"/>
        <v>6.5034266792134907E-3</v>
      </c>
    </row>
    <row r="318" spans="1:18" x14ac:dyDescent="0.2">
      <c r="A318" s="117"/>
      <c r="B318" s="117"/>
      <c r="C318" s="117"/>
      <c r="D318" s="119">
        <f t="shared" si="56"/>
        <v>0</v>
      </c>
      <c r="E318" s="119">
        <f t="shared" si="56"/>
        <v>0</v>
      </c>
      <c r="F318" s="26">
        <f t="shared" si="57"/>
        <v>0</v>
      </c>
      <c r="G318" s="26">
        <f t="shared" si="57"/>
        <v>0</v>
      </c>
      <c r="H318" s="26">
        <f t="shared" si="60"/>
        <v>0</v>
      </c>
      <c r="I318" s="26">
        <f t="shared" si="61"/>
        <v>0</v>
      </c>
      <c r="J318" s="26">
        <f t="shared" si="62"/>
        <v>0</v>
      </c>
      <c r="K318" s="26">
        <f t="shared" si="63"/>
        <v>0</v>
      </c>
      <c r="L318" s="26">
        <f t="shared" si="64"/>
        <v>0</v>
      </c>
      <c r="M318" s="26">
        <f t="shared" ca="1" si="58"/>
        <v>-6.5034266792134907E-3</v>
      </c>
      <c r="N318" s="26">
        <f t="shared" ca="1" si="65"/>
        <v>0</v>
      </c>
      <c r="O318" s="120">
        <f t="shared" ca="1" si="66"/>
        <v>0</v>
      </c>
      <c r="P318" s="26">
        <f t="shared" ca="1" si="67"/>
        <v>0</v>
      </c>
      <c r="Q318" s="26">
        <f t="shared" ca="1" si="68"/>
        <v>0</v>
      </c>
      <c r="R318" s="11">
        <f t="shared" ca="1" si="59"/>
        <v>6.5034266792134907E-3</v>
      </c>
    </row>
    <row r="319" spans="1:18" x14ac:dyDescent="0.2">
      <c r="A319" s="117"/>
      <c r="B319" s="117"/>
      <c r="C319" s="117"/>
      <c r="D319" s="119">
        <f t="shared" si="56"/>
        <v>0</v>
      </c>
      <c r="E319" s="119">
        <f t="shared" si="56"/>
        <v>0</v>
      </c>
      <c r="F319" s="26">
        <f t="shared" si="57"/>
        <v>0</v>
      </c>
      <c r="G319" s="26">
        <f t="shared" si="57"/>
        <v>0</v>
      </c>
      <c r="H319" s="26">
        <f t="shared" si="60"/>
        <v>0</v>
      </c>
      <c r="I319" s="26">
        <f t="shared" si="61"/>
        <v>0</v>
      </c>
      <c r="J319" s="26">
        <f t="shared" si="62"/>
        <v>0</v>
      </c>
      <c r="K319" s="26">
        <f t="shared" si="63"/>
        <v>0</v>
      </c>
      <c r="L319" s="26">
        <f t="shared" si="64"/>
        <v>0</v>
      </c>
      <c r="M319" s="26">
        <f t="shared" ca="1" si="58"/>
        <v>-6.5034266792134907E-3</v>
      </c>
      <c r="N319" s="26">
        <f t="shared" ca="1" si="65"/>
        <v>0</v>
      </c>
      <c r="O319" s="120">
        <f t="shared" ca="1" si="66"/>
        <v>0</v>
      </c>
      <c r="P319" s="26">
        <f t="shared" ca="1" si="67"/>
        <v>0</v>
      </c>
      <c r="Q319" s="26">
        <f t="shared" ca="1" si="68"/>
        <v>0</v>
      </c>
      <c r="R319" s="11">
        <f t="shared" ca="1" si="59"/>
        <v>6.5034266792134907E-3</v>
      </c>
    </row>
    <row r="320" spans="1:18" x14ac:dyDescent="0.2">
      <c r="A320" s="117"/>
      <c r="B320" s="117"/>
      <c r="C320" s="117"/>
      <c r="D320" s="119">
        <f t="shared" si="56"/>
        <v>0</v>
      </c>
      <c r="E320" s="119">
        <f t="shared" si="56"/>
        <v>0</v>
      </c>
      <c r="F320" s="26">
        <f t="shared" si="57"/>
        <v>0</v>
      </c>
      <c r="G320" s="26">
        <f t="shared" si="57"/>
        <v>0</v>
      </c>
      <c r="H320" s="26">
        <f t="shared" si="60"/>
        <v>0</v>
      </c>
      <c r="I320" s="26">
        <f t="shared" si="61"/>
        <v>0</v>
      </c>
      <c r="J320" s="26">
        <f t="shared" si="62"/>
        <v>0</v>
      </c>
      <c r="K320" s="26">
        <f t="shared" si="63"/>
        <v>0</v>
      </c>
      <c r="L320" s="26">
        <f t="shared" si="64"/>
        <v>0</v>
      </c>
      <c r="M320" s="26">
        <f t="shared" ca="1" si="58"/>
        <v>-6.5034266792134907E-3</v>
      </c>
      <c r="N320" s="26">
        <f t="shared" ca="1" si="65"/>
        <v>0</v>
      </c>
      <c r="O320" s="120">
        <f t="shared" ca="1" si="66"/>
        <v>0</v>
      </c>
      <c r="P320" s="26">
        <f t="shared" ca="1" si="67"/>
        <v>0</v>
      </c>
      <c r="Q320" s="26">
        <f t="shared" ca="1" si="68"/>
        <v>0</v>
      </c>
      <c r="R320" s="11">
        <f t="shared" ca="1" si="59"/>
        <v>6.5034266792134907E-3</v>
      </c>
    </row>
    <row r="321" spans="1:18" x14ac:dyDescent="0.2">
      <c r="A321" s="117"/>
      <c r="B321" s="117"/>
      <c r="C321" s="117"/>
      <c r="D321" s="119">
        <f t="shared" si="56"/>
        <v>0</v>
      </c>
      <c r="E321" s="119">
        <f t="shared" si="56"/>
        <v>0</v>
      </c>
      <c r="F321" s="26">
        <f t="shared" si="57"/>
        <v>0</v>
      </c>
      <c r="G321" s="26">
        <f t="shared" si="57"/>
        <v>0</v>
      </c>
      <c r="H321" s="26">
        <f t="shared" si="60"/>
        <v>0</v>
      </c>
      <c r="I321" s="26">
        <f t="shared" si="61"/>
        <v>0</v>
      </c>
      <c r="J321" s="26">
        <f t="shared" si="62"/>
        <v>0</v>
      </c>
      <c r="K321" s="26">
        <f t="shared" si="63"/>
        <v>0</v>
      </c>
      <c r="L321" s="26">
        <f t="shared" si="64"/>
        <v>0</v>
      </c>
      <c r="M321" s="26">
        <f t="shared" ca="1" si="58"/>
        <v>-6.5034266792134907E-3</v>
      </c>
      <c r="N321" s="26">
        <f t="shared" ca="1" si="65"/>
        <v>0</v>
      </c>
      <c r="O321" s="120">
        <f t="shared" ca="1" si="66"/>
        <v>0</v>
      </c>
      <c r="P321" s="26">
        <f t="shared" ca="1" si="67"/>
        <v>0</v>
      </c>
      <c r="Q321" s="26">
        <f t="shared" ca="1" si="68"/>
        <v>0</v>
      </c>
      <c r="R321" s="11">
        <f t="shared" ca="1" si="59"/>
        <v>6.5034266792134907E-3</v>
      </c>
    </row>
    <row r="322" spans="1:18" x14ac:dyDescent="0.2">
      <c r="A322" s="117"/>
      <c r="B322" s="117"/>
      <c r="C322" s="117"/>
      <c r="D322" s="119">
        <f t="shared" si="56"/>
        <v>0</v>
      </c>
      <c r="E322" s="119">
        <f t="shared" si="56"/>
        <v>0</v>
      </c>
      <c r="F322" s="26">
        <f t="shared" si="57"/>
        <v>0</v>
      </c>
      <c r="G322" s="26">
        <f t="shared" si="57"/>
        <v>0</v>
      </c>
      <c r="H322" s="26">
        <f t="shared" si="60"/>
        <v>0</v>
      </c>
      <c r="I322" s="26">
        <f t="shared" si="61"/>
        <v>0</v>
      </c>
      <c r="J322" s="26">
        <f t="shared" si="62"/>
        <v>0</v>
      </c>
      <c r="K322" s="26">
        <f t="shared" si="63"/>
        <v>0</v>
      </c>
      <c r="L322" s="26">
        <f t="shared" si="64"/>
        <v>0</v>
      </c>
      <c r="M322" s="26">
        <f t="shared" ca="1" si="58"/>
        <v>-6.5034266792134907E-3</v>
      </c>
      <c r="N322" s="26">
        <f t="shared" ca="1" si="65"/>
        <v>0</v>
      </c>
      <c r="O322" s="120">
        <f t="shared" ca="1" si="66"/>
        <v>0</v>
      </c>
      <c r="P322" s="26">
        <f t="shared" ca="1" si="67"/>
        <v>0</v>
      </c>
      <c r="Q322" s="26">
        <f t="shared" ca="1" si="68"/>
        <v>0</v>
      </c>
      <c r="R322" s="11">
        <f t="shared" ca="1" si="59"/>
        <v>6.5034266792134907E-3</v>
      </c>
    </row>
    <row r="323" spans="1:18" x14ac:dyDescent="0.2">
      <c r="A323" s="117"/>
      <c r="B323" s="117"/>
      <c r="C323" s="117"/>
      <c r="D323" s="119">
        <f t="shared" si="56"/>
        <v>0</v>
      </c>
      <c r="E323" s="119">
        <f t="shared" si="56"/>
        <v>0</v>
      </c>
      <c r="F323" s="26">
        <f t="shared" si="57"/>
        <v>0</v>
      </c>
      <c r="G323" s="26">
        <f t="shared" si="57"/>
        <v>0</v>
      </c>
      <c r="H323" s="26">
        <f t="shared" si="60"/>
        <v>0</v>
      </c>
      <c r="I323" s="26">
        <f t="shared" si="61"/>
        <v>0</v>
      </c>
      <c r="J323" s="26">
        <f t="shared" si="62"/>
        <v>0</v>
      </c>
      <c r="K323" s="26">
        <f t="shared" si="63"/>
        <v>0</v>
      </c>
      <c r="L323" s="26">
        <f t="shared" si="64"/>
        <v>0</v>
      </c>
      <c r="M323" s="26">
        <f t="shared" ca="1" si="58"/>
        <v>-6.5034266792134907E-3</v>
      </c>
      <c r="N323" s="26">
        <f t="shared" ca="1" si="65"/>
        <v>0</v>
      </c>
      <c r="O323" s="120">
        <f t="shared" ca="1" si="66"/>
        <v>0</v>
      </c>
      <c r="P323" s="26">
        <f t="shared" ca="1" si="67"/>
        <v>0</v>
      </c>
      <c r="Q323" s="26">
        <f t="shared" ca="1" si="68"/>
        <v>0</v>
      </c>
      <c r="R323" s="11">
        <f t="shared" ca="1" si="59"/>
        <v>6.5034266792134907E-3</v>
      </c>
    </row>
    <row r="324" spans="1:18" x14ac:dyDescent="0.2">
      <c r="A324" s="117"/>
      <c r="B324" s="117"/>
      <c r="C324" s="117"/>
      <c r="D324" s="119">
        <f t="shared" si="56"/>
        <v>0</v>
      </c>
      <c r="E324" s="119">
        <f t="shared" si="56"/>
        <v>0</v>
      </c>
      <c r="F324" s="26">
        <f t="shared" si="57"/>
        <v>0</v>
      </c>
      <c r="G324" s="26">
        <f t="shared" si="57"/>
        <v>0</v>
      </c>
      <c r="H324" s="26">
        <f t="shared" si="60"/>
        <v>0</v>
      </c>
      <c r="I324" s="26">
        <f t="shared" si="61"/>
        <v>0</v>
      </c>
      <c r="J324" s="26">
        <f t="shared" si="62"/>
        <v>0</v>
      </c>
      <c r="K324" s="26">
        <f t="shared" si="63"/>
        <v>0</v>
      </c>
      <c r="L324" s="26">
        <f t="shared" si="64"/>
        <v>0</v>
      </c>
      <c r="M324" s="26">
        <f t="shared" ca="1" si="58"/>
        <v>-6.5034266792134907E-3</v>
      </c>
      <c r="N324" s="26">
        <f t="shared" ca="1" si="65"/>
        <v>0</v>
      </c>
      <c r="O324" s="120">
        <f t="shared" ca="1" si="66"/>
        <v>0</v>
      </c>
      <c r="P324" s="26">
        <f t="shared" ca="1" si="67"/>
        <v>0</v>
      </c>
      <c r="Q324" s="26">
        <f t="shared" ca="1" si="68"/>
        <v>0</v>
      </c>
      <c r="R324" s="11">
        <f t="shared" ca="1" si="59"/>
        <v>6.5034266792134907E-3</v>
      </c>
    </row>
    <row r="325" spans="1:18" x14ac:dyDescent="0.2">
      <c r="A325" s="117"/>
      <c r="B325" s="117"/>
      <c r="C325" s="117"/>
      <c r="D325" s="119">
        <f t="shared" si="56"/>
        <v>0</v>
      </c>
      <c r="E325" s="119">
        <f t="shared" si="56"/>
        <v>0</v>
      </c>
      <c r="F325" s="26">
        <f t="shared" si="57"/>
        <v>0</v>
      </c>
      <c r="G325" s="26">
        <f t="shared" si="57"/>
        <v>0</v>
      </c>
      <c r="H325" s="26">
        <f t="shared" si="60"/>
        <v>0</v>
      </c>
      <c r="I325" s="26">
        <f t="shared" si="61"/>
        <v>0</v>
      </c>
      <c r="J325" s="26">
        <f t="shared" si="62"/>
        <v>0</v>
      </c>
      <c r="K325" s="26">
        <f t="shared" si="63"/>
        <v>0</v>
      </c>
      <c r="L325" s="26">
        <f t="shared" si="64"/>
        <v>0</v>
      </c>
      <c r="M325" s="26">
        <f t="shared" ca="1" si="58"/>
        <v>-6.5034266792134907E-3</v>
      </c>
      <c r="N325" s="26">
        <f t="shared" ca="1" si="65"/>
        <v>0</v>
      </c>
      <c r="O325" s="120">
        <f t="shared" ca="1" si="66"/>
        <v>0</v>
      </c>
      <c r="P325" s="26">
        <f t="shared" ca="1" si="67"/>
        <v>0</v>
      </c>
      <c r="Q325" s="26">
        <f t="shared" ca="1" si="68"/>
        <v>0</v>
      </c>
      <c r="R325" s="11">
        <f t="shared" ca="1" si="59"/>
        <v>6.5034266792134907E-3</v>
      </c>
    </row>
    <row r="326" spans="1:18" x14ac:dyDescent="0.2">
      <c r="A326" s="117"/>
      <c r="B326" s="117"/>
      <c r="C326" s="117"/>
      <c r="D326" s="119">
        <f t="shared" si="56"/>
        <v>0</v>
      </c>
      <c r="E326" s="119">
        <f t="shared" si="56"/>
        <v>0</v>
      </c>
      <c r="F326" s="26">
        <f t="shared" si="57"/>
        <v>0</v>
      </c>
      <c r="G326" s="26">
        <f t="shared" si="57"/>
        <v>0</v>
      </c>
      <c r="H326" s="26">
        <f t="shared" si="60"/>
        <v>0</v>
      </c>
      <c r="I326" s="26">
        <f t="shared" si="61"/>
        <v>0</v>
      </c>
      <c r="J326" s="26">
        <f t="shared" si="62"/>
        <v>0</v>
      </c>
      <c r="K326" s="26">
        <f t="shared" si="63"/>
        <v>0</v>
      </c>
      <c r="L326" s="26">
        <f t="shared" si="64"/>
        <v>0</v>
      </c>
      <c r="M326" s="26">
        <f t="shared" ca="1" si="58"/>
        <v>-6.5034266792134907E-3</v>
      </c>
      <c r="N326" s="26">
        <f t="shared" ca="1" si="65"/>
        <v>0</v>
      </c>
      <c r="O326" s="120">
        <f t="shared" ca="1" si="66"/>
        <v>0</v>
      </c>
      <c r="P326" s="26">
        <f t="shared" ca="1" si="67"/>
        <v>0</v>
      </c>
      <c r="Q326" s="26">
        <f t="shared" ca="1" si="68"/>
        <v>0</v>
      </c>
      <c r="R326" s="11">
        <f t="shared" ca="1" si="59"/>
        <v>6.5034266792134907E-3</v>
      </c>
    </row>
    <row r="327" spans="1:18" x14ac:dyDescent="0.2">
      <c r="A327" s="117"/>
      <c r="B327" s="117"/>
      <c r="C327" s="117"/>
      <c r="D327" s="119">
        <f t="shared" si="56"/>
        <v>0</v>
      </c>
      <c r="E327" s="119">
        <f t="shared" si="56"/>
        <v>0</v>
      </c>
      <c r="F327" s="26">
        <f t="shared" si="57"/>
        <v>0</v>
      </c>
      <c r="G327" s="26">
        <f t="shared" si="57"/>
        <v>0</v>
      </c>
      <c r="H327" s="26">
        <f t="shared" si="60"/>
        <v>0</v>
      </c>
      <c r="I327" s="26">
        <f t="shared" si="61"/>
        <v>0</v>
      </c>
      <c r="J327" s="26">
        <f t="shared" si="62"/>
        <v>0</v>
      </c>
      <c r="K327" s="26">
        <f t="shared" si="63"/>
        <v>0</v>
      </c>
      <c r="L327" s="26">
        <f t="shared" si="64"/>
        <v>0</v>
      </c>
      <c r="M327" s="26">
        <f t="shared" ca="1" si="58"/>
        <v>-6.5034266792134907E-3</v>
      </c>
      <c r="N327" s="26">
        <f t="shared" ca="1" si="65"/>
        <v>0</v>
      </c>
      <c r="O327" s="120">
        <f t="shared" ca="1" si="66"/>
        <v>0</v>
      </c>
      <c r="P327" s="26">
        <f t="shared" ca="1" si="67"/>
        <v>0</v>
      </c>
      <c r="Q327" s="26">
        <f t="shared" ca="1" si="68"/>
        <v>0</v>
      </c>
      <c r="R327" s="11">
        <f t="shared" ca="1" si="59"/>
        <v>6.5034266792134907E-3</v>
      </c>
    </row>
    <row r="328" spans="1:18" x14ac:dyDescent="0.2">
      <c r="A328" s="117"/>
      <c r="B328" s="117"/>
      <c r="C328" s="117"/>
      <c r="D328" s="119">
        <f t="shared" si="56"/>
        <v>0</v>
      </c>
      <c r="E328" s="119">
        <f t="shared" si="56"/>
        <v>0</v>
      </c>
      <c r="F328" s="26">
        <f t="shared" si="57"/>
        <v>0</v>
      </c>
      <c r="G328" s="26">
        <f t="shared" si="57"/>
        <v>0</v>
      </c>
      <c r="H328" s="26">
        <f t="shared" si="60"/>
        <v>0</v>
      </c>
      <c r="I328" s="26">
        <f t="shared" si="61"/>
        <v>0</v>
      </c>
      <c r="J328" s="26">
        <f t="shared" si="62"/>
        <v>0</v>
      </c>
      <c r="K328" s="26">
        <f t="shared" si="63"/>
        <v>0</v>
      </c>
      <c r="L328" s="26">
        <f t="shared" si="64"/>
        <v>0</v>
      </c>
      <c r="M328" s="26">
        <f t="shared" ca="1" si="58"/>
        <v>-6.5034266792134907E-3</v>
      </c>
      <c r="N328" s="26">
        <f t="shared" ca="1" si="65"/>
        <v>0</v>
      </c>
      <c r="O328" s="120">
        <f t="shared" ca="1" si="66"/>
        <v>0</v>
      </c>
      <c r="P328" s="26">
        <f t="shared" ca="1" si="67"/>
        <v>0</v>
      </c>
      <c r="Q328" s="26">
        <f t="shared" ca="1" si="68"/>
        <v>0</v>
      </c>
      <c r="R328" s="11">
        <f t="shared" ca="1" si="59"/>
        <v>6.5034266792134907E-3</v>
      </c>
    </row>
    <row r="329" spans="1:18" x14ac:dyDescent="0.2">
      <c r="A329" s="117"/>
      <c r="B329" s="117"/>
      <c r="C329" s="117"/>
      <c r="D329" s="119">
        <f t="shared" si="56"/>
        <v>0</v>
      </c>
      <c r="E329" s="119">
        <f t="shared" si="56"/>
        <v>0</v>
      </c>
      <c r="F329" s="26">
        <f t="shared" si="57"/>
        <v>0</v>
      </c>
      <c r="G329" s="26">
        <f t="shared" si="57"/>
        <v>0</v>
      </c>
      <c r="H329" s="26">
        <f t="shared" si="60"/>
        <v>0</v>
      </c>
      <c r="I329" s="26">
        <f t="shared" si="61"/>
        <v>0</v>
      </c>
      <c r="J329" s="26">
        <f t="shared" si="62"/>
        <v>0</v>
      </c>
      <c r="K329" s="26">
        <f t="shared" si="63"/>
        <v>0</v>
      </c>
      <c r="L329" s="26">
        <f t="shared" si="64"/>
        <v>0</v>
      </c>
      <c r="M329" s="26">
        <f t="shared" ca="1" si="58"/>
        <v>-6.5034266792134907E-3</v>
      </c>
      <c r="N329" s="26">
        <f t="shared" ca="1" si="65"/>
        <v>0</v>
      </c>
      <c r="O329" s="120">
        <f t="shared" ca="1" si="66"/>
        <v>0</v>
      </c>
      <c r="P329" s="26">
        <f t="shared" ca="1" si="67"/>
        <v>0</v>
      </c>
      <c r="Q329" s="26">
        <f t="shared" ca="1" si="68"/>
        <v>0</v>
      </c>
      <c r="R329" s="11">
        <f t="shared" ca="1" si="59"/>
        <v>6.5034266792134907E-3</v>
      </c>
    </row>
    <row r="330" spans="1:18" x14ac:dyDescent="0.2">
      <c r="A330" s="117"/>
      <c r="B330" s="117"/>
      <c r="C330" s="117"/>
      <c r="D330" s="119">
        <f t="shared" si="56"/>
        <v>0</v>
      </c>
      <c r="E330" s="119">
        <f t="shared" si="56"/>
        <v>0</v>
      </c>
      <c r="F330" s="26">
        <f t="shared" si="57"/>
        <v>0</v>
      </c>
      <c r="G330" s="26">
        <f t="shared" si="57"/>
        <v>0</v>
      </c>
      <c r="H330" s="26">
        <f t="shared" si="60"/>
        <v>0</v>
      </c>
      <c r="I330" s="26">
        <f t="shared" si="61"/>
        <v>0</v>
      </c>
      <c r="J330" s="26">
        <f t="shared" si="62"/>
        <v>0</v>
      </c>
      <c r="K330" s="26">
        <f t="shared" si="63"/>
        <v>0</v>
      </c>
      <c r="L330" s="26">
        <f t="shared" si="64"/>
        <v>0</v>
      </c>
      <c r="M330" s="26">
        <f t="shared" ca="1" si="58"/>
        <v>-6.5034266792134907E-3</v>
      </c>
      <c r="N330" s="26">
        <f t="shared" ca="1" si="65"/>
        <v>0</v>
      </c>
      <c r="O330" s="120">
        <f t="shared" ca="1" si="66"/>
        <v>0</v>
      </c>
      <c r="P330" s="26">
        <f t="shared" ca="1" si="67"/>
        <v>0</v>
      </c>
      <c r="Q330" s="26">
        <f t="shared" ca="1" si="68"/>
        <v>0</v>
      </c>
      <c r="R330" s="11">
        <f t="shared" ca="1" si="59"/>
        <v>6.5034266792134907E-3</v>
      </c>
    </row>
    <row r="331" spans="1:18" x14ac:dyDescent="0.2">
      <c r="A331" s="117"/>
      <c r="B331" s="117"/>
      <c r="C331" s="117"/>
      <c r="D331" s="119">
        <f t="shared" si="56"/>
        <v>0</v>
      </c>
      <c r="E331" s="119">
        <f t="shared" si="56"/>
        <v>0</v>
      </c>
      <c r="F331" s="26">
        <f t="shared" si="57"/>
        <v>0</v>
      </c>
      <c r="G331" s="26">
        <f t="shared" si="57"/>
        <v>0</v>
      </c>
      <c r="H331" s="26">
        <f t="shared" si="60"/>
        <v>0</v>
      </c>
      <c r="I331" s="26">
        <f t="shared" si="61"/>
        <v>0</v>
      </c>
      <c r="J331" s="26">
        <f t="shared" si="62"/>
        <v>0</v>
      </c>
      <c r="K331" s="26">
        <f t="shared" si="63"/>
        <v>0</v>
      </c>
      <c r="L331" s="26">
        <f t="shared" si="64"/>
        <v>0</v>
      </c>
      <c r="M331" s="26">
        <f t="shared" ca="1" si="58"/>
        <v>-6.5034266792134907E-3</v>
      </c>
      <c r="N331" s="26">
        <f t="shared" ca="1" si="65"/>
        <v>0</v>
      </c>
      <c r="O331" s="120">
        <f t="shared" ca="1" si="66"/>
        <v>0</v>
      </c>
      <c r="P331" s="26">
        <f t="shared" ca="1" si="67"/>
        <v>0</v>
      </c>
      <c r="Q331" s="26">
        <f t="shared" ca="1" si="68"/>
        <v>0</v>
      </c>
      <c r="R331" s="11">
        <f t="shared" ca="1" si="59"/>
        <v>6.5034266792134907E-3</v>
      </c>
    </row>
    <row r="332" spans="1:18" x14ac:dyDescent="0.2">
      <c r="A332" s="117"/>
      <c r="B332" s="117"/>
      <c r="C332" s="117"/>
      <c r="D332" s="119">
        <f t="shared" si="56"/>
        <v>0</v>
      </c>
      <c r="E332" s="119">
        <f t="shared" si="56"/>
        <v>0</v>
      </c>
      <c r="F332" s="26">
        <f t="shared" si="57"/>
        <v>0</v>
      </c>
      <c r="G332" s="26">
        <f t="shared" si="57"/>
        <v>0</v>
      </c>
      <c r="H332" s="26">
        <f t="shared" si="60"/>
        <v>0</v>
      </c>
      <c r="I332" s="26">
        <f t="shared" si="61"/>
        <v>0</v>
      </c>
      <c r="J332" s="26">
        <f t="shared" si="62"/>
        <v>0</v>
      </c>
      <c r="K332" s="26">
        <f t="shared" si="63"/>
        <v>0</v>
      </c>
      <c r="L332" s="26">
        <f t="shared" si="64"/>
        <v>0</v>
      </c>
      <c r="M332" s="26">
        <f t="shared" ca="1" si="58"/>
        <v>-6.5034266792134907E-3</v>
      </c>
      <c r="N332" s="26">
        <f t="shared" ca="1" si="65"/>
        <v>0</v>
      </c>
      <c r="O332" s="120">
        <f t="shared" ca="1" si="66"/>
        <v>0</v>
      </c>
      <c r="P332" s="26">
        <f t="shared" ca="1" si="67"/>
        <v>0</v>
      </c>
      <c r="Q332" s="26">
        <f t="shared" ca="1" si="68"/>
        <v>0</v>
      </c>
      <c r="R332" s="11">
        <f t="shared" ca="1" si="59"/>
        <v>6.5034266792134907E-3</v>
      </c>
    </row>
    <row r="333" spans="1:18" x14ac:dyDescent="0.2">
      <c r="A333" s="117"/>
      <c r="B333" s="117"/>
      <c r="C333" s="117"/>
      <c r="D333" s="119">
        <f t="shared" si="56"/>
        <v>0</v>
      </c>
      <c r="E333" s="119">
        <f t="shared" si="56"/>
        <v>0</v>
      </c>
      <c r="F333" s="26">
        <f t="shared" si="57"/>
        <v>0</v>
      </c>
      <c r="G333" s="26">
        <f t="shared" si="57"/>
        <v>0</v>
      </c>
      <c r="H333" s="26">
        <f t="shared" si="60"/>
        <v>0</v>
      </c>
      <c r="I333" s="26">
        <f t="shared" si="61"/>
        <v>0</v>
      </c>
      <c r="J333" s="26">
        <f t="shared" si="62"/>
        <v>0</v>
      </c>
      <c r="K333" s="26">
        <f t="shared" si="63"/>
        <v>0</v>
      </c>
      <c r="L333" s="26">
        <f t="shared" si="64"/>
        <v>0</v>
      </c>
      <c r="M333" s="26">
        <f t="shared" ca="1" si="58"/>
        <v>-6.5034266792134907E-3</v>
      </c>
      <c r="N333" s="26">
        <f t="shared" ca="1" si="65"/>
        <v>0</v>
      </c>
      <c r="O333" s="120">
        <f t="shared" ca="1" si="66"/>
        <v>0</v>
      </c>
      <c r="P333" s="26">
        <f t="shared" ca="1" si="67"/>
        <v>0</v>
      </c>
      <c r="Q333" s="26">
        <f t="shared" ca="1" si="68"/>
        <v>0</v>
      </c>
      <c r="R333" s="11">
        <f t="shared" ca="1" si="59"/>
        <v>6.5034266792134907E-3</v>
      </c>
    </row>
    <row r="334" spans="1:18" x14ac:dyDescent="0.2">
      <c r="A334" s="117"/>
      <c r="B334" s="117"/>
      <c r="C334" s="117"/>
      <c r="D334" s="119">
        <f t="shared" si="56"/>
        <v>0</v>
      </c>
      <c r="E334" s="119">
        <f t="shared" si="56"/>
        <v>0</v>
      </c>
      <c r="F334" s="26">
        <f t="shared" si="57"/>
        <v>0</v>
      </c>
      <c r="G334" s="26">
        <f t="shared" si="57"/>
        <v>0</v>
      </c>
      <c r="H334" s="26">
        <f t="shared" si="60"/>
        <v>0</v>
      </c>
      <c r="I334" s="26">
        <f t="shared" si="61"/>
        <v>0</v>
      </c>
      <c r="J334" s="26">
        <f t="shared" si="62"/>
        <v>0</v>
      </c>
      <c r="K334" s="26">
        <f t="shared" si="63"/>
        <v>0</v>
      </c>
      <c r="L334" s="26">
        <f t="shared" si="64"/>
        <v>0</v>
      </c>
      <c r="M334" s="26">
        <f t="shared" ca="1" si="58"/>
        <v>-6.5034266792134907E-3</v>
      </c>
      <c r="N334" s="26">
        <f t="shared" ca="1" si="65"/>
        <v>0</v>
      </c>
      <c r="O334" s="120">
        <f t="shared" ca="1" si="66"/>
        <v>0</v>
      </c>
      <c r="P334" s="26">
        <f t="shared" ca="1" si="67"/>
        <v>0</v>
      </c>
      <c r="Q334" s="26">
        <f t="shared" ca="1" si="68"/>
        <v>0</v>
      </c>
      <c r="R334" s="11">
        <f t="shared" ca="1" si="59"/>
        <v>6.5034266792134907E-3</v>
      </c>
    </row>
    <row r="335" spans="1:18" x14ac:dyDescent="0.2">
      <c r="A335" s="117"/>
      <c r="B335" s="117"/>
      <c r="C335" s="117"/>
      <c r="D335" s="119">
        <f t="shared" si="56"/>
        <v>0</v>
      </c>
      <c r="E335" s="119">
        <f t="shared" si="56"/>
        <v>0</v>
      </c>
      <c r="F335" s="26">
        <f t="shared" si="57"/>
        <v>0</v>
      </c>
      <c r="G335" s="26">
        <f t="shared" si="57"/>
        <v>0</v>
      </c>
      <c r="H335" s="26">
        <f t="shared" si="60"/>
        <v>0</v>
      </c>
      <c r="I335" s="26">
        <f t="shared" si="61"/>
        <v>0</v>
      </c>
      <c r="J335" s="26">
        <f t="shared" si="62"/>
        <v>0</v>
      </c>
      <c r="K335" s="26">
        <f t="shared" si="63"/>
        <v>0</v>
      </c>
      <c r="L335" s="26">
        <f t="shared" si="64"/>
        <v>0</v>
      </c>
      <c r="M335" s="26">
        <f t="shared" ca="1" si="58"/>
        <v>-6.5034266792134907E-3</v>
      </c>
      <c r="N335" s="26">
        <f t="shared" ca="1" si="65"/>
        <v>0</v>
      </c>
      <c r="O335" s="120">
        <f t="shared" ca="1" si="66"/>
        <v>0</v>
      </c>
      <c r="P335" s="26">
        <f t="shared" ca="1" si="67"/>
        <v>0</v>
      </c>
      <c r="Q335" s="26">
        <f t="shared" ca="1" si="68"/>
        <v>0</v>
      </c>
      <c r="R335" s="11">
        <f t="shared" ca="1" si="59"/>
        <v>6.5034266792134907E-3</v>
      </c>
    </row>
    <row r="336" spans="1:18" x14ac:dyDescent="0.2">
      <c r="A336" s="117"/>
      <c r="B336" s="117"/>
      <c r="C336" s="117"/>
      <c r="D336" s="119">
        <f t="shared" si="56"/>
        <v>0</v>
      </c>
      <c r="E336" s="119">
        <f t="shared" si="56"/>
        <v>0</v>
      </c>
      <c r="F336" s="26">
        <f t="shared" si="57"/>
        <v>0</v>
      </c>
      <c r="G336" s="26">
        <f t="shared" si="57"/>
        <v>0</v>
      </c>
      <c r="H336" s="26">
        <f t="shared" si="60"/>
        <v>0</v>
      </c>
      <c r="I336" s="26">
        <f t="shared" si="61"/>
        <v>0</v>
      </c>
      <c r="J336" s="26">
        <f t="shared" si="62"/>
        <v>0</v>
      </c>
      <c r="K336" s="26">
        <f t="shared" si="63"/>
        <v>0</v>
      </c>
      <c r="L336" s="26">
        <f t="shared" si="64"/>
        <v>0</v>
      </c>
      <c r="M336" s="26">
        <f t="shared" ca="1" si="58"/>
        <v>-6.5034266792134907E-3</v>
      </c>
      <c r="N336" s="26">
        <f t="shared" ca="1" si="65"/>
        <v>0</v>
      </c>
      <c r="O336" s="120">
        <f t="shared" ca="1" si="66"/>
        <v>0</v>
      </c>
      <c r="P336" s="26">
        <f t="shared" ca="1" si="67"/>
        <v>0</v>
      </c>
      <c r="Q336" s="26">
        <f t="shared" ca="1" si="68"/>
        <v>0</v>
      </c>
      <c r="R336" s="11">
        <f t="shared" ca="1" si="59"/>
        <v>6.5034266792134907E-3</v>
      </c>
    </row>
    <row r="337" spans="1:18" x14ac:dyDescent="0.2">
      <c r="A337" s="117"/>
      <c r="B337" s="117"/>
      <c r="C337" s="117"/>
      <c r="D337" s="119">
        <f>A337/A$18</f>
        <v>0</v>
      </c>
      <c r="E337" s="119">
        <f>B337/B$18</f>
        <v>0</v>
      </c>
      <c r="F337" s="26">
        <f>$C337*D337</f>
        <v>0</v>
      </c>
      <c r="G337" s="26">
        <f>$C337*E337</f>
        <v>0</v>
      </c>
      <c r="H337" s="26">
        <f>C337*D337*D337</f>
        <v>0</v>
      </c>
      <c r="I337" s="26">
        <f>C337*D337*D337*D337</f>
        <v>0</v>
      </c>
      <c r="J337" s="26">
        <f>C337*D337*D337*D337*D337</f>
        <v>0</v>
      </c>
      <c r="K337" s="26">
        <f>C337*E337*D337</f>
        <v>0</v>
      </c>
      <c r="L337" s="26">
        <f>C337*E337*D337*D337</f>
        <v>0</v>
      </c>
      <c r="M337" s="26">
        <f t="shared" ca="1" si="58"/>
        <v>-6.5034266792134907E-3</v>
      </c>
      <c r="N337" s="26">
        <f ca="1">C337*(M337-E337)^2</f>
        <v>0</v>
      </c>
      <c r="O337" s="120">
        <f ca="1">(C337*O$1-O$2*F337+O$3*H337)^2</f>
        <v>0</v>
      </c>
      <c r="P337" s="26">
        <f ca="1">(-C337*O$2+O$4*F337-O$5*H337)^2</f>
        <v>0</v>
      </c>
      <c r="Q337" s="26">
        <f ca="1">+(C337*O$3-F337*O$5+H337*O$6)^2</f>
        <v>0</v>
      </c>
      <c r="R337" s="11">
        <f t="shared" ca="1" si="59"/>
        <v>6.5034266792134907E-3</v>
      </c>
    </row>
  </sheetData>
  <phoneticPr fontId="2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Active</vt:lpstr>
      <vt:lpstr>Graphs</vt:lpstr>
      <vt:lpstr>A (old)</vt:lpstr>
      <vt:lpstr>A (2)</vt:lpstr>
      <vt:lpstr>BAV</vt:lpstr>
      <vt:lpstr>A (3)</vt:lpstr>
      <vt:lpstr>A (4)</vt:lpstr>
      <vt:lpstr>A (5)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2002-08-01T00:23:10Z</dcterms:created>
  <dcterms:modified xsi:type="dcterms:W3CDTF">2024-01-25T06:29:14Z</dcterms:modified>
</cp:coreProperties>
</file>