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0BD0A19-1D54-486F-9920-586264E7BE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9" i="1" l="1"/>
  <c r="F289" i="1" s="1"/>
  <c r="G289" i="1" s="1"/>
  <c r="K289" i="1" s="1"/>
  <c r="Q289" i="1"/>
  <c r="E290" i="1"/>
  <c r="F290" i="1" s="1"/>
  <c r="G290" i="1" s="1"/>
  <c r="K290" i="1" s="1"/>
  <c r="Q290" i="1"/>
  <c r="E287" i="1"/>
  <c r="F287" i="1" s="1"/>
  <c r="G287" i="1" s="1"/>
  <c r="K287" i="1" s="1"/>
  <c r="Q287" i="1"/>
  <c r="E288" i="1"/>
  <c r="F288" i="1" s="1"/>
  <c r="G288" i="1" s="1"/>
  <c r="K288" i="1" s="1"/>
  <c r="Q288" i="1"/>
  <c r="E286" i="1"/>
  <c r="F286" i="1" s="1"/>
  <c r="G286" i="1" s="1"/>
  <c r="K286" i="1" s="1"/>
  <c r="Q286" i="1"/>
  <c r="Q285" i="1"/>
  <c r="Q284" i="1"/>
  <c r="D9" i="1"/>
  <c r="C9" i="1"/>
  <c r="Q280" i="1"/>
  <c r="Q283" i="1"/>
  <c r="Q274" i="1"/>
  <c r="Q278" i="1"/>
  <c r="Q279" i="1"/>
  <c r="Q281" i="1"/>
  <c r="Q282" i="1"/>
  <c r="Q277" i="1"/>
  <c r="Q276" i="1"/>
  <c r="Q27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7" i="1"/>
  <c r="Q78" i="1"/>
  <c r="Q80" i="1"/>
  <c r="Q81" i="1"/>
  <c r="Q82" i="1"/>
  <c r="Q83" i="1"/>
  <c r="Q84" i="1"/>
  <c r="Q85" i="1"/>
  <c r="Q86" i="1"/>
  <c r="Q87" i="1"/>
  <c r="Q88" i="1"/>
  <c r="Q90" i="1"/>
  <c r="Q94" i="1"/>
  <c r="Q98" i="1"/>
  <c r="Q105" i="1"/>
  <c r="Q106" i="1"/>
  <c r="Q111" i="1"/>
  <c r="Q112" i="1"/>
  <c r="Q154" i="1"/>
  <c r="Q155" i="1"/>
  <c r="Q199" i="1"/>
  <c r="Q210" i="1"/>
  <c r="Q233" i="1"/>
  <c r="Q234" i="1"/>
  <c r="Q235" i="1"/>
  <c r="Q236" i="1"/>
  <c r="Q237" i="1"/>
  <c r="Q238" i="1"/>
  <c r="Q239" i="1"/>
  <c r="Q242" i="1"/>
  <c r="Q243" i="1"/>
  <c r="Q244" i="1"/>
  <c r="Q246" i="1"/>
  <c r="Q247" i="1"/>
  <c r="Q248" i="1"/>
  <c r="Q249" i="1"/>
  <c r="Q250" i="1"/>
  <c r="Q253" i="1"/>
  <c r="Q254" i="1"/>
  <c r="Q256" i="1"/>
  <c r="Q259" i="1"/>
  <c r="Q260" i="1"/>
  <c r="Q263" i="1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258" i="2"/>
  <c r="C258" i="2"/>
  <c r="G148" i="2"/>
  <c r="C148" i="2"/>
  <c r="G147" i="2"/>
  <c r="C147" i="2"/>
  <c r="G257" i="2"/>
  <c r="C257" i="2"/>
  <c r="G256" i="2"/>
  <c r="C256" i="2"/>
  <c r="G255" i="2"/>
  <c r="C255" i="2"/>
  <c r="E255" i="2"/>
  <c r="G146" i="2"/>
  <c r="C146" i="2"/>
  <c r="G145" i="2"/>
  <c r="C145" i="2"/>
  <c r="G254" i="2"/>
  <c r="C254" i="2"/>
  <c r="G144" i="2"/>
  <c r="C144" i="2"/>
  <c r="G253" i="2"/>
  <c r="C253" i="2"/>
  <c r="G252" i="2"/>
  <c r="C252" i="2"/>
  <c r="G251" i="2"/>
  <c r="C251" i="2"/>
  <c r="E251" i="2"/>
  <c r="G250" i="2"/>
  <c r="C250" i="2"/>
  <c r="E250" i="2"/>
  <c r="G249" i="2"/>
  <c r="C249" i="2"/>
  <c r="G248" i="2"/>
  <c r="C248" i="2"/>
  <c r="G247" i="2"/>
  <c r="C247" i="2"/>
  <c r="G246" i="2"/>
  <c r="C246" i="2"/>
  <c r="G245" i="2"/>
  <c r="C245" i="2"/>
  <c r="G143" i="2"/>
  <c r="C143" i="2"/>
  <c r="G244" i="2"/>
  <c r="C244" i="2"/>
  <c r="G243" i="2"/>
  <c r="C243" i="2"/>
  <c r="G242" i="2"/>
  <c r="C242" i="2"/>
  <c r="G142" i="2"/>
  <c r="C142" i="2"/>
  <c r="G141" i="2"/>
  <c r="C141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234" i="2"/>
  <c r="C234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233" i="2"/>
  <c r="C233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232" i="2"/>
  <c r="C232" i="2"/>
  <c r="G231" i="2"/>
  <c r="C231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30" i="2"/>
  <c r="C230" i="2"/>
  <c r="G229" i="2"/>
  <c r="C229" i="2"/>
  <c r="G28" i="2"/>
  <c r="C28" i="2"/>
  <c r="G27" i="2"/>
  <c r="C27" i="2"/>
  <c r="G26" i="2"/>
  <c r="C26" i="2"/>
  <c r="G25" i="2"/>
  <c r="C25" i="2"/>
  <c r="G228" i="2"/>
  <c r="C228" i="2"/>
  <c r="G227" i="2"/>
  <c r="C227" i="2"/>
  <c r="G24" i="2"/>
  <c r="C24" i="2"/>
  <c r="G23" i="2"/>
  <c r="C23" i="2"/>
  <c r="G22" i="2"/>
  <c r="C22" i="2"/>
  <c r="G21" i="2"/>
  <c r="C21" i="2"/>
  <c r="G20" i="2"/>
  <c r="C20" i="2"/>
  <c r="G19" i="2"/>
  <c r="C19" i="2"/>
  <c r="G226" i="2"/>
  <c r="C226" i="2"/>
  <c r="G18" i="2"/>
  <c r="C18" i="2"/>
  <c r="G17" i="2"/>
  <c r="C17" i="2"/>
  <c r="G16" i="2"/>
  <c r="C16" i="2"/>
  <c r="G225" i="2"/>
  <c r="C225" i="2"/>
  <c r="G15" i="2"/>
  <c r="C15" i="2"/>
  <c r="G14" i="2"/>
  <c r="C14" i="2"/>
  <c r="G224" i="2"/>
  <c r="C224" i="2"/>
  <c r="G13" i="2"/>
  <c r="C13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12" i="2"/>
  <c r="C12" i="2"/>
  <c r="G214" i="2"/>
  <c r="C214" i="2"/>
  <c r="G213" i="2"/>
  <c r="C213" i="2"/>
  <c r="G11" i="2"/>
  <c r="C11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234" i="2"/>
  <c r="H234" i="2"/>
  <c r="B234" i="2"/>
  <c r="D234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141" i="2"/>
  <c r="H141" i="2"/>
  <c r="B141" i="2"/>
  <c r="D141" i="2"/>
  <c r="A142" i="2"/>
  <c r="H142" i="2"/>
  <c r="B142" i="2"/>
  <c r="D142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143" i="2"/>
  <c r="H143" i="2"/>
  <c r="B143" i="2"/>
  <c r="D143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144" i="2"/>
  <c r="H144" i="2"/>
  <c r="B144" i="2"/>
  <c r="D144" i="2"/>
  <c r="A254" i="2"/>
  <c r="H254" i="2"/>
  <c r="B254" i="2"/>
  <c r="D254" i="2"/>
  <c r="A145" i="2"/>
  <c r="H145" i="2"/>
  <c r="B145" i="2"/>
  <c r="D145" i="2"/>
  <c r="A146" i="2"/>
  <c r="H146" i="2"/>
  <c r="B146" i="2"/>
  <c r="D146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147" i="2"/>
  <c r="H147" i="2"/>
  <c r="B147" i="2"/>
  <c r="D147" i="2"/>
  <c r="A148" i="2"/>
  <c r="H148" i="2"/>
  <c r="B148" i="2"/>
  <c r="D148" i="2"/>
  <c r="A258" i="2"/>
  <c r="H258" i="2"/>
  <c r="B258" i="2"/>
  <c r="D25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233" i="2"/>
  <c r="B233" i="2"/>
  <c r="D233" i="2"/>
  <c r="A233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232" i="2"/>
  <c r="B232" i="2"/>
  <c r="D232" i="2"/>
  <c r="A232" i="2"/>
  <c r="H231" i="2"/>
  <c r="B231" i="2"/>
  <c r="D231" i="2"/>
  <c r="A231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30" i="2"/>
  <c r="B230" i="2"/>
  <c r="D230" i="2"/>
  <c r="A230" i="2"/>
  <c r="H229" i="2"/>
  <c r="B229" i="2"/>
  <c r="D229" i="2"/>
  <c r="A2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28" i="2"/>
  <c r="B228" i="2"/>
  <c r="D228" i="2"/>
  <c r="A228" i="2"/>
  <c r="H227" i="2"/>
  <c r="B227" i="2"/>
  <c r="D227" i="2"/>
  <c r="A227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226" i="2"/>
  <c r="B226" i="2"/>
  <c r="D226" i="2"/>
  <c r="A226" i="2"/>
  <c r="H18" i="2"/>
  <c r="B18" i="2"/>
  <c r="D18" i="2"/>
  <c r="A18" i="2"/>
  <c r="H17" i="2"/>
  <c r="B17" i="2"/>
  <c r="D17" i="2"/>
  <c r="A17" i="2"/>
  <c r="H16" i="2"/>
  <c r="B16" i="2"/>
  <c r="D16" i="2"/>
  <c r="A16" i="2"/>
  <c r="H225" i="2"/>
  <c r="B225" i="2"/>
  <c r="F225" i="2"/>
  <c r="D225" i="2"/>
  <c r="A225" i="2"/>
  <c r="H15" i="2"/>
  <c r="F15" i="2"/>
  <c r="D15" i="2"/>
  <c r="B15" i="2"/>
  <c r="A15" i="2"/>
  <c r="H14" i="2"/>
  <c r="B14" i="2"/>
  <c r="F14" i="2"/>
  <c r="D14" i="2"/>
  <c r="A14" i="2"/>
  <c r="H224" i="2"/>
  <c r="B224" i="2"/>
  <c r="F224" i="2"/>
  <c r="D224" i="2"/>
  <c r="A224" i="2"/>
  <c r="H13" i="2"/>
  <c r="B13" i="2"/>
  <c r="F13" i="2"/>
  <c r="D13" i="2"/>
  <c r="A13" i="2"/>
  <c r="H223" i="2"/>
  <c r="B223" i="2"/>
  <c r="D223" i="2"/>
  <c r="A223" i="2"/>
  <c r="H222" i="2"/>
  <c r="B222" i="2"/>
  <c r="D222" i="2"/>
  <c r="A222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217" i="2"/>
  <c r="B217" i="2"/>
  <c r="D217" i="2"/>
  <c r="A217" i="2"/>
  <c r="H216" i="2"/>
  <c r="B216" i="2"/>
  <c r="D216" i="2"/>
  <c r="A216" i="2"/>
  <c r="H215" i="2"/>
  <c r="B215" i="2"/>
  <c r="D215" i="2"/>
  <c r="A215" i="2"/>
  <c r="H12" i="2"/>
  <c r="B12" i="2"/>
  <c r="D12" i="2"/>
  <c r="A12" i="2"/>
  <c r="H214" i="2"/>
  <c r="B214" i="2"/>
  <c r="D214" i="2"/>
  <c r="A214" i="2"/>
  <c r="H213" i="2"/>
  <c r="B213" i="2"/>
  <c r="D213" i="2"/>
  <c r="A213" i="2"/>
  <c r="H11" i="2"/>
  <c r="B11" i="2"/>
  <c r="D11" i="2"/>
  <c r="A11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Q273" i="1"/>
  <c r="Q269" i="1"/>
  <c r="Q271" i="1"/>
  <c r="Q272" i="1"/>
  <c r="Q270" i="1"/>
  <c r="Q268" i="1"/>
  <c r="Q261" i="1"/>
  <c r="Q262" i="1"/>
  <c r="Q264" i="1"/>
  <c r="Q265" i="1"/>
  <c r="Q267" i="1"/>
  <c r="Q266" i="1"/>
  <c r="F16" i="1"/>
  <c r="C17" i="1"/>
  <c r="Q231" i="1"/>
  <c r="Q232" i="1"/>
  <c r="Q240" i="1"/>
  <c r="Q251" i="1"/>
  <c r="Q252" i="1"/>
  <c r="Q34" i="1"/>
  <c r="Q76" i="1"/>
  <c r="Q79" i="1"/>
  <c r="Q89" i="1"/>
  <c r="Q91" i="1"/>
  <c r="Q92" i="1"/>
  <c r="Q93" i="1"/>
  <c r="Q95" i="1"/>
  <c r="Q96" i="1"/>
  <c r="Q97" i="1"/>
  <c r="Q99" i="1"/>
  <c r="Q100" i="1"/>
  <c r="Q101" i="1"/>
  <c r="Q102" i="1"/>
  <c r="Q103" i="1"/>
  <c r="Q104" i="1"/>
  <c r="Q107" i="1"/>
  <c r="Q108" i="1"/>
  <c r="Q109" i="1"/>
  <c r="Q110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200" i="1"/>
  <c r="Q201" i="1"/>
  <c r="Q202" i="1"/>
  <c r="Q203" i="1"/>
  <c r="Q204" i="1"/>
  <c r="Q205" i="1"/>
  <c r="Q206" i="1"/>
  <c r="Q207" i="1"/>
  <c r="Q208" i="1"/>
  <c r="Q209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41" i="1"/>
  <c r="Q245" i="1"/>
  <c r="Q255" i="1"/>
  <c r="Q257" i="1"/>
  <c r="Q258" i="1"/>
  <c r="E38" i="1"/>
  <c r="F38" i="1" l="1"/>
  <c r="E175" i="2"/>
  <c r="E41" i="1"/>
  <c r="E247" i="1"/>
  <c r="E127" i="1"/>
  <c r="E172" i="1"/>
  <c r="E213" i="1"/>
  <c r="E226" i="1"/>
  <c r="E269" i="1"/>
  <c r="E53" i="1"/>
  <c r="E107" i="1"/>
  <c r="E194" i="1"/>
  <c r="E108" i="1"/>
  <c r="E170" i="1"/>
  <c r="E178" i="1"/>
  <c r="E180" i="1"/>
  <c r="F180" i="1" s="1"/>
  <c r="G180" i="1" s="1"/>
  <c r="I180" i="1" s="1"/>
  <c r="E182" i="1"/>
  <c r="E184" i="1"/>
  <c r="E192" i="1"/>
  <c r="E131" i="1"/>
  <c r="E21" i="1"/>
  <c r="E39" i="1"/>
  <c r="E112" i="1"/>
  <c r="E238" i="1"/>
  <c r="E115" i="1"/>
  <c r="E36" i="1"/>
  <c r="E68" i="1"/>
  <c r="E138" i="1"/>
  <c r="E144" i="1"/>
  <c r="E114" i="1"/>
  <c r="E185" i="1"/>
  <c r="E187" i="1"/>
  <c r="F187" i="1" s="1"/>
  <c r="E189" i="1"/>
  <c r="E203" i="1"/>
  <c r="E209" i="1"/>
  <c r="E214" i="1"/>
  <c r="E218" i="1"/>
  <c r="E48" i="1"/>
  <c r="E135" i="1"/>
  <c r="E174" i="1"/>
  <c r="E42" i="1"/>
  <c r="E50" i="1"/>
  <c r="E70" i="1"/>
  <c r="E45" i="1"/>
  <c r="E59" i="1"/>
  <c r="E118" i="1"/>
  <c r="E133" i="1"/>
  <c r="E177" i="1"/>
  <c r="E245" i="1"/>
  <c r="E262" i="1"/>
  <c r="E29" i="1"/>
  <c r="E23" i="1"/>
  <c r="E52" i="1"/>
  <c r="E161" i="1"/>
  <c r="E163" i="1"/>
  <c r="F163" i="1" s="1"/>
  <c r="G163" i="1" s="1"/>
  <c r="I163" i="1" s="1"/>
  <c r="E165" i="1"/>
  <c r="F165" i="1" s="1"/>
  <c r="G165" i="1" s="1"/>
  <c r="I165" i="1" s="1"/>
  <c r="E167" i="1"/>
  <c r="F167" i="1" s="1"/>
  <c r="G187" i="1"/>
  <c r="I187" i="1" s="1"/>
  <c r="E221" i="1"/>
  <c r="E228" i="1"/>
  <c r="E153" i="1"/>
  <c r="E157" i="1"/>
  <c r="F157" i="1" s="1"/>
  <c r="E155" i="1"/>
  <c r="F155" i="1" s="1"/>
  <c r="G155" i="1" s="1"/>
  <c r="I155" i="1" s="1"/>
  <c r="E229" i="1"/>
  <c r="E110" i="1"/>
  <c r="E102" i="1"/>
  <c r="E26" i="1"/>
  <c r="E61" i="1"/>
  <c r="E69" i="1"/>
  <c r="E249" i="1"/>
  <c r="E150" i="1"/>
  <c r="F150" i="1" s="1"/>
  <c r="G150" i="1" s="1"/>
  <c r="I150" i="1" s="1"/>
  <c r="E100" i="1"/>
  <c r="E113" i="1"/>
  <c r="E84" i="1"/>
  <c r="E75" i="1"/>
  <c r="E123" i="1"/>
  <c r="E139" i="1"/>
  <c r="E198" i="1"/>
  <c r="E89" i="1"/>
  <c r="E266" i="1"/>
  <c r="E91" i="1"/>
  <c r="F91" i="1" s="1"/>
  <c r="E232" i="1"/>
  <c r="E103" i="1"/>
  <c r="E169" i="1"/>
  <c r="E197" i="1"/>
  <c r="E171" i="1"/>
  <c r="E179" i="1"/>
  <c r="E181" i="1"/>
  <c r="E183" i="1"/>
  <c r="F183" i="1" s="1"/>
  <c r="E132" i="1"/>
  <c r="E22" i="1"/>
  <c r="E234" i="1"/>
  <c r="E244" i="1"/>
  <c r="E208" i="1"/>
  <c r="E267" i="1"/>
  <c r="E57" i="1"/>
  <c r="E54" i="1"/>
  <c r="E72" i="1"/>
  <c r="E160" i="1"/>
  <c r="E99" i="1"/>
  <c r="E129" i="1"/>
  <c r="E191" i="1"/>
  <c r="E44" i="1"/>
  <c r="G38" i="1"/>
  <c r="I38" i="1" s="1"/>
  <c r="E119" i="1"/>
  <c r="E207" i="1"/>
  <c r="E95" i="1"/>
  <c r="E158" i="1"/>
  <c r="E231" i="1"/>
  <c r="E24" i="1"/>
  <c r="E206" i="1"/>
  <c r="E137" i="1"/>
  <c r="E117" i="1"/>
  <c r="E186" i="1"/>
  <c r="E212" i="1"/>
  <c r="E47" i="1"/>
  <c r="E83" i="1"/>
  <c r="E271" i="1"/>
  <c r="E58" i="1"/>
  <c r="E66" i="1"/>
  <c r="E77" i="1"/>
  <c r="E105" i="1"/>
  <c r="E259" i="1"/>
  <c r="E126" i="1"/>
  <c r="E136" i="1"/>
  <c r="E151" i="1"/>
  <c r="E211" i="1"/>
  <c r="E86" i="1"/>
  <c r="E111" i="1"/>
  <c r="E254" i="1"/>
  <c r="E128" i="1"/>
  <c r="E27" i="1"/>
  <c r="E104" i="1"/>
  <c r="E121" i="1"/>
  <c r="E190" i="1"/>
  <c r="E93" i="1"/>
  <c r="E43" i="1"/>
  <c r="E87" i="1"/>
  <c r="E201" i="1"/>
  <c r="E224" i="1"/>
  <c r="E92" i="1"/>
  <c r="E31" i="1"/>
  <c r="E40" i="1"/>
  <c r="E80" i="1"/>
  <c r="E246" i="1"/>
  <c r="E196" i="1"/>
  <c r="E265" i="1"/>
  <c r="E46" i="1"/>
  <c r="E64" i="1"/>
  <c r="E141" i="1"/>
  <c r="E106" i="1"/>
  <c r="E152" i="1"/>
  <c r="E30" i="1"/>
  <c r="E162" i="1"/>
  <c r="E166" i="1"/>
  <c r="E222" i="1"/>
  <c r="E156" i="1"/>
  <c r="F156" i="1" s="1"/>
  <c r="G156" i="1" s="1"/>
  <c r="I156" i="1" s="1"/>
  <c r="E176" i="1"/>
  <c r="E109" i="1"/>
  <c r="E49" i="1"/>
  <c r="E65" i="1"/>
  <c r="E256" i="1"/>
  <c r="E76" i="1"/>
  <c r="E255" i="1"/>
  <c r="E60" i="1"/>
  <c r="E116" i="1"/>
  <c r="F116" i="1" s="1"/>
  <c r="G116" i="1" s="1"/>
  <c r="I116" i="1" s="1"/>
  <c r="E79" i="1"/>
  <c r="E257" i="1"/>
  <c r="E233" i="1"/>
  <c r="E243" i="1"/>
  <c r="E193" i="1"/>
  <c r="E74" i="1"/>
  <c r="E145" i="1"/>
  <c r="E147" i="1"/>
  <c r="E215" i="1"/>
  <c r="E96" i="1"/>
  <c r="E98" i="1"/>
  <c r="E199" i="1"/>
  <c r="E97" i="1"/>
  <c r="E124" i="1"/>
  <c r="E149" i="1"/>
  <c r="E219" i="1"/>
  <c r="E264" i="1"/>
  <c r="E285" i="1"/>
  <c r="F285" i="1" s="1"/>
  <c r="E146" i="1"/>
  <c r="E164" i="1"/>
  <c r="E168" i="1"/>
  <c r="E220" i="1"/>
  <c r="E230" i="1"/>
  <c r="E154" i="1"/>
  <c r="E227" i="1"/>
  <c r="E101" i="1"/>
  <c r="E35" i="1"/>
  <c r="E73" i="1"/>
  <c r="E125" i="1"/>
  <c r="E142" i="1"/>
  <c r="E195" i="1"/>
  <c r="E25" i="1"/>
  <c r="E62" i="1"/>
  <c r="E239" i="1"/>
  <c r="E122" i="1"/>
  <c r="E34" i="1"/>
  <c r="F34" i="1" s="1"/>
  <c r="G34" i="1" s="1"/>
  <c r="H34" i="1" s="1"/>
  <c r="E225" i="1"/>
  <c r="E252" i="1"/>
  <c r="F252" i="1" s="1"/>
  <c r="G252" i="1" s="1"/>
  <c r="K252" i="1" s="1"/>
  <c r="E237" i="1"/>
  <c r="E248" i="1"/>
  <c r="E263" i="1"/>
  <c r="E258" i="1"/>
  <c r="E148" i="1"/>
  <c r="E216" i="1"/>
  <c r="E251" i="1"/>
  <c r="F251" i="1" s="1"/>
  <c r="G251" i="1" s="1"/>
  <c r="K251" i="1" s="1"/>
  <c r="E235" i="1"/>
  <c r="E56" i="1"/>
  <c r="E242" i="1"/>
  <c r="E71" i="1"/>
  <c r="E37" i="1"/>
  <c r="E282" i="1"/>
  <c r="F282" i="1" s="1"/>
  <c r="G282" i="1" s="1"/>
  <c r="K282" i="1" s="1"/>
  <c r="E260" i="1"/>
  <c r="E78" i="1"/>
  <c r="E241" i="1"/>
  <c r="E175" i="1"/>
  <c r="E173" i="1"/>
  <c r="E270" i="1"/>
  <c r="E250" i="1"/>
  <c r="E261" i="1"/>
  <c r="E51" i="1"/>
  <c r="E130" i="1"/>
  <c r="G157" i="1"/>
  <c r="I157" i="1" s="1"/>
  <c r="E33" i="1"/>
  <c r="E82" i="1"/>
  <c r="E200" i="1"/>
  <c r="E32" i="1"/>
  <c r="E210" i="1"/>
  <c r="E63" i="1"/>
  <c r="E281" i="1"/>
  <c r="F281" i="1" s="1"/>
  <c r="G281" i="1" s="1"/>
  <c r="K281" i="1" s="1"/>
  <c r="E284" i="1"/>
  <c r="F284" i="1" s="1"/>
  <c r="G284" i="1" s="1"/>
  <c r="K284" i="1" s="1"/>
  <c r="E268" i="1"/>
  <c r="E55" i="1"/>
  <c r="E276" i="1"/>
  <c r="F276" i="1" s="1"/>
  <c r="G276" i="1" s="1"/>
  <c r="K276" i="1" s="1"/>
  <c r="E140" i="1"/>
  <c r="E205" i="1"/>
  <c r="E88" i="1"/>
  <c r="E159" i="1"/>
  <c r="G183" i="1"/>
  <c r="I183" i="1" s="1"/>
  <c r="E120" i="1"/>
  <c r="E202" i="1"/>
  <c r="E90" i="1"/>
  <c r="E273" i="1"/>
  <c r="E188" i="1"/>
  <c r="G167" i="1"/>
  <c r="I167" i="1" s="1"/>
  <c r="E217" i="1"/>
  <c r="E143" i="1"/>
  <c r="E134" i="1"/>
  <c r="E223" i="1"/>
  <c r="E279" i="1"/>
  <c r="F279" i="1" s="1"/>
  <c r="G279" i="1" s="1"/>
  <c r="K279" i="1" s="1"/>
  <c r="E240" i="1"/>
  <c r="E253" i="1"/>
  <c r="E81" i="1"/>
  <c r="E28" i="1"/>
  <c r="E283" i="1"/>
  <c r="F283" i="1" s="1"/>
  <c r="G283" i="1" s="1"/>
  <c r="I283" i="1" s="1"/>
  <c r="E277" i="1"/>
  <c r="F277" i="1" s="1"/>
  <c r="G277" i="1" s="1"/>
  <c r="K277" i="1" s="1"/>
  <c r="E236" i="1"/>
  <c r="E278" i="1"/>
  <c r="F278" i="1" s="1"/>
  <c r="G278" i="1" s="1"/>
  <c r="K278" i="1" s="1"/>
  <c r="E274" i="1"/>
  <c r="F274" i="1" s="1"/>
  <c r="E94" i="1"/>
  <c r="E272" i="1"/>
  <c r="E204" i="1"/>
  <c r="G274" i="1"/>
  <c r="K274" i="1" s="1"/>
  <c r="G285" i="1"/>
  <c r="K285" i="1" s="1"/>
  <c r="E67" i="1"/>
  <c r="E275" i="1"/>
  <c r="F275" i="1" s="1"/>
  <c r="G275" i="1" s="1"/>
  <c r="K275" i="1" s="1"/>
  <c r="E85" i="1"/>
  <c r="E280" i="1"/>
  <c r="F280" i="1" s="1"/>
  <c r="U280" i="1" s="1"/>
  <c r="F17" i="1"/>
  <c r="F202" i="1" l="1"/>
  <c r="G202" i="1" s="1"/>
  <c r="I202" i="1" s="1"/>
  <c r="E111" i="2"/>
  <c r="F205" i="1"/>
  <c r="G205" i="1" s="1"/>
  <c r="I205" i="1" s="1"/>
  <c r="E114" i="2"/>
  <c r="E237" i="2"/>
  <c r="F235" i="1"/>
  <c r="G235" i="1" s="1"/>
  <c r="J235" i="1" s="1"/>
  <c r="F225" i="1"/>
  <c r="G225" i="1" s="1"/>
  <c r="J225" i="1" s="1"/>
  <c r="E133" i="2"/>
  <c r="F73" i="1"/>
  <c r="G73" i="1" s="1"/>
  <c r="I73" i="1" s="1"/>
  <c r="E210" i="2"/>
  <c r="F230" i="1"/>
  <c r="G230" i="1" s="1"/>
  <c r="I230" i="1" s="1"/>
  <c r="E138" i="2"/>
  <c r="E39" i="2"/>
  <c r="F124" i="1"/>
  <c r="G124" i="1" s="1"/>
  <c r="I124" i="1" s="1"/>
  <c r="E17" i="2"/>
  <c r="F96" i="1"/>
  <c r="G96" i="1" s="1"/>
  <c r="I96" i="1" s="1"/>
  <c r="E103" i="2"/>
  <c r="F193" i="1"/>
  <c r="G193" i="1" s="1"/>
  <c r="I193" i="1" s="1"/>
  <c r="F79" i="1"/>
  <c r="G79" i="1" s="1"/>
  <c r="I79" i="1" s="1"/>
  <c r="E12" i="2"/>
  <c r="F166" i="1"/>
  <c r="G166" i="1" s="1"/>
  <c r="I166" i="1" s="1"/>
  <c r="E76" i="2"/>
  <c r="E77" i="2"/>
  <c r="F246" i="1"/>
  <c r="G246" i="1" s="1"/>
  <c r="I246" i="1" s="1"/>
  <c r="E245" i="2"/>
  <c r="F224" i="1"/>
  <c r="G224" i="1" s="1"/>
  <c r="J224" i="1" s="1"/>
  <c r="E132" i="2"/>
  <c r="F86" i="1"/>
  <c r="G86" i="1" s="1"/>
  <c r="I86" i="1" s="1"/>
  <c r="E221" i="2"/>
  <c r="F126" i="1"/>
  <c r="G126" i="1" s="1"/>
  <c r="I126" i="1" s="1"/>
  <c r="E41" i="2"/>
  <c r="E115" i="2"/>
  <c r="F206" i="1"/>
  <c r="G206" i="1" s="1"/>
  <c r="I206" i="1" s="1"/>
  <c r="F207" i="1"/>
  <c r="G207" i="1" s="1"/>
  <c r="I207" i="1" s="1"/>
  <c r="E116" i="2"/>
  <c r="F44" i="1"/>
  <c r="G44" i="1" s="1"/>
  <c r="I44" i="1" s="1"/>
  <c r="E181" i="2"/>
  <c r="E209" i="2"/>
  <c r="F72" i="1"/>
  <c r="G72" i="1" s="1"/>
  <c r="I72" i="1" s="1"/>
  <c r="F234" i="1"/>
  <c r="G234" i="1" s="1"/>
  <c r="J234" i="1" s="1"/>
  <c r="E236" i="2"/>
  <c r="F139" i="1"/>
  <c r="G139" i="1" s="1"/>
  <c r="I139" i="1" s="1"/>
  <c r="E54" i="2"/>
  <c r="F221" i="1"/>
  <c r="G221" i="1" s="1"/>
  <c r="I221" i="1" s="1"/>
  <c r="E129" i="2"/>
  <c r="F133" i="1"/>
  <c r="G133" i="1" s="1"/>
  <c r="I133" i="1" s="1"/>
  <c r="E48" i="2"/>
  <c r="F50" i="1"/>
  <c r="G50" i="1" s="1"/>
  <c r="I50" i="1" s="1"/>
  <c r="E187" i="2"/>
  <c r="F238" i="1"/>
  <c r="G238" i="1" s="1"/>
  <c r="J238" i="1" s="1"/>
  <c r="E240" i="2"/>
  <c r="E102" i="2"/>
  <c r="F192" i="1"/>
  <c r="G192" i="1" s="1"/>
  <c r="I192" i="1" s="1"/>
  <c r="F226" i="1"/>
  <c r="G226" i="1" s="1"/>
  <c r="J226" i="1" s="1"/>
  <c r="E134" i="2"/>
  <c r="E113" i="2"/>
  <c r="F204" i="1"/>
  <c r="G204" i="1" s="1"/>
  <c r="J204" i="1" s="1"/>
  <c r="F236" i="1"/>
  <c r="G236" i="1" s="1"/>
  <c r="J236" i="1" s="1"/>
  <c r="E238" i="2"/>
  <c r="F28" i="1"/>
  <c r="G28" i="1" s="1"/>
  <c r="I28" i="1" s="1"/>
  <c r="E166" i="2"/>
  <c r="F217" i="1"/>
  <c r="G217" i="1" s="1"/>
  <c r="I217" i="1" s="1"/>
  <c r="E125" i="2"/>
  <c r="E35" i="2"/>
  <c r="F120" i="1"/>
  <c r="G120" i="1" s="1"/>
  <c r="I120" i="1" s="1"/>
  <c r="E55" i="2"/>
  <c r="F140" i="1"/>
  <c r="G140" i="1" s="1"/>
  <c r="I140" i="1" s="1"/>
  <c r="E200" i="2"/>
  <c r="F63" i="1"/>
  <c r="G63" i="1" s="1"/>
  <c r="I63" i="1" s="1"/>
  <c r="F33" i="1"/>
  <c r="G33" i="1" s="1"/>
  <c r="I33" i="1" s="1"/>
  <c r="E171" i="2"/>
  <c r="E155" i="2"/>
  <c r="F270" i="1"/>
  <c r="G270" i="1" s="1"/>
  <c r="J270" i="1" s="1"/>
  <c r="E174" i="2"/>
  <c r="F37" i="1"/>
  <c r="G37" i="1" s="1"/>
  <c r="I37" i="1" s="1"/>
  <c r="F220" i="1"/>
  <c r="G220" i="1" s="1"/>
  <c r="I220" i="1" s="1"/>
  <c r="E128" i="2"/>
  <c r="F215" i="1"/>
  <c r="G215" i="1" s="1"/>
  <c r="I215" i="1" s="1"/>
  <c r="E123" i="2"/>
  <c r="F255" i="1"/>
  <c r="G255" i="1" s="1"/>
  <c r="J255" i="1" s="1"/>
  <c r="E144" i="2"/>
  <c r="F109" i="1"/>
  <c r="G109" i="1" s="1"/>
  <c r="I109" i="1" s="1"/>
  <c r="E27" i="2"/>
  <c r="F162" i="1"/>
  <c r="G162" i="1" s="1"/>
  <c r="I162" i="1" s="1"/>
  <c r="E72" i="2"/>
  <c r="E73" i="2"/>
  <c r="E110" i="2"/>
  <c r="F201" i="1"/>
  <c r="G201" i="1" s="1"/>
  <c r="I201" i="1" s="1"/>
  <c r="F259" i="1"/>
  <c r="G259" i="1" s="1"/>
  <c r="K259" i="1" s="1"/>
  <c r="E256" i="2"/>
  <c r="E162" i="2"/>
  <c r="F24" i="1"/>
  <c r="G24" i="1" s="1"/>
  <c r="I24" i="1" s="1"/>
  <c r="E191" i="2"/>
  <c r="F54" i="1"/>
  <c r="G54" i="1" s="1"/>
  <c r="I54" i="1" s="1"/>
  <c r="E38" i="2"/>
  <c r="F123" i="1"/>
  <c r="G123" i="1" s="1"/>
  <c r="I123" i="1" s="1"/>
  <c r="E29" i="2"/>
  <c r="F113" i="1"/>
  <c r="G113" i="1" s="1"/>
  <c r="I113" i="1" s="1"/>
  <c r="F69" i="1"/>
  <c r="G69" i="1" s="1"/>
  <c r="I69" i="1" s="1"/>
  <c r="E206" i="2"/>
  <c r="E189" i="2"/>
  <c r="F52" i="1"/>
  <c r="G52" i="1" s="1"/>
  <c r="I52" i="1" s="1"/>
  <c r="F118" i="1"/>
  <c r="G118" i="1" s="1"/>
  <c r="I118" i="1" s="1"/>
  <c r="E33" i="2"/>
  <c r="E179" i="2"/>
  <c r="F42" i="1"/>
  <c r="G42" i="1" s="1"/>
  <c r="I42" i="1" s="1"/>
  <c r="E185" i="2"/>
  <c r="F48" i="1"/>
  <c r="G48" i="1" s="1"/>
  <c r="I48" i="1" s="1"/>
  <c r="F114" i="1"/>
  <c r="G114" i="1" s="1"/>
  <c r="I114" i="1" s="1"/>
  <c r="E30" i="2"/>
  <c r="F112" i="1"/>
  <c r="G112" i="1" s="1"/>
  <c r="I112" i="1" s="1"/>
  <c r="E230" i="2"/>
  <c r="E26" i="2"/>
  <c r="F108" i="1"/>
  <c r="G108" i="1" s="1"/>
  <c r="I108" i="1" s="1"/>
  <c r="F213" i="1"/>
  <c r="G213" i="1" s="1"/>
  <c r="I213" i="1" s="1"/>
  <c r="E121" i="2"/>
  <c r="F272" i="1"/>
  <c r="G272" i="1" s="1"/>
  <c r="J272" i="1" s="1"/>
  <c r="E157" i="2"/>
  <c r="F81" i="1"/>
  <c r="G81" i="1" s="1"/>
  <c r="I81" i="1" s="1"/>
  <c r="E216" i="2"/>
  <c r="F210" i="1"/>
  <c r="G210" i="1" s="1"/>
  <c r="J210" i="1" s="1"/>
  <c r="E234" i="2"/>
  <c r="F71" i="1"/>
  <c r="G71" i="1" s="1"/>
  <c r="I71" i="1" s="1"/>
  <c r="E208" i="2"/>
  <c r="E258" i="2"/>
  <c r="F263" i="1"/>
  <c r="G263" i="1" s="1"/>
  <c r="K263" i="1" s="1"/>
  <c r="F25" i="1"/>
  <c r="G25" i="1" s="1"/>
  <c r="I25" i="1" s="1"/>
  <c r="E163" i="2"/>
  <c r="E172" i="2"/>
  <c r="F35" i="1"/>
  <c r="G35" i="1" s="1"/>
  <c r="I35" i="1" s="1"/>
  <c r="F76" i="1"/>
  <c r="G76" i="1" s="1"/>
  <c r="I76" i="1" s="1"/>
  <c r="E11" i="2"/>
  <c r="E56" i="2"/>
  <c r="F141" i="1"/>
  <c r="G141" i="1" s="1"/>
  <c r="I141" i="1" s="1"/>
  <c r="F80" i="1"/>
  <c r="G80" i="1" s="1"/>
  <c r="I80" i="1" s="1"/>
  <c r="E215" i="2"/>
  <c r="E36" i="2"/>
  <c r="F121" i="1"/>
  <c r="G121" i="1" s="1"/>
  <c r="I121" i="1" s="1"/>
  <c r="F105" i="1"/>
  <c r="G105" i="1" s="1"/>
  <c r="I105" i="1" s="1"/>
  <c r="E227" i="2"/>
  <c r="F119" i="1"/>
  <c r="G119" i="1" s="1"/>
  <c r="I119" i="1" s="1"/>
  <c r="E34" i="2"/>
  <c r="F99" i="1"/>
  <c r="G99" i="1" s="1"/>
  <c r="I99" i="1" s="1"/>
  <c r="E19" i="2"/>
  <c r="E194" i="2"/>
  <c r="F57" i="1"/>
  <c r="G57" i="1" s="1"/>
  <c r="I57" i="1" s="1"/>
  <c r="F181" i="1"/>
  <c r="G181" i="1" s="1"/>
  <c r="I181" i="1" s="1"/>
  <c r="E91" i="2"/>
  <c r="F103" i="1"/>
  <c r="G103" i="1" s="1"/>
  <c r="I103" i="1" s="1"/>
  <c r="E23" i="2"/>
  <c r="F75" i="1"/>
  <c r="G75" i="1" s="1"/>
  <c r="I75" i="1" s="1"/>
  <c r="E212" i="2"/>
  <c r="E20" i="2"/>
  <c r="F100" i="1"/>
  <c r="G100" i="1" s="1"/>
  <c r="I100" i="1" s="1"/>
  <c r="F61" i="1"/>
  <c r="G61" i="1" s="1"/>
  <c r="I61" i="1" s="1"/>
  <c r="E198" i="2"/>
  <c r="F23" i="1"/>
  <c r="G23" i="1" s="1"/>
  <c r="I23" i="1" s="1"/>
  <c r="E161" i="2"/>
  <c r="F59" i="1"/>
  <c r="G59" i="1" s="1"/>
  <c r="I59" i="1" s="1"/>
  <c r="E196" i="2"/>
  <c r="F218" i="1"/>
  <c r="G218" i="1" s="1"/>
  <c r="I218" i="1" s="1"/>
  <c r="E126" i="2"/>
  <c r="F144" i="1"/>
  <c r="G144" i="1" s="1"/>
  <c r="I144" i="1" s="1"/>
  <c r="E59" i="2"/>
  <c r="F184" i="1"/>
  <c r="G184" i="1" s="1"/>
  <c r="I184" i="1" s="1"/>
  <c r="E94" i="2"/>
  <c r="F194" i="1"/>
  <c r="G194" i="1" s="1"/>
  <c r="I194" i="1" s="1"/>
  <c r="E104" i="2"/>
  <c r="F172" i="1"/>
  <c r="G172" i="1" s="1"/>
  <c r="I172" i="1" s="1"/>
  <c r="E82" i="2"/>
  <c r="F67" i="1"/>
  <c r="G67" i="1" s="1"/>
  <c r="I67" i="1" s="1"/>
  <c r="E204" i="2"/>
  <c r="E225" i="2"/>
  <c r="F94" i="1"/>
  <c r="G94" i="1" s="1"/>
  <c r="I94" i="1" s="1"/>
  <c r="F253" i="1"/>
  <c r="G253" i="1" s="1"/>
  <c r="I253" i="1" s="1"/>
  <c r="E252" i="2"/>
  <c r="E131" i="2"/>
  <c r="F223" i="1"/>
  <c r="G223" i="1" s="1"/>
  <c r="J223" i="1" s="1"/>
  <c r="E98" i="2"/>
  <c r="F188" i="1"/>
  <c r="G188" i="1" s="1"/>
  <c r="I188" i="1" s="1"/>
  <c r="F159" i="1"/>
  <c r="G159" i="1" s="1"/>
  <c r="I159" i="1" s="1"/>
  <c r="E69" i="2"/>
  <c r="E192" i="2"/>
  <c r="F55" i="1"/>
  <c r="G55" i="1" s="1"/>
  <c r="I55" i="1" s="1"/>
  <c r="E188" i="2"/>
  <c r="F51" i="1"/>
  <c r="G51" i="1" s="1"/>
  <c r="I51" i="1" s="1"/>
  <c r="F173" i="1"/>
  <c r="G173" i="1" s="1"/>
  <c r="I173" i="1" s="1"/>
  <c r="E83" i="2"/>
  <c r="F241" i="1"/>
  <c r="G241" i="1" s="1"/>
  <c r="I241" i="1" s="1"/>
  <c r="E142" i="2"/>
  <c r="E242" i="2"/>
  <c r="F242" i="1"/>
  <c r="G242" i="1" s="1"/>
  <c r="I242" i="1" s="1"/>
  <c r="E247" i="2"/>
  <c r="F248" i="1"/>
  <c r="G248" i="1" s="1"/>
  <c r="I248" i="1" s="1"/>
  <c r="F101" i="1"/>
  <c r="G101" i="1" s="1"/>
  <c r="I101" i="1" s="1"/>
  <c r="E21" i="2"/>
  <c r="F168" i="1"/>
  <c r="G168" i="1" s="1"/>
  <c r="I168" i="1" s="1"/>
  <c r="E78" i="2"/>
  <c r="F243" i="1"/>
  <c r="G243" i="1" s="1"/>
  <c r="I243" i="1" s="1"/>
  <c r="E243" i="2"/>
  <c r="E168" i="2"/>
  <c r="F30" i="1"/>
  <c r="G30" i="1" s="1"/>
  <c r="I30" i="1" s="1"/>
  <c r="F87" i="1"/>
  <c r="G87" i="1" s="1"/>
  <c r="I87" i="1" s="1"/>
  <c r="E222" i="2"/>
  <c r="F77" i="1"/>
  <c r="G77" i="1" s="1"/>
  <c r="I77" i="1" s="1"/>
  <c r="E213" i="2"/>
  <c r="F83" i="1"/>
  <c r="G83" i="1" s="1"/>
  <c r="I83" i="1" s="1"/>
  <c r="E218" i="2"/>
  <c r="F186" i="1"/>
  <c r="G186" i="1" s="1"/>
  <c r="I186" i="1" s="1"/>
  <c r="E97" i="2"/>
  <c r="E96" i="2"/>
  <c r="F267" i="1"/>
  <c r="G267" i="1" s="1"/>
  <c r="K267" i="1" s="1"/>
  <c r="E152" i="2"/>
  <c r="F179" i="1"/>
  <c r="G179" i="1" s="1"/>
  <c r="I179" i="1" s="1"/>
  <c r="E90" i="2"/>
  <c r="E89" i="2"/>
  <c r="E140" i="2"/>
  <c r="F232" i="1"/>
  <c r="G232" i="1" s="1"/>
  <c r="I232" i="1" s="1"/>
  <c r="F26" i="1"/>
  <c r="G26" i="1" s="1"/>
  <c r="I26" i="1" s="1"/>
  <c r="E164" i="2"/>
  <c r="E167" i="2"/>
  <c r="F29" i="1"/>
  <c r="G29" i="1" s="1"/>
  <c r="I29" i="1" s="1"/>
  <c r="F45" i="1"/>
  <c r="G45" i="1" s="1"/>
  <c r="I45" i="1" s="1"/>
  <c r="E182" i="2"/>
  <c r="E122" i="2"/>
  <c r="F214" i="1"/>
  <c r="G214" i="1" s="1"/>
  <c r="I214" i="1" s="1"/>
  <c r="F189" i="1"/>
  <c r="G189" i="1" s="1"/>
  <c r="I189" i="1" s="1"/>
  <c r="E99" i="2"/>
  <c r="F138" i="1"/>
  <c r="G138" i="1" s="1"/>
  <c r="I138" i="1" s="1"/>
  <c r="E53" i="2"/>
  <c r="F39" i="1"/>
  <c r="G39" i="1" s="1"/>
  <c r="I39" i="1" s="1"/>
  <c r="E176" i="2"/>
  <c r="F182" i="1"/>
  <c r="G182" i="1" s="1"/>
  <c r="I182" i="1" s="1"/>
  <c r="E93" i="2"/>
  <c r="E92" i="2"/>
  <c r="F107" i="1"/>
  <c r="G107" i="1" s="1"/>
  <c r="I107" i="1" s="1"/>
  <c r="E25" i="2"/>
  <c r="F127" i="1"/>
  <c r="G127" i="1" s="1"/>
  <c r="I127" i="1" s="1"/>
  <c r="E42" i="2"/>
  <c r="F134" i="1"/>
  <c r="G134" i="1" s="1"/>
  <c r="I134" i="1" s="1"/>
  <c r="E49" i="2"/>
  <c r="E158" i="2"/>
  <c r="F273" i="1"/>
  <c r="G273" i="1" s="1"/>
  <c r="J273" i="1" s="1"/>
  <c r="F268" i="1"/>
  <c r="G268" i="1" s="1"/>
  <c r="K268" i="1" s="1"/>
  <c r="E153" i="2"/>
  <c r="E109" i="2"/>
  <c r="F200" i="1"/>
  <c r="G200" i="1" s="1"/>
  <c r="I200" i="1" s="1"/>
  <c r="F261" i="1"/>
  <c r="G261" i="1" s="1"/>
  <c r="K261" i="1" s="1"/>
  <c r="E147" i="2"/>
  <c r="E124" i="2"/>
  <c r="F216" i="1"/>
  <c r="G216" i="1" s="1"/>
  <c r="I216" i="1" s="1"/>
  <c r="E239" i="2"/>
  <c r="F237" i="1"/>
  <c r="G237" i="1" s="1"/>
  <c r="J237" i="1" s="1"/>
  <c r="E37" i="2"/>
  <c r="F122" i="1"/>
  <c r="G122" i="1" s="1"/>
  <c r="I122" i="1" s="1"/>
  <c r="E105" i="2"/>
  <c r="F195" i="1"/>
  <c r="G195" i="1" s="1"/>
  <c r="I195" i="1" s="1"/>
  <c r="F227" i="1"/>
  <c r="G227" i="1" s="1"/>
  <c r="I227" i="1" s="1"/>
  <c r="E135" i="2"/>
  <c r="F164" i="1"/>
  <c r="G164" i="1" s="1"/>
  <c r="I164" i="1" s="1"/>
  <c r="E74" i="2"/>
  <c r="E75" i="2"/>
  <c r="E18" i="2"/>
  <c r="F97" i="1"/>
  <c r="G97" i="1" s="1"/>
  <c r="J97" i="1" s="1"/>
  <c r="E62" i="2"/>
  <c r="F147" i="1"/>
  <c r="G147" i="1" s="1"/>
  <c r="I147" i="1" s="1"/>
  <c r="E235" i="2"/>
  <c r="F233" i="1"/>
  <c r="G233" i="1" s="1"/>
  <c r="J233" i="1" s="1"/>
  <c r="E86" i="2"/>
  <c r="F176" i="1"/>
  <c r="G176" i="1" s="1"/>
  <c r="I176" i="1" s="1"/>
  <c r="E66" i="2"/>
  <c r="F152" i="1"/>
  <c r="G152" i="1" s="1"/>
  <c r="J152" i="1" s="1"/>
  <c r="F64" i="1"/>
  <c r="G64" i="1" s="1"/>
  <c r="I64" i="1" s="1"/>
  <c r="E201" i="2"/>
  <c r="F43" i="1"/>
  <c r="G43" i="1" s="1"/>
  <c r="I43" i="1" s="1"/>
  <c r="E180" i="2"/>
  <c r="F104" i="1"/>
  <c r="G104" i="1" s="1"/>
  <c r="I104" i="1" s="1"/>
  <c r="E24" i="2"/>
  <c r="F128" i="1"/>
  <c r="G128" i="1" s="1"/>
  <c r="I128" i="1" s="1"/>
  <c r="E43" i="2"/>
  <c r="F66" i="1"/>
  <c r="G66" i="1" s="1"/>
  <c r="I66" i="1" s="1"/>
  <c r="E203" i="2"/>
  <c r="F191" i="1"/>
  <c r="G191" i="1" s="1"/>
  <c r="J191" i="1" s="1"/>
  <c r="E101" i="2"/>
  <c r="F208" i="1"/>
  <c r="G208" i="1" s="1"/>
  <c r="I208" i="1" s="1"/>
  <c r="E117" i="2"/>
  <c r="E160" i="2"/>
  <c r="F22" i="1"/>
  <c r="G22" i="1" s="1"/>
  <c r="I22" i="1" s="1"/>
  <c r="E81" i="2"/>
  <c r="F171" i="1"/>
  <c r="G171" i="1" s="1"/>
  <c r="I171" i="1" s="1"/>
  <c r="F84" i="1"/>
  <c r="G84" i="1" s="1"/>
  <c r="I84" i="1" s="1"/>
  <c r="E219" i="2"/>
  <c r="E22" i="2"/>
  <c r="F102" i="1"/>
  <c r="G102" i="1" s="1"/>
  <c r="I102" i="1" s="1"/>
  <c r="E148" i="2"/>
  <c r="F262" i="1"/>
  <c r="G262" i="1" s="1"/>
  <c r="K262" i="1" s="1"/>
  <c r="F209" i="1"/>
  <c r="G209" i="1" s="1"/>
  <c r="I209" i="1" s="1"/>
  <c r="E118" i="2"/>
  <c r="F68" i="1"/>
  <c r="G68" i="1" s="1"/>
  <c r="I68" i="1" s="1"/>
  <c r="E205" i="2"/>
  <c r="F21" i="1"/>
  <c r="G21" i="1" s="1"/>
  <c r="I21" i="1" s="1"/>
  <c r="E159" i="2"/>
  <c r="F247" i="1"/>
  <c r="G247" i="1" s="1"/>
  <c r="I247" i="1" s="1"/>
  <c r="E246" i="2"/>
  <c r="E220" i="2"/>
  <c r="F85" i="1"/>
  <c r="G85" i="1" s="1"/>
  <c r="I85" i="1" s="1"/>
  <c r="F240" i="1"/>
  <c r="G240" i="1" s="1"/>
  <c r="I240" i="1" s="1"/>
  <c r="E141" i="2"/>
  <c r="E224" i="2"/>
  <c r="F90" i="1"/>
  <c r="G90" i="1" s="1"/>
  <c r="I90" i="1" s="1"/>
  <c r="E223" i="2"/>
  <c r="F88" i="1"/>
  <c r="G88" i="1" s="1"/>
  <c r="I88" i="1" s="1"/>
  <c r="F32" i="1"/>
  <c r="G32" i="1" s="1"/>
  <c r="I32" i="1" s="1"/>
  <c r="E170" i="2"/>
  <c r="E45" i="2"/>
  <c r="F130" i="1"/>
  <c r="G130" i="1" s="1"/>
  <c r="I130" i="1" s="1"/>
  <c r="F250" i="1"/>
  <c r="G250" i="1" s="1"/>
  <c r="I250" i="1" s="1"/>
  <c r="E249" i="2"/>
  <c r="E214" i="2"/>
  <c r="F78" i="1"/>
  <c r="G78" i="1" s="1"/>
  <c r="I78" i="1" s="1"/>
  <c r="F148" i="1"/>
  <c r="G148" i="1" s="1"/>
  <c r="I148" i="1" s="1"/>
  <c r="E63" i="2"/>
  <c r="F239" i="1"/>
  <c r="G239" i="1" s="1"/>
  <c r="J239" i="1" s="1"/>
  <c r="E241" i="2"/>
  <c r="E57" i="2"/>
  <c r="F142" i="1"/>
  <c r="G142" i="1" s="1"/>
  <c r="I142" i="1" s="1"/>
  <c r="F264" i="1"/>
  <c r="G264" i="1" s="1"/>
  <c r="K264" i="1" s="1"/>
  <c r="E149" i="2"/>
  <c r="E254" i="2"/>
  <c r="F256" i="1"/>
  <c r="G256" i="1" s="1"/>
  <c r="I256" i="1" s="1"/>
  <c r="F106" i="1"/>
  <c r="G106" i="1" s="1"/>
  <c r="I106" i="1" s="1"/>
  <c r="E228" i="2"/>
  <c r="F46" i="1"/>
  <c r="G46" i="1" s="1"/>
  <c r="I46" i="1" s="1"/>
  <c r="E183" i="2"/>
  <c r="F40" i="1"/>
  <c r="G40" i="1" s="1"/>
  <c r="I40" i="1" s="1"/>
  <c r="E177" i="2"/>
  <c r="E165" i="2"/>
  <c r="F27" i="1"/>
  <c r="G27" i="1" s="1"/>
  <c r="I27" i="1" s="1"/>
  <c r="F254" i="1"/>
  <c r="G254" i="1" s="1"/>
  <c r="K254" i="1" s="1"/>
  <c r="E253" i="2"/>
  <c r="F211" i="1"/>
  <c r="G211" i="1" s="1"/>
  <c r="I211" i="1" s="1"/>
  <c r="E119" i="2"/>
  <c r="F58" i="1"/>
  <c r="G58" i="1" s="1"/>
  <c r="I58" i="1" s="1"/>
  <c r="E195" i="2"/>
  <c r="F231" i="1"/>
  <c r="G231" i="1" s="1"/>
  <c r="I231" i="1" s="1"/>
  <c r="E139" i="2"/>
  <c r="E70" i="2"/>
  <c r="F160" i="1"/>
  <c r="G160" i="1" s="1"/>
  <c r="I160" i="1" s="1"/>
  <c r="E47" i="2"/>
  <c r="F132" i="1"/>
  <c r="G132" i="1" s="1"/>
  <c r="I132" i="1" s="1"/>
  <c r="E151" i="2"/>
  <c r="F266" i="1"/>
  <c r="G266" i="1" s="1"/>
  <c r="J266" i="1" s="1"/>
  <c r="F110" i="1"/>
  <c r="G110" i="1" s="1"/>
  <c r="I110" i="1" s="1"/>
  <c r="E28" i="2"/>
  <c r="F174" i="1"/>
  <c r="G174" i="1" s="1"/>
  <c r="I174" i="1" s="1"/>
  <c r="E84" i="2"/>
  <c r="F203" i="1"/>
  <c r="G203" i="1" s="1"/>
  <c r="I203" i="1" s="1"/>
  <c r="E112" i="2"/>
  <c r="F185" i="1"/>
  <c r="G185" i="1" s="1"/>
  <c r="I185" i="1" s="1"/>
  <c r="E95" i="2"/>
  <c r="E173" i="2"/>
  <c r="F36" i="1"/>
  <c r="G36" i="1" s="1"/>
  <c r="I36" i="1" s="1"/>
  <c r="F131" i="1"/>
  <c r="G131" i="1" s="1"/>
  <c r="I131" i="1" s="1"/>
  <c r="E46" i="2"/>
  <c r="F178" i="1"/>
  <c r="G178" i="1" s="1"/>
  <c r="I178" i="1" s="1"/>
  <c r="E88" i="2"/>
  <c r="F41" i="1"/>
  <c r="G41" i="1" s="1"/>
  <c r="I41" i="1" s="1"/>
  <c r="E178" i="2"/>
  <c r="F143" i="1"/>
  <c r="G143" i="1" s="1"/>
  <c r="I143" i="1" s="1"/>
  <c r="E58" i="2"/>
  <c r="F82" i="1"/>
  <c r="G82" i="1" s="1"/>
  <c r="I82" i="1" s="1"/>
  <c r="E217" i="2"/>
  <c r="F175" i="1"/>
  <c r="G175" i="1" s="1"/>
  <c r="I175" i="1" s="1"/>
  <c r="E85" i="2"/>
  <c r="F56" i="1"/>
  <c r="G56" i="1" s="1"/>
  <c r="I56" i="1" s="1"/>
  <c r="E193" i="2"/>
  <c r="E40" i="2"/>
  <c r="F125" i="1"/>
  <c r="G125" i="1" s="1"/>
  <c r="I125" i="1" s="1"/>
  <c r="E61" i="2"/>
  <c r="F146" i="1"/>
  <c r="G146" i="1" s="1"/>
  <c r="I146" i="1" s="1"/>
  <c r="E127" i="2"/>
  <c r="F219" i="1"/>
  <c r="G219" i="1" s="1"/>
  <c r="I219" i="1" s="1"/>
  <c r="F98" i="1"/>
  <c r="G98" i="1" s="1"/>
  <c r="I98" i="1" s="1"/>
  <c r="E226" i="2"/>
  <c r="F145" i="1"/>
  <c r="G145" i="1" s="1"/>
  <c r="I145" i="1" s="1"/>
  <c r="E60" i="2"/>
  <c r="F60" i="1"/>
  <c r="G60" i="1" s="1"/>
  <c r="I60" i="1" s="1"/>
  <c r="E197" i="2"/>
  <c r="F65" i="1"/>
  <c r="G65" i="1" s="1"/>
  <c r="I65" i="1" s="1"/>
  <c r="E202" i="2"/>
  <c r="F222" i="1"/>
  <c r="G222" i="1" s="1"/>
  <c r="I222" i="1" s="1"/>
  <c r="E130" i="2"/>
  <c r="E150" i="2"/>
  <c r="F265" i="1"/>
  <c r="G265" i="1" s="1"/>
  <c r="K265" i="1" s="1"/>
  <c r="F31" i="1"/>
  <c r="G31" i="1" s="1"/>
  <c r="I31" i="1" s="1"/>
  <c r="E169" i="2"/>
  <c r="F93" i="1"/>
  <c r="G93" i="1" s="1"/>
  <c r="I93" i="1" s="1"/>
  <c r="E15" i="2"/>
  <c r="F151" i="1"/>
  <c r="G151" i="1" s="1"/>
  <c r="I151" i="1" s="1"/>
  <c r="E65" i="2"/>
  <c r="F47" i="1"/>
  <c r="G47" i="1" s="1"/>
  <c r="I47" i="1" s="1"/>
  <c r="E184" i="2"/>
  <c r="F117" i="1"/>
  <c r="G117" i="1" s="1"/>
  <c r="I117" i="1" s="1"/>
  <c r="E32" i="2"/>
  <c r="F158" i="1"/>
  <c r="G158" i="1" s="1"/>
  <c r="I158" i="1" s="1"/>
  <c r="E68" i="2"/>
  <c r="E44" i="2"/>
  <c r="F129" i="1"/>
  <c r="G129" i="1" s="1"/>
  <c r="I129" i="1" s="1"/>
  <c r="F197" i="1"/>
  <c r="G197" i="1" s="1"/>
  <c r="I197" i="1" s="1"/>
  <c r="E107" i="2"/>
  <c r="E13" i="2"/>
  <c r="F89" i="1"/>
  <c r="G89" i="1" s="1"/>
  <c r="J89" i="1" s="1"/>
  <c r="F229" i="1"/>
  <c r="G229" i="1" s="1"/>
  <c r="I229" i="1" s="1"/>
  <c r="E137" i="2"/>
  <c r="F153" i="1"/>
  <c r="G153" i="1" s="1"/>
  <c r="I153" i="1" s="1"/>
  <c r="E67" i="2"/>
  <c r="F161" i="1"/>
  <c r="G161" i="1" s="1"/>
  <c r="I161" i="1" s="1"/>
  <c r="E71" i="2"/>
  <c r="F245" i="1"/>
  <c r="G245" i="1" s="1"/>
  <c r="I245" i="1" s="1"/>
  <c r="E143" i="2"/>
  <c r="F170" i="1"/>
  <c r="G170" i="1" s="1"/>
  <c r="I170" i="1" s="1"/>
  <c r="E80" i="2"/>
  <c r="E190" i="2"/>
  <c r="F53" i="1"/>
  <c r="G53" i="1" s="1"/>
  <c r="I53" i="1" s="1"/>
  <c r="E257" i="2"/>
  <c r="F260" i="1"/>
  <c r="G260" i="1" s="1"/>
  <c r="F258" i="1"/>
  <c r="G258" i="1" s="1"/>
  <c r="K258" i="1" s="1"/>
  <c r="E146" i="2"/>
  <c r="F62" i="1"/>
  <c r="G62" i="1" s="1"/>
  <c r="I62" i="1" s="1"/>
  <c r="E199" i="2"/>
  <c r="E231" i="2"/>
  <c r="F154" i="1"/>
  <c r="G154" i="1" s="1"/>
  <c r="I154" i="1" s="1"/>
  <c r="E232" i="2"/>
  <c r="F149" i="1"/>
  <c r="G149" i="1" s="1"/>
  <c r="I149" i="1" s="1"/>
  <c r="E64" i="2"/>
  <c r="E233" i="2"/>
  <c r="F199" i="1"/>
  <c r="G199" i="1" s="1"/>
  <c r="J199" i="1" s="1"/>
  <c r="E211" i="2"/>
  <c r="F74" i="1"/>
  <c r="G74" i="1" s="1"/>
  <c r="I74" i="1" s="1"/>
  <c r="F257" i="1"/>
  <c r="G257" i="1" s="1"/>
  <c r="J257" i="1" s="1"/>
  <c r="E145" i="2"/>
  <c r="F49" i="1"/>
  <c r="G49" i="1" s="1"/>
  <c r="I49" i="1" s="1"/>
  <c r="E186" i="2"/>
  <c r="F196" i="1"/>
  <c r="G196" i="1" s="1"/>
  <c r="I196" i="1" s="1"/>
  <c r="E106" i="2"/>
  <c r="F92" i="1"/>
  <c r="G92" i="1" s="1"/>
  <c r="I92" i="1" s="1"/>
  <c r="E14" i="2"/>
  <c r="F190" i="1"/>
  <c r="G190" i="1" s="1"/>
  <c r="I190" i="1" s="1"/>
  <c r="E100" i="2"/>
  <c r="E229" i="2"/>
  <c r="F111" i="1"/>
  <c r="G111" i="1" s="1"/>
  <c r="I111" i="1" s="1"/>
  <c r="F136" i="1"/>
  <c r="G136" i="1" s="1"/>
  <c r="I136" i="1" s="1"/>
  <c r="E51" i="2"/>
  <c r="E156" i="2"/>
  <c r="F271" i="1"/>
  <c r="G271" i="1" s="1"/>
  <c r="K271" i="1" s="1"/>
  <c r="F212" i="1"/>
  <c r="G212" i="1" s="1"/>
  <c r="I212" i="1" s="1"/>
  <c r="E120" i="2"/>
  <c r="F137" i="1"/>
  <c r="G137" i="1" s="1"/>
  <c r="I137" i="1" s="1"/>
  <c r="E52" i="2"/>
  <c r="F95" i="1"/>
  <c r="G95" i="1" s="1"/>
  <c r="J95" i="1" s="1"/>
  <c r="E16" i="2"/>
  <c r="E244" i="2"/>
  <c r="F244" i="1"/>
  <c r="G244" i="1" s="1"/>
  <c r="J244" i="1" s="1"/>
  <c r="F169" i="1"/>
  <c r="G169" i="1" s="1"/>
  <c r="I169" i="1" s="1"/>
  <c r="E79" i="2"/>
  <c r="E108" i="2"/>
  <c r="F198" i="1"/>
  <c r="G198" i="1" s="1"/>
  <c r="I198" i="1" s="1"/>
  <c r="F249" i="1"/>
  <c r="G249" i="1" s="1"/>
  <c r="I249" i="1" s="1"/>
  <c r="E248" i="2"/>
  <c r="F228" i="1"/>
  <c r="G228" i="1" s="1"/>
  <c r="I228" i="1" s="1"/>
  <c r="E136" i="2"/>
  <c r="F177" i="1"/>
  <c r="G177" i="1" s="1"/>
  <c r="I177" i="1" s="1"/>
  <c r="E87" i="2"/>
  <c r="E207" i="2"/>
  <c r="F70" i="1"/>
  <c r="G70" i="1" s="1"/>
  <c r="I70" i="1" s="1"/>
  <c r="F135" i="1"/>
  <c r="G135" i="1" s="1"/>
  <c r="I135" i="1" s="1"/>
  <c r="E50" i="2"/>
  <c r="F115" i="1"/>
  <c r="G115" i="1" s="1"/>
  <c r="I115" i="1" s="1"/>
  <c r="E31" i="2"/>
  <c r="F269" i="1"/>
  <c r="G269" i="1" s="1"/>
  <c r="K269" i="1" s="1"/>
  <c r="E154" i="2"/>
  <c r="C11" i="1"/>
  <c r="C12" i="1"/>
  <c r="O289" i="1" l="1"/>
  <c r="O290" i="1"/>
  <c r="O288" i="1"/>
  <c r="O287" i="1"/>
  <c r="O286" i="1"/>
  <c r="C16" i="1"/>
  <c r="D18" i="1" s="1"/>
  <c r="O24" i="1"/>
  <c r="O222" i="1"/>
  <c r="O105" i="1"/>
  <c r="O100" i="1"/>
  <c r="O134" i="1"/>
  <c r="O250" i="1"/>
  <c r="O283" i="1"/>
  <c r="O214" i="1"/>
  <c r="O79" i="1"/>
  <c r="O68" i="1"/>
  <c r="O285" i="1"/>
  <c r="O178" i="1"/>
  <c r="O143" i="1"/>
  <c r="O61" i="1"/>
  <c r="O163" i="1"/>
  <c r="O110" i="1"/>
  <c r="O189" i="1"/>
  <c r="O138" i="1"/>
  <c r="O98" i="1"/>
  <c r="O277" i="1"/>
  <c r="O176" i="1"/>
  <c r="O77" i="1"/>
  <c r="O236" i="1"/>
  <c r="O206" i="1"/>
  <c r="O180" i="1"/>
  <c r="O22" i="1"/>
  <c r="O50" i="1"/>
  <c r="O179" i="1"/>
  <c r="O21" i="1"/>
  <c r="O85" i="1"/>
  <c r="O144" i="1"/>
  <c r="O158" i="1"/>
  <c r="O37" i="1"/>
  <c r="O118" i="1"/>
  <c r="O96" i="1"/>
  <c r="O183" i="1"/>
  <c r="O80" i="1"/>
  <c r="O99" i="1"/>
  <c r="O160" i="1"/>
  <c r="O109" i="1"/>
  <c r="O59" i="1"/>
  <c r="O29" i="1"/>
  <c r="O202" i="1"/>
  <c r="O148" i="1"/>
  <c r="O47" i="1"/>
  <c r="O35" i="1"/>
  <c r="O122" i="1"/>
  <c r="O103" i="1"/>
  <c r="O72" i="1"/>
  <c r="O141" i="1"/>
  <c r="O65" i="1"/>
  <c r="O43" i="1"/>
  <c r="O161" i="1"/>
  <c r="O174" i="1"/>
  <c r="O66" i="1"/>
  <c r="O42" i="1"/>
  <c r="O167" i="1"/>
  <c r="O255" i="1"/>
  <c r="O36" i="1"/>
  <c r="O224" i="1"/>
  <c r="O108" i="1"/>
  <c r="O159" i="1"/>
  <c r="O49" i="1"/>
  <c r="O242" i="1"/>
  <c r="O73" i="1"/>
  <c r="O276" i="1"/>
  <c r="O261" i="1"/>
  <c r="O25" i="1"/>
  <c r="O133" i="1"/>
  <c r="O193" i="1"/>
  <c r="O219" i="1"/>
  <c r="O268" i="1"/>
  <c r="O199" i="1"/>
  <c r="O121" i="1"/>
  <c r="O270" i="1"/>
  <c r="O266" i="1"/>
  <c r="O124" i="1"/>
  <c r="O156" i="1"/>
  <c r="O245" i="1"/>
  <c r="O188" i="1"/>
  <c r="O204" i="1"/>
  <c r="O93" i="1"/>
  <c r="O62" i="1"/>
  <c r="O23" i="1"/>
  <c r="O185" i="1"/>
  <c r="O74" i="1"/>
  <c r="O271" i="1"/>
  <c r="O218" i="1"/>
  <c r="O111" i="1"/>
  <c r="O27" i="1"/>
  <c r="O207" i="1"/>
  <c r="O119" i="1"/>
  <c r="O41" i="1"/>
  <c r="O136" i="1"/>
  <c r="O83" i="1"/>
  <c r="O235" i="1"/>
  <c r="O40" i="1"/>
  <c r="O126" i="1"/>
  <c r="O198" i="1"/>
  <c r="O280" i="1"/>
  <c r="O70" i="1"/>
  <c r="O106" i="1"/>
  <c r="O221" i="1"/>
  <c r="O87" i="1"/>
  <c r="O227" i="1"/>
  <c r="O247" i="1"/>
  <c r="O56" i="1"/>
  <c r="O274" i="1"/>
  <c r="O157" i="1"/>
  <c r="O51" i="1"/>
  <c r="O30" i="1"/>
  <c r="O48" i="1"/>
  <c r="O152" i="1"/>
  <c r="O86" i="1"/>
  <c r="O194" i="1"/>
  <c r="O269" i="1"/>
  <c r="O217" i="1"/>
  <c r="O265" i="1"/>
  <c r="O168" i="1"/>
  <c r="O186" i="1"/>
  <c r="O54" i="1"/>
  <c r="O223" i="1"/>
  <c r="O212" i="1"/>
  <c r="O94" i="1"/>
  <c r="O32" i="1"/>
  <c r="O190" i="1"/>
  <c r="O170" i="1"/>
  <c r="O233" i="1"/>
  <c r="O203" i="1"/>
  <c r="O117" i="1"/>
  <c r="C15" i="1"/>
  <c r="O102" i="1"/>
  <c r="O181" i="1"/>
  <c r="O208" i="1"/>
  <c r="O175" i="1"/>
  <c r="O226" i="1"/>
  <c r="O257" i="1"/>
  <c r="O63" i="1"/>
  <c r="O107" i="1"/>
  <c r="O244" i="1"/>
  <c r="O267" i="1"/>
  <c r="O182" i="1"/>
  <c r="O123" i="1"/>
  <c r="O82" i="1"/>
  <c r="O125" i="1"/>
  <c r="O26" i="1"/>
  <c r="O90" i="1"/>
  <c r="O130" i="1"/>
  <c r="O260" i="1"/>
  <c r="O114" i="1"/>
  <c r="O238" i="1"/>
  <c r="O89" i="1"/>
  <c r="O131" i="1"/>
  <c r="O200" i="1"/>
  <c r="O155" i="1"/>
  <c r="O112" i="1"/>
  <c r="O162" i="1"/>
  <c r="O262" i="1"/>
  <c r="O215" i="1"/>
  <c r="O81" i="1"/>
  <c r="O151" i="1"/>
  <c r="O75" i="1"/>
  <c r="O243" i="1"/>
  <c r="O237" i="1"/>
  <c r="O211" i="1"/>
  <c r="O173" i="1"/>
  <c r="O258" i="1"/>
  <c r="O279" i="1"/>
  <c r="O263" i="1"/>
  <c r="O44" i="1"/>
  <c r="O150" i="1"/>
  <c r="O209" i="1"/>
  <c r="O273" i="1"/>
  <c r="O229" i="1"/>
  <c r="O88" i="1"/>
  <c r="O216" i="1"/>
  <c r="O172" i="1"/>
  <c r="O147" i="1"/>
  <c r="O171" i="1"/>
  <c r="O197" i="1"/>
  <c r="O55" i="1"/>
  <c r="O166" i="1"/>
  <c r="O45" i="1"/>
  <c r="O259" i="1"/>
  <c r="O264" i="1"/>
  <c r="O33" i="1"/>
  <c r="O240" i="1"/>
  <c r="O231" i="1"/>
  <c r="O246" i="1"/>
  <c r="O115" i="1"/>
  <c r="O177" i="1"/>
  <c r="O57" i="1"/>
  <c r="O84" i="1"/>
  <c r="O196" i="1"/>
  <c r="O140" i="1"/>
  <c r="O34" i="1"/>
  <c r="O169" i="1"/>
  <c r="O101" i="1"/>
  <c r="O192" i="1"/>
  <c r="O281" i="1"/>
  <c r="O252" i="1"/>
  <c r="O116" i="1"/>
  <c r="O184" i="1"/>
  <c r="O58" i="1"/>
  <c r="O38" i="1"/>
  <c r="O127" i="1"/>
  <c r="O52" i="1"/>
  <c r="O256" i="1"/>
  <c r="O249" i="1"/>
  <c r="O210" i="1"/>
  <c r="O53" i="1"/>
  <c r="O253" i="1"/>
  <c r="O225" i="1"/>
  <c r="O278" i="1"/>
  <c r="O282" i="1"/>
  <c r="O113" i="1"/>
  <c r="O191" i="1"/>
  <c r="O28" i="1"/>
  <c r="O164" i="1"/>
  <c r="O128" i="1"/>
  <c r="O97" i="1"/>
  <c r="O137" i="1"/>
  <c r="O64" i="1"/>
  <c r="O251" i="1"/>
  <c r="O95" i="1"/>
  <c r="O142" i="1"/>
  <c r="O139" i="1"/>
  <c r="O165" i="1"/>
  <c r="O230" i="1"/>
  <c r="O275" i="1"/>
  <c r="O153" i="1"/>
  <c r="O71" i="1"/>
  <c r="O284" i="1"/>
  <c r="O146" i="1"/>
  <c r="O241" i="1"/>
  <c r="O31" i="1"/>
  <c r="O104" i="1"/>
  <c r="O78" i="1"/>
  <c r="O132" i="1"/>
  <c r="O60" i="1"/>
  <c r="O129" i="1"/>
  <c r="O149" i="1"/>
  <c r="O92" i="1"/>
  <c r="O69" i="1"/>
  <c r="O187" i="1"/>
  <c r="O195" i="1"/>
  <c r="O228" i="1"/>
  <c r="O205" i="1"/>
  <c r="O254" i="1"/>
  <c r="O234" i="1"/>
  <c r="O76" i="1"/>
  <c r="O213" i="1"/>
  <c r="O120" i="1"/>
  <c r="O232" i="1"/>
  <c r="O145" i="1"/>
  <c r="O67" i="1"/>
  <c r="O135" i="1"/>
  <c r="O46" i="1"/>
  <c r="O39" i="1"/>
  <c r="O248" i="1"/>
  <c r="O201" i="1"/>
  <c r="O220" i="1"/>
  <c r="O239" i="1"/>
  <c r="O91" i="1"/>
  <c r="O154" i="1"/>
  <c r="O272" i="1"/>
  <c r="K260" i="1"/>
  <c r="C18" i="1" l="1"/>
  <c r="F18" i="1"/>
  <c r="F19" i="1" s="1"/>
</calcChain>
</file>

<file path=xl/sharedStrings.xml><?xml version="1.0" encoding="utf-8"?>
<sst xmlns="http://schemas.openxmlformats.org/spreadsheetml/2006/main" count="2660" uniqueCount="931">
  <si>
    <t>JAVSO..47..105</t>
  </si>
  <si>
    <t>IBVS 6244</t>
  </si>
  <si>
    <t>OEJV 0191</t>
  </si>
  <si>
    <t>IBVS 6196</t>
  </si>
  <si>
    <t>s5</t>
  </si>
  <si>
    <t>s6</t>
  </si>
  <si>
    <t>s7</t>
  </si>
  <si>
    <t>IBVS 6204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</si>
  <si>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</si>
  <si>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</si>
  <si>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</si>
  <si>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</si>
  <si>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</si>
  <si>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</si>
  <si>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</si>
  <si>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</si>
  <si>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</si>
  <si>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</si>
  <si>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</si>
  <si>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</si>
  <si>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</si>
  <si>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</si>
  <si>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</si>
  <si>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</si>
  <si>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</si>
  <si>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</si>
  <si>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</si>
  <si>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</si>
  <si>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</si>
  <si>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</si>
  <si>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</si>
  <si>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</si>
  <si>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</si>
  <si>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Peter H</t>
  </si>
  <si>
    <t>BBSAG Bull...26</t>
  </si>
  <si>
    <t>B</t>
  </si>
  <si>
    <t>BBSAG Bull...27</t>
  </si>
  <si>
    <t>Diethelm R</t>
  </si>
  <si>
    <t>BBSAG Bull.</t>
  </si>
  <si>
    <t>BBSAG Bull.2</t>
  </si>
  <si>
    <t>BBSAG Bull.4</t>
  </si>
  <si>
    <t>BBSAG Bull.5</t>
  </si>
  <si>
    <t>BBSAG Bull.7</t>
  </si>
  <si>
    <t>BBSAG Bull.9</t>
  </si>
  <si>
    <t>BBSAG Bull.11</t>
  </si>
  <si>
    <t>v</t>
  </si>
  <si>
    <t>JAAVSO 7,1,28</t>
  </si>
  <si>
    <t>K</t>
  </si>
  <si>
    <t>BRNO 21</t>
  </si>
  <si>
    <t>M. Baldwin</t>
  </si>
  <si>
    <t>AAVSO 1</t>
  </si>
  <si>
    <t>A</t>
  </si>
  <si>
    <t>D. Ruokonen</t>
  </si>
  <si>
    <t>G. Samolyk</t>
  </si>
  <si>
    <t>:</t>
  </si>
  <si>
    <t>BBSAG Bull.38</t>
  </si>
  <si>
    <t>BBSAG Bull.39</t>
  </si>
  <si>
    <t>Germann R</t>
  </si>
  <si>
    <t>BBSAG Bull.45</t>
  </si>
  <si>
    <t>BBSAG Bull.49</t>
  </si>
  <si>
    <t>BBSAG Bull.51</t>
  </si>
  <si>
    <t>BRNO 26</t>
  </si>
  <si>
    <t>BBSAG Bull.57</t>
  </si>
  <si>
    <t>phe  V</t>
  </si>
  <si>
    <t>IBVS 2385</t>
  </si>
  <si>
    <t>pg</t>
  </si>
  <si>
    <t>BAV-M 36</t>
  </si>
  <si>
    <t>phe</t>
  </si>
  <si>
    <t>MVS 10,4,104</t>
  </si>
  <si>
    <t>BBSAG Bull.74</t>
  </si>
  <si>
    <t>BRNO 27</t>
  </si>
  <si>
    <t>D. Williams</t>
  </si>
  <si>
    <t>BAV-M 39</t>
  </si>
  <si>
    <t>BAAVSS 66,32</t>
  </si>
  <si>
    <t>BAV-M 46</t>
  </si>
  <si>
    <t>Mavrofridis G</t>
  </si>
  <si>
    <t>BBSAG Bull.84</t>
  </si>
  <si>
    <t>BBSAG Bull.86</t>
  </si>
  <si>
    <t>BAV-M 52</t>
  </si>
  <si>
    <t>BAAVSS 72,22</t>
  </si>
  <si>
    <t>BAV-M 56</t>
  </si>
  <si>
    <t>BRNO 31</t>
  </si>
  <si>
    <t>BAV-M 59</t>
  </si>
  <si>
    <t>phe  B</t>
  </si>
  <si>
    <t>IBVS 3762</t>
  </si>
  <si>
    <t>BBSAG Bull.101</t>
  </si>
  <si>
    <t>BBSAG Bull.102</t>
  </si>
  <si>
    <t>BAV-M 93</t>
  </si>
  <si>
    <t>BAV-M 101</t>
  </si>
  <si>
    <t>EA/DM</t>
  </si>
  <si>
    <t>IBVS 0129</t>
  </si>
  <si>
    <t>IBVS 0456</t>
  </si>
  <si>
    <t>IBVS 0795</t>
  </si>
  <si>
    <t>I</t>
  </si>
  <si>
    <t>IBVS 0530</t>
  </si>
  <si>
    <t>IBVS 0647</t>
  </si>
  <si>
    <t>IBVS 0637</t>
  </si>
  <si>
    <t>IBVS 5636</t>
  </si>
  <si>
    <t>IBVS 5643</t>
  </si>
  <si>
    <t>ZZ Cep / GSC 4476-0581</t>
  </si>
  <si>
    <t>IBVS 5657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</si>
  <si>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</si>
  <si>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</si>
  <si>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</si>
  <si>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</si>
  <si>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</si>
  <si>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</si>
  <si>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</si>
  <si>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/>
  </si>
  <si>
    <t>OEJV 0060</t>
  </si>
  <si>
    <t>vis</t>
  </si>
  <si>
    <t>OEJV 0074</t>
  </si>
  <si>
    <t>Add cycle</t>
  </si>
  <si>
    <t>Old Cycle</t>
  </si>
  <si>
    <t>IBVS 6010</t>
  </si>
  <si>
    <t>IBVS 6011</t>
  </si>
  <si>
    <t>JAVSO..36..171</t>
  </si>
  <si>
    <t>JAVSO..36..186</t>
  </si>
  <si>
    <t>JAVSO..37...44</t>
  </si>
  <si>
    <t>JAVSO..38..183</t>
  </si>
  <si>
    <t>2013JAVSO..41..122</t>
  </si>
  <si>
    <t>IBVS 6070</t>
  </si>
  <si>
    <t>IBVS 6084</t>
  </si>
  <si>
    <t>IBVS 6114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</si>
  <si>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</si>
  <si>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</si>
  <si>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</si>
  <si>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</si>
  <si>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</si>
  <si>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</si>
  <si>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</si>
  <si>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</si>
  <si>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</si>
  <si>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</si>
  <si>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</si>
  <si>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</si>
  <si>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2424998.450 </t>
  </si>
  <si>
    <t> 27.04.1927 22:48 </t>
  </si>
  <si>
    <t> -0.019 </t>
  </si>
  <si>
    <t>P </t>
  </si>
  <si>
    <t> H.Schneller </t>
  </si>
  <si>
    <t> VBB 8.6.50 </t>
  </si>
  <si>
    <t>2425088.390 </t>
  </si>
  <si>
    <t> 26.07.1927 21:21 </t>
  </si>
  <si>
    <t> -0.034 </t>
  </si>
  <si>
    <t>2425302.600 </t>
  </si>
  <si>
    <t> 26.02.1928 02:24 </t>
  </si>
  <si>
    <t> -0.004 </t>
  </si>
  <si>
    <t>2425645.330 </t>
  </si>
  <si>
    <t> 02.02.1929 19:55 </t>
  </si>
  <si>
    <t> 0.038 </t>
  </si>
  <si>
    <t>2425647.500 </t>
  </si>
  <si>
    <t> 05.02.1929 00:00 </t>
  </si>
  <si>
    <t> 0.066 </t>
  </si>
  <si>
    <t>2425889.470 </t>
  </si>
  <si>
    <t> 04.10.1929 23:16 </t>
  </si>
  <si>
    <t> 0.013 </t>
  </si>
  <si>
    <t>2425936.600 </t>
  </si>
  <si>
    <t> 21.11.1929 02:24 </t>
  </si>
  <si>
    <t> 0.023 </t>
  </si>
  <si>
    <t>2427772.115 </t>
  </si>
  <si>
    <t> 30.11.1934 14:45 </t>
  </si>
  <si>
    <t> 0.015 </t>
  </si>
  <si>
    <t>V </t>
  </si>
  <si>
    <t> A.Kwiek </t>
  </si>
  <si>
    <t> AAC 2.139 </t>
  </si>
  <si>
    <t>2427853.498 </t>
  </si>
  <si>
    <t> 19.02.1935 23:57 </t>
  </si>
  <si>
    <t> 0.010 </t>
  </si>
  <si>
    <t>2427866.345 </t>
  </si>
  <si>
    <t> 04.03.1935 20:16 </t>
  </si>
  <si>
    <t> 0.006 </t>
  </si>
  <si>
    <t>2427868.476 </t>
  </si>
  <si>
    <t> 06.03.1935 23:25 </t>
  </si>
  <si>
    <t> -0.005 </t>
  </si>
  <si>
    <t>2427913.450 </t>
  </si>
  <si>
    <t> 20.04.1935 22:48 </t>
  </si>
  <si>
    <t> -0.008 </t>
  </si>
  <si>
    <t>2427926.308 </t>
  </si>
  <si>
    <t> 03.05.1935 19:23 </t>
  </si>
  <si>
    <t> -0.001 </t>
  </si>
  <si>
    <t>2427928.458 </t>
  </si>
  <si>
    <t> 05.05.1935 22:59 </t>
  </si>
  <si>
    <t> 0.007 </t>
  </si>
  <si>
    <t>2427943.435 </t>
  </si>
  <si>
    <t> 20.05.1935 22:26 </t>
  </si>
  <si>
    <t> -0.009 </t>
  </si>
  <si>
    <t>2427960.571 </t>
  </si>
  <si>
    <t> 07.06.1935 01:42 </t>
  </si>
  <si>
    <t> -0.007 </t>
  </si>
  <si>
    <t>2427975.568 </t>
  </si>
  <si>
    <t> 22.06.1935 01:37 </t>
  </si>
  <si>
    <t>2428003.405 </t>
  </si>
  <si>
    <t> 19.07.1935 21:43 </t>
  </si>
  <si>
    <t>2428005.546 </t>
  </si>
  <si>
    <t> 22.07.1935 01:06 </t>
  </si>
  <si>
    <t> -0.010 </t>
  </si>
  <si>
    <t>2428018.414 </t>
  </si>
  <si>
    <t> 03.08.1935 21:56 </t>
  </si>
  <si>
    <t>2428020.551 </t>
  </si>
  <si>
    <t> 06.08.1935 01:13 </t>
  </si>
  <si>
    <t> 0.003 </t>
  </si>
  <si>
    <t>2429676.171 </t>
  </si>
  <si>
    <t> 16.02.1940 16:06 </t>
  </si>
  <si>
    <t> 0.011 </t>
  </si>
  <si>
    <t> S.Gaposchkin </t>
  </si>
  <si>
    <t> HA 113.73 </t>
  </si>
  <si>
    <t>2432717.515 </t>
  </si>
  <si>
    <t> 15.06.1948 00:21 </t>
  </si>
  <si>
    <t> A.Szczepanowska </t>
  </si>
  <si>
    <t> AAC 5.75 </t>
  </si>
  <si>
    <t>2432944.540 </t>
  </si>
  <si>
    <t> 28.01.1949 00:57 </t>
  </si>
  <si>
    <t>2433002.368 </t>
  </si>
  <si>
    <t> 26.03.1949 20:49 </t>
  </si>
  <si>
    <t>2433561.402 </t>
  </si>
  <si>
    <t> 06.10.1950 21:38 </t>
  </si>
  <si>
    <t> 0.017 </t>
  </si>
  <si>
    <t> K.Domke </t>
  </si>
  <si>
    <t>BAVM 8 </t>
  </si>
  <si>
    <t>2433895.502 </t>
  </si>
  <si>
    <t> 06.09.1951 00:02 </t>
  </si>
  <si>
    <t> A.Jahn </t>
  </si>
  <si>
    <t>2434533.764 </t>
  </si>
  <si>
    <t> 05.06.1953 06:20 </t>
  </si>
  <si>
    <t> 0.002 </t>
  </si>
  <si>
    <t> R.H.Koch </t>
  </si>
  <si>
    <t> AJ 66.35 </t>
  </si>
  <si>
    <t>2434606.562 </t>
  </si>
  <si>
    <t> 17.08.1953 01:29 </t>
  </si>
  <si>
    <t> -0.021 </t>
  </si>
  <si>
    <t> AA 9.46 </t>
  </si>
  <si>
    <t>2435240.558 </t>
  </si>
  <si>
    <t> 13.05.1955 01:23 </t>
  </si>
  <si>
    <t> K.Kordylewski </t>
  </si>
  <si>
    <t> SAC 28.108 </t>
  </si>
  <si>
    <t>2435373.357 </t>
  </si>
  <si>
    <t> 22.09.1955 20:34 </t>
  </si>
  <si>
    <t> 0.009 </t>
  </si>
  <si>
    <t> F.Dörr </t>
  </si>
  <si>
    <t>BAVM 12 </t>
  </si>
  <si>
    <t>2435932.357 </t>
  </si>
  <si>
    <t> 03.04.1957 20:34 </t>
  </si>
  <si>
    <t>2435934.498 </t>
  </si>
  <si>
    <t> 05.04.1957 23:57 </t>
  </si>
  <si>
    <t> R.Rudolph </t>
  </si>
  <si>
    <t>2436296.468 </t>
  </si>
  <si>
    <t> 02.04.1958 23:13 </t>
  </si>
  <si>
    <t> 0.004 </t>
  </si>
  <si>
    <t>BAVM 13 </t>
  </si>
  <si>
    <t>2436431.427 </t>
  </si>
  <si>
    <t> 15.08.1958 22:14 </t>
  </si>
  <si>
    <t> 0.030 </t>
  </si>
  <si>
    <t> H.Ganser </t>
  </si>
  <si>
    <t>2436868.321 </t>
  </si>
  <si>
    <t> 26.10.1959 19:42 </t>
  </si>
  <si>
    <t>2436868.324 </t>
  </si>
  <si>
    <t> 26.10.1959 19:46 </t>
  </si>
  <si>
    <t> -0.000 </t>
  </si>
  <si>
    <t> W.Braune </t>
  </si>
  <si>
    <t>2437956.345 </t>
  </si>
  <si>
    <t> 18.10.1962 20:16 </t>
  </si>
  <si>
    <t> -0.014 </t>
  </si>
  <si>
    <t> V.Znojil </t>
  </si>
  <si>
    <t> BRNO 6 </t>
  </si>
  <si>
    <t>2437958.460 </t>
  </si>
  <si>
    <t> 20.10.1962 23:02 </t>
  </si>
  <si>
    <t> -0.040 </t>
  </si>
  <si>
    <t> P.B.Lehmann </t>
  </si>
  <si>
    <t>BAVM 15 </t>
  </si>
  <si>
    <t>2437958.470 </t>
  </si>
  <si>
    <t> 20.10.1962 23:16 </t>
  </si>
  <si>
    <t> -0.030 </t>
  </si>
  <si>
    <t> R.Gizinski </t>
  </si>
  <si>
    <t>BAVM 18 </t>
  </si>
  <si>
    <t>2437958.473 </t>
  </si>
  <si>
    <t> 20.10.1962 23:21 </t>
  </si>
  <si>
    <t> -0.027 </t>
  </si>
  <si>
    <t> J.Dueball </t>
  </si>
  <si>
    <t>2438290.440 </t>
  </si>
  <si>
    <t> 17.09.1963 22:33 </t>
  </si>
  <si>
    <t> -0.039 </t>
  </si>
  <si>
    <t> K.Carbol </t>
  </si>
  <si>
    <t>2438470.400 </t>
  </si>
  <si>
    <t> 15.03.1964 21:36 </t>
  </si>
  <si>
    <t>2438502.489 </t>
  </si>
  <si>
    <t> 16.04.1964 23:44 </t>
  </si>
  <si>
    <t> -0.029 </t>
  </si>
  <si>
    <t> V.Mlynek </t>
  </si>
  <si>
    <t>2438502.490 </t>
  </si>
  <si>
    <t> 16.04.1964 23:45 </t>
  </si>
  <si>
    <t> -0.028 </t>
  </si>
  <si>
    <t> F.Zdarsky </t>
  </si>
  <si>
    <t>2438532.492 </t>
  </si>
  <si>
    <t> 16.05.1964 23:48 </t>
  </si>
  <si>
    <t> -0.011 </t>
  </si>
  <si>
    <t>2438592.464 </t>
  </si>
  <si>
    <t> 15.07.1964 23:08 </t>
  </si>
  <si>
    <t> A.Paschke </t>
  </si>
  <si>
    <t>2438708.133 </t>
  </si>
  <si>
    <t> 08.11.1964 15:11 </t>
  </si>
  <si>
    <t>E </t>
  </si>
  <si>
    <t>?</t>
  </si>
  <si>
    <t> Kandpal&amp;Srivastava </t>
  </si>
  <si>
    <t> BAC 18.265 </t>
  </si>
  <si>
    <t>2438710.278 </t>
  </si>
  <si>
    <t> 10.11.1964 18:40 </t>
  </si>
  <si>
    <t>2438984.423 </t>
  </si>
  <si>
    <t> 11.08.1965 22:09 </t>
  </si>
  <si>
    <t> 0.000 </t>
  </si>
  <si>
    <t> J.Düball </t>
  </si>
  <si>
    <t>2438999.412 </t>
  </si>
  <si>
    <t> 26.08.1965 21:53 </t>
  </si>
  <si>
    <t>2439029.406 </t>
  </si>
  <si>
    <t> 25.09.1965 21:44 </t>
  </si>
  <si>
    <t> W.Grauenhorst </t>
  </si>
  <si>
    <t>2439029.424 </t>
  </si>
  <si>
    <t> 25.09.1965 22:10 </t>
  </si>
  <si>
    <t> 0.024 </t>
  </si>
  <si>
    <t> W.Eckert </t>
  </si>
  <si>
    <t>2439029.436 </t>
  </si>
  <si>
    <t> 25.09.1965 22:27 </t>
  </si>
  <si>
    <t> 0.036 </t>
  </si>
  <si>
    <t>2439035.826 </t>
  </si>
  <si>
    <t> 02.10.1965 07:49 </t>
  </si>
  <si>
    <t> M.Baldwin </t>
  </si>
  <si>
    <t>IBVS 129 </t>
  </si>
  <si>
    <t>2439044.407 </t>
  </si>
  <si>
    <t> 10.10.1965 21:46 </t>
  </si>
  <si>
    <t> 0.014 </t>
  </si>
  <si>
    <t>2439059.407 </t>
  </si>
  <si>
    <t> 25.10.1965 21:46 </t>
  </si>
  <si>
    <t> 0.021 </t>
  </si>
  <si>
    <t> T.Berthold </t>
  </si>
  <si>
    <t> HABZ 59 </t>
  </si>
  <si>
    <t>2439093.660 </t>
  </si>
  <si>
    <t> 29.11.1965 03:50 </t>
  </si>
  <si>
    <t>2439406.337 </t>
  </si>
  <si>
    <t> 07.10.1966 20:05 </t>
  </si>
  <si>
    <t> -0.020 </t>
  </si>
  <si>
    <t>BAVM 23 </t>
  </si>
  <si>
    <t>2439406.349 </t>
  </si>
  <si>
    <t> 07.10.1966 20:22 </t>
  </si>
  <si>
    <t> J.Hübscher </t>
  </si>
  <si>
    <t>2439406.365 </t>
  </si>
  <si>
    <t> 07.10.1966 20:45 </t>
  </si>
  <si>
    <t> 0.008 </t>
  </si>
  <si>
    <t>2439436.314 </t>
  </si>
  <si>
    <t> 06.11.1966 19:32 </t>
  </si>
  <si>
    <t>2439648.376 </t>
  </si>
  <si>
    <t> 06.06.1967 21:01 </t>
  </si>
  <si>
    <t> N.Güdür </t>
  </si>
  <si>
    <t> AN 291.112 </t>
  </si>
  <si>
    <t>2439648.377 </t>
  </si>
  <si>
    <t> 06.06.1967 21:02 </t>
  </si>
  <si>
    <t> M.Kurutac </t>
  </si>
  <si>
    <t>2439708.348 </t>
  </si>
  <si>
    <t> 05.08.1967 20:21 </t>
  </si>
  <si>
    <t>2439725.484 </t>
  </si>
  <si>
    <t> 22.08.1967 23:36 </t>
  </si>
  <si>
    <t>2439738.332 </t>
  </si>
  <si>
    <t> 04.09.1967 19:58 </t>
  </si>
  <si>
    <t>2440042.4714 </t>
  </si>
  <si>
    <t> 04.07.1968 23:18 </t>
  </si>
  <si>
    <t> -0.0004 </t>
  </si>
  <si>
    <t>IBVS 456 </t>
  </si>
  <si>
    <t>2440175.269 </t>
  </si>
  <si>
    <t> 14.11.1968 18:27 </t>
  </si>
  <si>
    <t>2440528.668 </t>
  </si>
  <si>
    <t> 03.11.1969 04:01 </t>
  </si>
  <si>
    <t>IBVS 795 </t>
  </si>
  <si>
    <t>2440811.379 </t>
  </si>
  <si>
    <t> 12.08.1970 21:05 </t>
  </si>
  <si>
    <t> 0.001 </t>
  </si>
  <si>
    <t> H.Peter </t>
  </si>
  <si>
    <t> ORI 121 </t>
  </si>
  <si>
    <t>2440811.409 </t>
  </si>
  <si>
    <t> 12.08.1970 21:48 </t>
  </si>
  <si>
    <t> 0.031 </t>
  </si>
  <si>
    <t>BAVM 25 </t>
  </si>
  <si>
    <t>2440871.3481 </t>
  </si>
  <si>
    <t> 11.10.1970 20:21 </t>
  </si>
  <si>
    <t> -0.0003 </t>
  </si>
  <si>
    <t> R.Hufnagl </t>
  </si>
  <si>
    <t>IBVS 530 </t>
  </si>
  <si>
    <t>2440871.353 </t>
  </si>
  <si>
    <t> 11.10.1970 20:28 </t>
  </si>
  <si>
    <t> 0.005 </t>
  </si>
  <si>
    <t> ORI 122 </t>
  </si>
  <si>
    <t>2441173.342 </t>
  </si>
  <si>
    <t> 09.08.1971 20:12 </t>
  </si>
  <si>
    <t>IBVS 647 </t>
  </si>
  <si>
    <t>2441248.288 </t>
  </si>
  <si>
    <t> 23.10.1971 18:54 </t>
  </si>
  <si>
    <t> -0.017 </t>
  </si>
  <si>
    <t>2441308.280 </t>
  </si>
  <si>
    <t> 22.12.1971 18:43 </t>
  </si>
  <si>
    <t> R.Diethelm </t>
  </si>
  <si>
    <t> BBS 1 </t>
  </si>
  <si>
    <t>2441357.541 </t>
  </si>
  <si>
    <t> 10.02.1972 00:59 </t>
  </si>
  <si>
    <t> Z.Klimek </t>
  </si>
  <si>
    <t>IBVS 637 </t>
  </si>
  <si>
    <t>2441385.374 </t>
  </si>
  <si>
    <t> 08.03.1972 20:58 </t>
  </si>
  <si>
    <t> -0.006 </t>
  </si>
  <si>
    <t> BBS 2 </t>
  </si>
  <si>
    <t>2441400.337 </t>
  </si>
  <si>
    <t> 23.03.1972 20:05 </t>
  </si>
  <si>
    <t> -0.036 </t>
  </si>
  <si>
    <t>2441522.477 </t>
  </si>
  <si>
    <t> 23.07.1972 23:26 </t>
  </si>
  <si>
    <t> BBS 4 </t>
  </si>
  <si>
    <t>2441582.408 </t>
  </si>
  <si>
    <t> 21.09.1972 21:47 </t>
  </si>
  <si>
    <t> -0.018 </t>
  </si>
  <si>
    <t> BBS 5 </t>
  </si>
  <si>
    <t>2441595.283 </t>
  </si>
  <si>
    <t> 04.10.1972 18:47 </t>
  </si>
  <si>
    <t>2441597.423 </t>
  </si>
  <si>
    <t> 06.10.1972 22:09 </t>
  </si>
  <si>
    <t>2441657.376 </t>
  </si>
  <si>
    <t> 05.12.1972 21:01 </t>
  </si>
  <si>
    <t> -0.013 </t>
  </si>
  <si>
    <t> BBS 7 </t>
  </si>
  <si>
    <t>2441794.467 </t>
  </si>
  <si>
    <t> 21.04.1973 23:12 </t>
  </si>
  <si>
    <t> BBS 9 </t>
  </si>
  <si>
    <t>2441929.384 </t>
  </si>
  <si>
    <t> 03.09.1973 21:12 </t>
  </si>
  <si>
    <t> BBS 11 </t>
  </si>
  <si>
    <t>2441931.545 </t>
  </si>
  <si>
    <t> 06.09.1973 01:04 </t>
  </si>
  <si>
    <t>2441959.370 </t>
  </si>
  <si>
    <t> 03.10.1973 20:52 </t>
  </si>
  <si>
    <t>2442569.799 </t>
  </si>
  <si>
    <t> 06.06.1975 07:10 </t>
  </si>
  <si>
    <t> AVSJ 7.33 </t>
  </si>
  <si>
    <t>2442689.726 </t>
  </si>
  <si>
    <t> 04.10.1975 05:25 </t>
  </si>
  <si>
    <t>2442927.467 </t>
  </si>
  <si>
    <t> 28.05.1976 23:12 </t>
  </si>
  <si>
    <t> P.Novak </t>
  </si>
  <si>
    <t> BRNO 21 </t>
  </si>
  <si>
    <t>2442946.757 </t>
  </si>
  <si>
    <t> 17.06.1976 06:10 </t>
  </si>
  <si>
    <t> AOEB 1 </t>
  </si>
  <si>
    <t>2442957.453 </t>
  </si>
  <si>
    <t> 27.06.1976 22:52 </t>
  </si>
  <si>
    <t>2442976.745 </t>
  </si>
  <si>
    <t> 17.07.1976 05:52 </t>
  </si>
  <si>
    <t> D.Ruokonen </t>
  </si>
  <si>
    <t>2442991.725 </t>
  </si>
  <si>
    <t> 01.08.1976 05:24 </t>
  </si>
  <si>
    <t>2443006.726 </t>
  </si>
  <si>
    <t> 16.08.1976 05:25 </t>
  </si>
  <si>
    <t>2443017.434 </t>
  </si>
  <si>
    <t> 26.08.1976 22:24 </t>
  </si>
  <si>
    <t> O.Rehacek </t>
  </si>
  <si>
    <t>2443021.718 </t>
  </si>
  <si>
    <t> 31.08.1976 05:13 </t>
  </si>
  <si>
    <t>2443036.714 </t>
  </si>
  <si>
    <t> 15.09.1976 05:08 </t>
  </si>
  <si>
    <t>2443398.671 </t>
  </si>
  <si>
    <t> 12.09.1977 04:06 </t>
  </si>
  <si>
    <t>2443413.652 </t>
  </si>
  <si>
    <t> 27.09.1977 03:38 </t>
  </si>
  <si>
    <t>2443413.671 </t>
  </si>
  <si>
    <t> 27.09.1977 04:06 </t>
  </si>
  <si>
    <t> G.Samolyk </t>
  </si>
  <si>
    <t>2443548.590 </t>
  </si>
  <si>
    <t> 09.02.1978 02:09 </t>
  </si>
  <si>
    <t>2443625.683 </t>
  </si>
  <si>
    <t> 27.04.1978 04:23 </t>
  </si>
  <si>
    <t>2443670.702 </t>
  </si>
  <si>
    <t> 11.06.1978 04:50 </t>
  </si>
  <si>
    <t>2443700.672 </t>
  </si>
  <si>
    <t> 11.07.1978 04:07 </t>
  </si>
  <si>
    <t>2443741.351 </t>
  </si>
  <si>
    <t> 20.08.1978 20:25 </t>
  </si>
  <si>
    <t> BBS 38 </t>
  </si>
  <si>
    <t>2443756.352 </t>
  </si>
  <si>
    <t> 04.09.1978 20:26 </t>
  </si>
  <si>
    <t> BBS 39 </t>
  </si>
  <si>
    <t>2443820.612 </t>
  </si>
  <si>
    <t> 08.11.1978 02:41 </t>
  </si>
  <si>
    <t>2443865.587 </t>
  </si>
  <si>
    <t> 23.12.1978 02:05 </t>
  </si>
  <si>
    <t>2444019.780 </t>
  </si>
  <si>
    <t> 26.05.1979 06:43 </t>
  </si>
  <si>
    <t>2444049.777 </t>
  </si>
  <si>
    <t> 25.06.1979 06:38 </t>
  </si>
  <si>
    <t>2444118.305 </t>
  </si>
  <si>
    <t> 01.09.1979 19:19 </t>
  </si>
  <si>
    <t> -0.012 </t>
  </si>
  <si>
    <t> R.Germann </t>
  </si>
  <si>
    <t> BBS 45 </t>
  </si>
  <si>
    <t>2444133.313 </t>
  </si>
  <si>
    <t> 16.09.1979 19:30 </t>
  </si>
  <si>
    <t>2444139.721 </t>
  </si>
  <si>
    <t> 23.09.1979 05:18 </t>
  </si>
  <si>
    <t>2444208.276 </t>
  </si>
  <si>
    <t> 30.11.1979 18:37 </t>
  </si>
  <si>
    <t>2444227.538 </t>
  </si>
  <si>
    <t> 20.12.1979 00:54 </t>
  </si>
  <si>
    <t>2444259.675 </t>
  </si>
  <si>
    <t> 21.01.1980 04:12 </t>
  </si>
  <si>
    <t>2444349.607 </t>
  </si>
  <si>
    <t> 20.04.1980 02:34 </t>
  </si>
  <si>
    <t> -0.025 </t>
  </si>
  <si>
    <t>2444452.440 </t>
  </si>
  <si>
    <t> 31.07.1980 22:33 </t>
  </si>
  <si>
    <t> BBS 49 </t>
  </si>
  <si>
    <t>2444540.243 </t>
  </si>
  <si>
    <t> 27.10.1980 17:49 </t>
  </si>
  <si>
    <t> BBS 51 </t>
  </si>
  <si>
    <t>2444576.671 </t>
  </si>
  <si>
    <t> 03.12.1980 04:06 </t>
  </si>
  <si>
    <t>2444874.369 </t>
  </si>
  <si>
    <t> 26.09.1981 20:51 </t>
  </si>
  <si>
    <t> BRNO 26 </t>
  </si>
  <si>
    <t>2444919.338 </t>
  </si>
  <si>
    <t> 10.11.1981 20:06 </t>
  </si>
  <si>
    <t> BBS 57 </t>
  </si>
  <si>
    <t>2444938.622 </t>
  </si>
  <si>
    <t> 30.11.1981 02:55 </t>
  </si>
  <si>
    <t>2444938.643 </t>
  </si>
  <si>
    <t> 30.11.1981 03:25 </t>
  </si>
  <si>
    <t> 0.016 </t>
  </si>
  <si>
    <t>2445223.493 </t>
  </si>
  <si>
    <t> 10.09.1982 23:49 </t>
  </si>
  <si>
    <t> Buchler &amp; Gröbel </t>
  </si>
  <si>
    <t>IBVS 2385 </t>
  </si>
  <si>
    <t>2445253.473 </t>
  </si>
  <si>
    <t> 10.10.1982 23:21 </t>
  </si>
  <si>
    <t> P.Frank </t>
  </si>
  <si>
    <t>BAVM 36 </t>
  </si>
  <si>
    <t>2445281.332 </t>
  </si>
  <si>
    <t> 07.11.1982 19:58 </t>
  </si>
  <si>
    <t>2445525.476 </t>
  </si>
  <si>
    <t> 09.07.1983 23:25 </t>
  </si>
  <si>
    <t> D.Böhme </t>
  </si>
  <si>
    <t> MVS 10.104 </t>
  </si>
  <si>
    <t>2445555.438 </t>
  </si>
  <si>
    <t> 08.08.1983 22:30 </t>
  </si>
  <si>
    <t> M.Zejda </t>
  </si>
  <si>
    <t>2445555.446 </t>
  </si>
  <si>
    <t> 08.08.1983 22:42 </t>
  </si>
  <si>
    <t> M.Varady </t>
  </si>
  <si>
    <t>2445555.448 </t>
  </si>
  <si>
    <t> 08.08.1983 22:45 </t>
  </si>
  <si>
    <t> R.Pliska </t>
  </si>
  <si>
    <t>2445555.455 </t>
  </si>
  <si>
    <t> 08.08.1983 22:55 </t>
  </si>
  <si>
    <t> P.Lutcha </t>
  </si>
  <si>
    <t> V.Svoboda </t>
  </si>
  <si>
    <t>2445555.458 </t>
  </si>
  <si>
    <t> 08.08.1983 22:59 </t>
  </si>
  <si>
    <t> T.Graf </t>
  </si>
  <si>
    <t> J.Mrazek </t>
  </si>
  <si>
    <t>2445555.459 </t>
  </si>
  <si>
    <t> 08.08.1983 23:00 </t>
  </si>
  <si>
    <t> E.Kobzova </t>
  </si>
  <si>
    <t> P.Svoboda </t>
  </si>
  <si>
    <t>2445555.468 </t>
  </si>
  <si>
    <t> 08.08.1983 23:13 </t>
  </si>
  <si>
    <t> J.Silhan </t>
  </si>
  <si>
    <t>2445902.434 </t>
  </si>
  <si>
    <t> 20.07.1984 22:24 </t>
  </si>
  <si>
    <t> BBS 74 </t>
  </si>
  <si>
    <t>2445917.435 </t>
  </si>
  <si>
    <t> 04.08.1984 22:26 </t>
  </si>
  <si>
    <t> R.Pleskac </t>
  </si>
  <si>
    <t> BRNO 27 </t>
  </si>
  <si>
    <t>2445917.443 </t>
  </si>
  <si>
    <t> 04.08.1984 22:37 </t>
  </si>
  <si>
    <t> M.Lenz </t>
  </si>
  <si>
    <t>2446011.657 </t>
  </si>
  <si>
    <t> 07.11.1984 03:46 </t>
  </si>
  <si>
    <t> D.Williams </t>
  </si>
  <si>
    <t>2446011.660 </t>
  </si>
  <si>
    <t> 07.11.1984 03:50 </t>
  </si>
  <si>
    <t>2446026.637 </t>
  </si>
  <si>
    <t> 22.11.1984 03:17 </t>
  </si>
  <si>
    <t> -0.024 </t>
  </si>
  <si>
    <t>2446026.677 </t>
  </si>
  <si>
    <t> 22.11.1984 04:14 </t>
  </si>
  <si>
    <t>2446204.418 </t>
  </si>
  <si>
    <t> 18.05.1985 22:01 </t>
  </si>
  <si>
    <t>BAVM 39 </t>
  </si>
  <si>
    <t>2446253.704 </t>
  </si>
  <si>
    <t> 07.07.1985 04:53 </t>
  </si>
  <si>
    <t> 0.012 </t>
  </si>
  <si>
    <t>2446294.378 </t>
  </si>
  <si>
    <t> 16.08.1985 21:04 </t>
  </si>
  <si>
    <t> S.Gajdic </t>
  </si>
  <si>
    <t>2446294.382 </t>
  </si>
  <si>
    <t> 16.08.1985 21:10 </t>
  </si>
  <si>
    <t> M.Danes </t>
  </si>
  <si>
    <t> P.Wagner </t>
  </si>
  <si>
    <t>2446294.383 </t>
  </si>
  <si>
    <t> 16.08.1985 21:11 </t>
  </si>
  <si>
    <t> V.Babic </t>
  </si>
  <si>
    <t>2446294.386 </t>
  </si>
  <si>
    <t> 16.08.1985 21:15 </t>
  </si>
  <si>
    <t> J.Kankovsky </t>
  </si>
  <si>
    <t> J.Lelo </t>
  </si>
  <si>
    <t>2446294.388 </t>
  </si>
  <si>
    <t> 16.08.1985 21:18 </t>
  </si>
  <si>
    <t> S.Stefanisko </t>
  </si>
  <si>
    <t>2446294.395 </t>
  </si>
  <si>
    <t> 16.08.1985 21:28 </t>
  </si>
  <si>
    <t> J.Kanalikova </t>
  </si>
  <si>
    <t>2446294.396 </t>
  </si>
  <si>
    <t> 16.08.1985 21:30 </t>
  </si>
  <si>
    <t> V.Cobirka </t>
  </si>
  <si>
    <t> M.Sipajda </t>
  </si>
  <si>
    <t>2446294.399 </t>
  </si>
  <si>
    <t> 16.08.1985 21:34 </t>
  </si>
  <si>
    <t> J.Havel </t>
  </si>
  <si>
    <t>2446294.409 </t>
  </si>
  <si>
    <t> 16.08.1985 21:48 </t>
  </si>
  <si>
    <t> J.Andal </t>
  </si>
  <si>
    <t>2446294.412 </t>
  </si>
  <si>
    <t> 16.08.1985 21:53 </t>
  </si>
  <si>
    <t> 0.026 </t>
  </si>
  <si>
    <t> B.Konecny </t>
  </si>
  <si>
    <t>2446491.431 </t>
  </si>
  <si>
    <t> 01.03.1986 22:20 </t>
  </si>
  <si>
    <t> I.Middlemist </t>
  </si>
  <si>
    <t> VSSC 66.36 </t>
  </si>
  <si>
    <t>2446628.502 </t>
  </si>
  <si>
    <t> 17.07.1986 00:02 </t>
  </si>
  <si>
    <t> B.Koch </t>
  </si>
  <si>
    <t>BAVM 46 </t>
  </si>
  <si>
    <t>2446735.584 </t>
  </si>
  <si>
    <t> 01.11.1986 02:00 </t>
  </si>
  <si>
    <t>2446973.347 </t>
  </si>
  <si>
    <t> 26.06.1987 20:19 </t>
  </si>
  <si>
    <t> G.Mavrofridis </t>
  </si>
  <si>
    <t> BBS 84 </t>
  </si>
  <si>
    <t>2446994.768 </t>
  </si>
  <si>
    <t> 18.07.1987 06:25 </t>
  </si>
  <si>
    <t>2447039.723 </t>
  </si>
  <si>
    <t> 01.09.1987 05:21 </t>
  </si>
  <si>
    <t>2447065.435 </t>
  </si>
  <si>
    <t> 26.09.1987 22:26 </t>
  </si>
  <si>
    <t> BBS 86 </t>
  </si>
  <si>
    <t>2447084.687 </t>
  </si>
  <si>
    <t> 16.10.1987 04:29 </t>
  </si>
  <si>
    <t> -0.023 </t>
  </si>
  <si>
    <t>2447110.4098 </t>
  </si>
  <si>
    <t> 10.11.1987 21:50 </t>
  </si>
  <si>
    <t> -0.0020 </t>
  </si>
  <si>
    <t> J.Ells </t>
  </si>
  <si>
    <t> VSSC 70.16 </t>
  </si>
  <si>
    <t>2447112.549 </t>
  </si>
  <si>
    <t> 13.11.1987 01:10 </t>
  </si>
  <si>
    <t>2447114.685 </t>
  </si>
  <si>
    <t> 15.11.1987 04:26 </t>
  </si>
  <si>
    <t>2447161.818 </t>
  </si>
  <si>
    <t> 01.01.1988 07:37 </t>
  </si>
  <si>
    <t>2447412.400 </t>
  </si>
  <si>
    <t> 07.09.1988 21:36 </t>
  </si>
  <si>
    <t> J.Pietz </t>
  </si>
  <si>
    <t>BAVM 52 </t>
  </si>
  <si>
    <t>2447442.3864 </t>
  </si>
  <si>
    <t> 07.10.1988 21:16 </t>
  </si>
  <si>
    <t> -0.0044 </t>
  </si>
  <si>
    <t> VSSC 72.25 </t>
  </si>
  <si>
    <t>2447592.315 </t>
  </si>
  <si>
    <t> 06.03.1989 19:33 </t>
  </si>
  <si>
    <t> -0.002 </t>
  </si>
  <si>
    <t> K.Seifert </t>
  </si>
  <si>
    <t>2447733.672 </t>
  </si>
  <si>
    <t> 26.07.1989 04:07 </t>
  </si>
  <si>
    <t>2447735.793 </t>
  </si>
  <si>
    <t> 28.07.1989 07:01 </t>
  </si>
  <si>
    <t>2447748.680 </t>
  </si>
  <si>
    <t> 10.08.1989 04:19 </t>
  </si>
  <si>
    <t>2447759.368 </t>
  </si>
  <si>
    <t> 20.08.1989 20:49 </t>
  </si>
  <si>
    <t> R.Schertler </t>
  </si>
  <si>
    <t>BAVM 56 </t>
  </si>
  <si>
    <t>2447791.4997 </t>
  </si>
  <si>
    <t> 21.09.1989 23:59 </t>
  </si>
  <si>
    <t> -0.0045 </t>
  </si>
  <si>
    <t> VSSC 73 </t>
  </si>
  <si>
    <t>2447793.660 </t>
  </si>
  <si>
    <t> 24.09.1989 03:50 </t>
  </si>
  <si>
    <t>2447804.345 </t>
  </si>
  <si>
    <t> 04.10.1989 20:16 </t>
  </si>
  <si>
    <t>2447928.579 </t>
  </si>
  <si>
    <t> 06.02.1990 01:53 </t>
  </si>
  <si>
    <t>2448016.378 </t>
  </si>
  <si>
    <t> 04.05.1990 21:04 </t>
  </si>
  <si>
    <t> -0.015 </t>
  </si>
  <si>
    <t>2448108.479 </t>
  </si>
  <si>
    <t> 04.08.1990 23:29 </t>
  </si>
  <si>
    <t> R.Sychra </t>
  </si>
  <si>
    <t> BRNO 31 </t>
  </si>
  <si>
    <t>2448123.490 </t>
  </si>
  <si>
    <t> 19.08.1990 23:45 </t>
  </si>
  <si>
    <t> M.Sirotek </t>
  </si>
  <si>
    <t>2448151.311 </t>
  </si>
  <si>
    <t> 16.09.1990 19:27 </t>
  </si>
  <si>
    <t> -0.016 </t>
  </si>
  <si>
    <t>BAVM 59 </t>
  </si>
  <si>
    <t>2448166.297 </t>
  </si>
  <si>
    <t> 01.10.1990 19:07 </t>
  </si>
  <si>
    <t> -0.022 </t>
  </si>
  <si>
    <t>2448260.543 </t>
  </si>
  <si>
    <t> 04.01.1991 01:01 </t>
  </si>
  <si>
    <t>2448260.557 </t>
  </si>
  <si>
    <t> 04.01.1991 01:22 </t>
  </si>
  <si>
    <t> A.Dedoch </t>
  </si>
  <si>
    <t>2448485.438 </t>
  </si>
  <si>
    <t> 16.08.1991 22:30 </t>
  </si>
  <si>
    <t> T.Cervinka </t>
  </si>
  <si>
    <t>2448485.439 </t>
  </si>
  <si>
    <t> 16.08.1991 22:32 </t>
  </si>
  <si>
    <t> Ma.Kolarik </t>
  </si>
  <si>
    <t>2448485.4433 </t>
  </si>
  <si>
    <t> 16.08.1991 22:38 </t>
  </si>
  <si>
    <t> -0.0041 </t>
  </si>
  <si>
    <t> Wolf &amp; Diethelm </t>
  </si>
  <si>
    <t>IBVS 3762 </t>
  </si>
  <si>
    <t>2448500.4348 </t>
  </si>
  <si>
    <t> 31.08.1991 22:26 </t>
  </si>
  <si>
    <t> -0.0052 </t>
  </si>
  <si>
    <t>2448532.560 </t>
  </si>
  <si>
    <t> 03.10.1991 01:26 </t>
  </si>
  <si>
    <t>2448545.4120 </t>
  </si>
  <si>
    <t> 15.10.1991 21:53 </t>
  </si>
  <si>
    <t> -0.0058 </t>
  </si>
  <si>
    <t>2448817.420 </t>
  </si>
  <si>
    <t> 13.07.1992 22:04 </t>
  </si>
  <si>
    <t> BBS 101 </t>
  </si>
  <si>
    <t>2448862.391 </t>
  </si>
  <si>
    <t> 27.08.1992 21:23 </t>
  </si>
  <si>
    <t> M.Vrastak </t>
  </si>
  <si>
    <t>2448862.417 </t>
  </si>
  <si>
    <t> 27.08.1992 22:00 </t>
  </si>
  <si>
    <t> BBS 102 </t>
  </si>
  <si>
    <t>2449119.398 </t>
  </si>
  <si>
    <t> 11.05.1993 21:33 </t>
  </si>
  <si>
    <t>2449605.611 </t>
  </si>
  <si>
    <t> 10.09.1994 02:39 </t>
  </si>
  <si>
    <t> P.Molik </t>
  </si>
  <si>
    <t>OEJV 0060 </t>
  </si>
  <si>
    <t>2449618.458 </t>
  </si>
  <si>
    <t> 22.09.1994 22:59 </t>
  </si>
  <si>
    <t>2449830.4669 </t>
  </si>
  <si>
    <t> 22.04.1995 23:12 </t>
  </si>
  <si>
    <t> -0.0309 </t>
  </si>
  <si>
    <t> A.Kratochvil </t>
  </si>
  <si>
    <t> BRNO 32 </t>
  </si>
  <si>
    <t>2449830.4746 </t>
  </si>
  <si>
    <t> 22.04.1995 23:23 </t>
  </si>
  <si>
    <t> -0.0232 </t>
  </si>
  <si>
    <t> J.Polak </t>
  </si>
  <si>
    <t>2449830.4753 </t>
  </si>
  <si>
    <t> 22.04.1995 23:24 </t>
  </si>
  <si>
    <t> -0.0225 </t>
  </si>
  <si>
    <t> M.Rottenborn </t>
  </si>
  <si>
    <t>2449830.4885 </t>
  </si>
  <si>
    <t> 22.04.1995 23:43 </t>
  </si>
  <si>
    <t> -0.0093 </t>
  </si>
  <si>
    <t> M.Vetrovcova </t>
  </si>
  <si>
    <t>2449905.4435 </t>
  </si>
  <si>
    <t> 06.07.1995 22:38 </t>
  </si>
  <si>
    <t> -0.0173 </t>
  </si>
  <si>
    <t>2449920.4462 </t>
  </si>
  <si>
    <t> 21.07.1995 22:42 </t>
  </si>
  <si>
    <t> -0.0072 </t>
  </si>
  <si>
    <t>2449920.4517 </t>
  </si>
  <si>
    <t> 21.07.1995 22:50 </t>
  </si>
  <si>
    <t> -0.0017 </t>
  </si>
  <si>
    <t>2449920.459 </t>
  </si>
  <si>
    <t> 21.07.1995 23:00 </t>
  </si>
  <si>
    <t>2450115.343 </t>
  </si>
  <si>
    <t> 01.02.1996 20:13 </t>
  </si>
  <si>
    <t> G.Maintz </t>
  </si>
  <si>
    <t>BAVM 93 </t>
  </si>
  <si>
    <t>2450271.708 </t>
  </si>
  <si>
    <t> 07.07.1996 04:59 </t>
  </si>
  <si>
    <t>C </t>
  </si>
  <si>
    <t>ns</t>
  </si>
  <si>
    <t> S.Cook </t>
  </si>
  <si>
    <t> AOEB 12 </t>
  </si>
  <si>
    <t>2450286.698 </t>
  </si>
  <si>
    <t> 22.07.1996 04:45 </t>
  </si>
  <si>
    <t>2450297.4049 </t>
  </si>
  <si>
    <t> 01.08.1996 21:43 </t>
  </si>
  <si>
    <t> -0.0053 </t>
  </si>
  <si>
    <t> M.Netolicky </t>
  </si>
  <si>
    <t>2450464.473 </t>
  </si>
  <si>
    <t> 15.01.1997 23:21 </t>
  </si>
  <si>
    <t> D.Bannuscher </t>
  </si>
  <si>
    <t>BAVM 101 </t>
  </si>
  <si>
    <t>2450663.652 </t>
  </si>
  <si>
    <t> 03.08.1997 03:38 </t>
  </si>
  <si>
    <t>2451027.765 </t>
  </si>
  <si>
    <t> 02.08.1998 06:21 </t>
  </si>
  <si>
    <t>2451100.588 </t>
  </si>
  <si>
    <t> 14.10.1998 02:06 </t>
  </si>
  <si>
    <t>2451552.494 </t>
  </si>
  <si>
    <t> 08.01.2000 23:51 </t>
  </si>
  <si>
    <t> K.Tikkanen </t>
  </si>
  <si>
    <t> BBS 123 </t>
  </si>
  <si>
    <t>2451625.313 </t>
  </si>
  <si>
    <t> 21.03.2000 19:30 </t>
  </si>
  <si>
    <t> A.Abe </t>
  </si>
  <si>
    <t>BAVM 131 </t>
  </si>
  <si>
    <t>2451901.598 </t>
  </si>
  <si>
    <t> 23.12.2000 02:21 </t>
  </si>
  <si>
    <t> B.Procházková </t>
  </si>
  <si>
    <t>OEJV 0074 </t>
  </si>
  <si>
    <t>2451901.602 </t>
  </si>
  <si>
    <t> 23.12.2000 02:26 </t>
  </si>
  <si>
    <t> J.Cechal </t>
  </si>
  <si>
    <t>2452203.611 </t>
  </si>
  <si>
    <t> 21.10.2001 02:39 </t>
  </si>
  <si>
    <t>2452263.5734 </t>
  </si>
  <si>
    <t> 20.12.2001 01:45 </t>
  </si>
  <si>
    <t> -0.0092 </t>
  </si>
  <si>
    <t>2452835.4329 </t>
  </si>
  <si>
    <t> 14.07.2003 22:23 </t>
  </si>
  <si>
    <t> -0.0103 </t>
  </si>
  <si>
    <t> W.Quester </t>
  </si>
  <si>
    <t>BAVM 172 </t>
  </si>
  <si>
    <t>2452940.379 </t>
  </si>
  <si>
    <t> 27.10.2003 21:05 </t>
  </si>
  <si>
    <t> R.Meyer </t>
  </si>
  <si>
    <t>BAVM 171 </t>
  </si>
  <si>
    <t>2453229.5242 </t>
  </si>
  <si>
    <t> 12.08.2004 00:34 </t>
  </si>
  <si>
    <t> -0.0102 </t>
  </si>
  <si>
    <t>o</t>
  </si>
  <si>
    <t> H.Jungbluth </t>
  </si>
  <si>
    <t>BAVM 173 </t>
  </si>
  <si>
    <t>2453552.9370 </t>
  </si>
  <si>
    <t> 01.07.2005 10:29 </t>
  </si>
  <si>
    <t>R</t>
  </si>
  <si>
    <t> J.M.Cook et al. </t>
  </si>
  <si>
    <t>IBVS 5636 </t>
  </si>
  <si>
    <t>2453651.4587 </t>
  </si>
  <si>
    <t> 07.10.2005 23:00 </t>
  </si>
  <si>
    <t> M. Zejda et al. </t>
  </si>
  <si>
    <t>IBVS 5741 </t>
  </si>
  <si>
    <t>2454107.6609 </t>
  </si>
  <si>
    <t> 07.01.2007 03:51 </t>
  </si>
  <si>
    <t> -0.0115 </t>
  </si>
  <si>
    <t> C.Hesseltine </t>
  </si>
  <si>
    <t>2454360.3942 </t>
  </si>
  <si>
    <t> 16.09.2007 21:27 </t>
  </si>
  <si>
    <t> -0.0106 </t>
  </si>
  <si>
    <t>BAVM 193 </t>
  </si>
  <si>
    <t>2454409.6537 </t>
  </si>
  <si>
    <t> 05.11.2007 03:41 </t>
  </si>
  <si>
    <t> -0.0125 </t>
  </si>
  <si>
    <t> J.Bialozynski </t>
  </si>
  <si>
    <t>JAAVSO 36(2);171 </t>
  </si>
  <si>
    <t>2454623.8311 </t>
  </si>
  <si>
    <t> 06.06.2008 07:56 </t>
  </si>
  <si>
    <t> -0.0151 </t>
  </si>
  <si>
    <t>JAAVSO 36(2);186 </t>
  </si>
  <si>
    <t>2454738.4258 </t>
  </si>
  <si>
    <t> 28.09.2008 22:13 </t>
  </si>
  <si>
    <t> -0.0067 </t>
  </si>
  <si>
    <t>-I</t>
  </si>
  <si>
    <t> F.Agerer </t>
  </si>
  <si>
    <t>BAVM 203 </t>
  </si>
  <si>
    <t>2454743.7742 </t>
  </si>
  <si>
    <t> 04.10.2008 06:34 </t>
  </si>
  <si>
    <t>12520</t>
  </si>
  <si>
    <t> -0.0128 </t>
  </si>
  <si>
    <t> JAAVSO 37;44 </t>
  </si>
  <si>
    <t>2455163.5670 </t>
  </si>
  <si>
    <t> 28.11.2009 01:36 </t>
  </si>
  <si>
    <t>12716</t>
  </si>
  <si>
    <t> JAAVSO 38;120 </t>
  </si>
  <si>
    <t>2455645.4727 </t>
  </si>
  <si>
    <t> 24.03.2011 23:20 </t>
  </si>
  <si>
    <t>12941</t>
  </si>
  <si>
    <t> -0.0121 </t>
  </si>
  <si>
    <t>BAVM 220 </t>
  </si>
  <si>
    <t>2455874.6446 </t>
  </si>
  <si>
    <t> 09.11.2011 03:28 </t>
  </si>
  <si>
    <t>13048</t>
  </si>
  <si>
    <t>IBVS 6011 </t>
  </si>
  <si>
    <t>2455934.6160 </t>
  </si>
  <si>
    <t> 08.01.2012 02:47 </t>
  </si>
  <si>
    <t>13076</t>
  </si>
  <si>
    <t> -0.0118 </t>
  </si>
  <si>
    <t> JAAVSO 41;122 </t>
  </si>
  <si>
    <t>2456187.34548 </t>
  </si>
  <si>
    <t> 16.09.2012 20:17 </t>
  </si>
  <si>
    <t>13194</t>
  </si>
  <si>
    <t> -0.01472 </t>
  </si>
  <si>
    <t> R.Uhlar </t>
  </si>
  <si>
    <t>IBVS 6114 </t>
  </si>
  <si>
    <t>2456219.4748 </t>
  </si>
  <si>
    <t> 18.10.2012 23:23 </t>
  </si>
  <si>
    <t>13209</t>
  </si>
  <si>
    <t> -0.0124 </t>
  </si>
  <si>
    <t>BAVM 231 </t>
  </si>
  <si>
    <t>2456461.49619 </t>
  </si>
  <si>
    <t> 17.06.2013 23:54 </t>
  </si>
  <si>
    <t>13322</t>
  </si>
  <si>
    <t> -0.01441 </t>
  </si>
  <si>
    <t>2456491.4802 </t>
  </si>
  <si>
    <t> 17.07.2013 23:31 </t>
  </si>
  <si>
    <t>13336</t>
  </si>
  <si>
    <t> -0.0156 </t>
  </si>
  <si>
    <t>BAVM 232 </t>
  </si>
  <si>
    <t>2456928.4078 </t>
  </si>
  <si>
    <t> 27.09.2014 21:47 </t>
  </si>
  <si>
    <t>13540</t>
  </si>
  <si>
    <t> -0.0152 </t>
  </si>
  <si>
    <t>BAVM 239 </t>
  </si>
  <si>
    <t>II</t>
  </si>
  <si>
    <t>BAD?</t>
  </si>
  <si>
    <t>JAVSO..44..164</t>
  </si>
  <si>
    <t>JAVSO..46…79 (2018)</t>
  </si>
  <si>
    <t>JAVSO..48..256</t>
  </si>
  <si>
    <t>JBAV, 60</t>
  </si>
  <si>
    <t>JAAVSO 51, 134</t>
  </si>
  <si>
    <t>BMGA</t>
  </si>
  <si>
    <t>VSS SEB Gp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</si>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</sst>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5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10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2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3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9" fillId="0" borderId="0" xfId="0" applyFont="1" applyAlignment="1"/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left" wrapText="1"/>
    </xf>
    <xf numFmtId="0" fontId="10" fillId="0" borderId="0" xfId="42" applyFont="1" applyAlignment="1">
      <alignment horizontal="left"/>
    </xf>
    <xf numFmtId="0" fontId="4" fillId="0" borderId="0" xfId="42" applyFont="1" applyAlignment="1">
      <alignment horizontal="left"/>
    </xf>
    <xf numFmtId="0" fontId="4" fillId="0" borderId="0" xfId="42" applyFont="1" applyAlignment="1">
      <alignment horizontal="center"/>
    </xf>
    <xf numFmtId="0" fontId="17" fillId="0" borderId="0" xfId="42" applyFont="1"/>
    <xf numFmtId="0" fontId="17" fillId="0" borderId="0" xfId="42" applyFont="1" applyAlignment="1">
      <alignment horizont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" fillId="0" borderId="0" xfId="42" applyFont="1" applyAlignment="1">
      <alignment wrapText="1"/>
    </xf>
    <xf numFmtId="0" fontId="4" fillId="0" borderId="0" xfId="42" applyFont="1" applyAlignment="1">
      <alignment horizontal="center" wrapText="1"/>
    </xf>
    <xf numFmtId="0" fontId="4" fillId="0" borderId="0" xfId="42" applyFont="1" applyAlignment="1">
      <alignment horizontal="left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165" fontId="42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3" fillId="0" borderId="0" xfId="0" applyFont="1" applyAlignment="1"/>
    <xf numFmtId="0" fontId="43" fillId="0" borderId="0" xfId="0" applyFont="1" applyAlignment="1" applyProtection="1">
      <alignment horizontal="center"/>
      <protection locked="0"/>
    </xf>
    <xf numFmtId="0" fontId="5" fillId="0" borderId="18" xfId="0" applyFont="1" applyBorder="1" applyAlignment="1"/>
    <xf numFmtId="0" fontId="0" fillId="0" borderId="18" xfId="0" applyBorder="1" applyAlignment="1"/>
    <xf numFmtId="166" fontId="43" fillId="0" borderId="0" xfId="0" applyNumberFormat="1" applyFont="1" applyAlignment="1">
      <alignment horizontal="left"/>
    </xf>
    <xf numFmtId="0" fontId="42" fillId="0" borderId="0" xfId="0" applyFont="1" applyAlignme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42" applyFont="1" applyAlignment="1">
      <alignment horizontal="center" wrapText="1"/>
    </xf>
    <xf numFmtId="0" fontId="10" fillId="0" borderId="0" xfId="42" applyFont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Cep - O-C Diagr.</a:t>
            </a:r>
          </a:p>
        </c:rich>
      </c:tx>
      <c:layout>
        <c:manualLayout>
          <c:xMode val="edge"/>
          <c:yMode val="edge"/>
          <c:x val="0.364131005363459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B7-4AC0-8E4E-498FA30BB4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  <c:pt idx="266">
                    <c:v>2.0000000000000001E-4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1.5460000000000001E-3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  <c:pt idx="266">
                    <c:v>2.0000000000000001E-4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1.5460000000000001E-3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-1.8599999999423744E-2</c:v>
                </c:pt>
                <c:pt idx="1">
                  <c:v>-3.4200000001874287E-2</c:v>
                </c:pt>
                <c:pt idx="2">
                  <c:v>-4.2000000030384399E-3</c:v>
                </c:pt>
                <c:pt idx="3">
                  <c:v>3.7800000001880107E-2</c:v>
                </c:pt>
                <c:pt idx="4">
                  <c:v>6.5999999998894054E-2</c:v>
                </c:pt>
                <c:pt idx="5">
                  <c:v>1.2600000001839362E-2</c:v>
                </c:pt>
                <c:pt idx="6">
                  <c:v>2.2999999997409759E-2</c:v>
                </c:pt>
                <c:pt idx="7">
                  <c:v>1.540000000022701E-2</c:v>
                </c:pt>
                <c:pt idx="8">
                  <c:v>9.9999999983992893E-3</c:v>
                </c:pt>
                <c:pt idx="9">
                  <c:v>6.1999999998079147E-3</c:v>
                </c:pt>
                <c:pt idx="10">
                  <c:v>-4.6000000038475264E-3</c:v>
                </c:pt>
                <c:pt idx="11">
                  <c:v>-8.3999999988009222E-3</c:v>
                </c:pt>
                <c:pt idx="12">
                  <c:v>-1.1999999987892807E-3</c:v>
                </c:pt>
                <c:pt idx="14">
                  <c:v>6.9999999977881089E-3</c:v>
                </c:pt>
                <c:pt idx="15">
                  <c:v>-8.6000000010244548E-3</c:v>
                </c:pt>
                <c:pt idx="16">
                  <c:v>-7.0000000014260877E-3</c:v>
                </c:pt>
                <c:pt idx="17">
                  <c:v>-2.6000000034400728E-3</c:v>
                </c:pt>
                <c:pt idx="18">
                  <c:v>-9.0000000018335413E-3</c:v>
                </c:pt>
                <c:pt idx="19">
                  <c:v>-9.8000000034517143E-3</c:v>
                </c:pt>
                <c:pt idx="20">
                  <c:v>7.3999999985971954E-3</c:v>
                </c:pt>
                <c:pt idx="21">
                  <c:v>2.599999999802094E-3</c:v>
                </c:pt>
                <c:pt idx="22">
                  <c:v>1.119999999718857E-2</c:v>
                </c:pt>
                <c:pt idx="23">
                  <c:v>-8.0000000161817297E-4</c:v>
                </c:pt>
                <c:pt idx="24">
                  <c:v>-6.6000000006170012E-3</c:v>
                </c:pt>
                <c:pt idx="25">
                  <c:v>-7.2000000000116415E-3</c:v>
                </c:pt>
                <c:pt idx="26">
                  <c:v>1.6999999999825377E-2</c:v>
                </c:pt>
                <c:pt idx="27">
                  <c:v>-3.7999999985913746E-3</c:v>
                </c:pt>
                <c:pt idx="28">
                  <c:v>1.8000000054598786E-3</c:v>
                </c:pt>
                <c:pt idx="29">
                  <c:v>-2.140000000508735E-2</c:v>
                </c:pt>
                <c:pt idx="30">
                  <c:v>1.799999998183921E-3</c:v>
                </c:pt>
                <c:pt idx="31">
                  <c:v>9.2000000004190952E-3</c:v>
                </c:pt>
                <c:pt idx="32">
                  <c:v>-5.9999999939464033E-4</c:v>
                </c:pt>
                <c:pt idx="33">
                  <c:v>-1.4000000010128133E-3</c:v>
                </c:pt>
                <c:pt idx="34">
                  <c:v>4.3999999979860149E-3</c:v>
                </c:pt>
                <c:pt idx="35">
                  <c:v>3.0000000006111804E-2</c:v>
                </c:pt>
                <c:pt idx="36">
                  <c:v>-3.1999999991967343E-3</c:v>
                </c:pt>
                <c:pt idx="37">
                  <c:v>-2.0000000222353265E-4</c:v>
                </c:pt>
                <c:pt idx="38">
                  <c:v>-1.359999999840511E-2</c:v>
                </c:pt>
                <c:pt idx="39">
                  <c:v>-4.040000000532018E-2</c:v>
                </c:pt>
                <c:pt idx="40">
                  <c:v>-3.0400000003282912E-2</c:v>
                </c:pt>
                <c:pt idx="41">
                  <c:v>-2.740000000630971E-2</c:v>
                </c:pt>
                <c:pt idx="42">
                  <c:v>-3.9399999994202517E-2</c:v>
                </c:pt>
                <c:pt idx="43">
                  <c:v>9.4000000026426278E-3</c:v>
                </c:pt>
                <c:pt idx="44">
                  <c:v>-2.8599999997823033E-2</c:v>
                </c:pt>
                <c:pt idx="45">
                  <c:v>-2.7600000001257285E-2</c:v>
                </c:pt>
                <c:pt idx="46">
                  <c:v>-1.0800000003655441E-2</c:v>
                </c:pt>
                <c:pt idx="47">
                  <c:v>-9.2000000004190952E-3</c:v>
                </c:pt>
                <c:pt idx="48">
                  <c:v>2.599999999802094E-3</c:v>
                </c:pt>
                <c:pt idx="49">
                  <c:v>5.7999999989988282E-3</c:v>
                </c:pt>
                <c:pt idx="50">
                  <c:v>4.0000000444706529E-4</c:v>
                </c:pt>
                <c:pt idx="51">
                  <c:v>-3.2000000064726919E-3</c:v>
                </c:pt>
                <c:pt idx="52">
                  <c:v>5.6000000040512532E-3</c:v>
                </c:pt>
                <c:pt idx="53">
                  <c:v>2.3600000000442378E-2</c:v>
                </c:pt>
                <c:pt idx="54">
                  <c:v>3.56000000028871E-2</c:v>
                </c:pt>
                <c:pt idx="55">
                  <c:v>2.0000000222353265E-4</c:v>
                </c:pt>
                <c:pt idx="56">
                  <c:v>1.4000000002852175E-2</c:v>
                </c:pt>
                <c:pt idx="57">
                  <c:v>2.1399999997811392E-2</c:v>
                </c:pt>
                <c:pt idx="58">
                  <c:v>5.6000000040512532E-3</c:v>
                </c:pt>
                <c:pt idx="59">
                  <c:v>-2.0199999999022111E-2</c:v>
                </c:pt>
                <c:pt idx="60">
                  <c:v>-8.1999999965773895E-3</c:v>
                </c:pt>
                <c:pt idx="61">
                  <c:v>7.7999999994062819E-3</c:v>
                </c:pt>
                <c:pt idx="62">
                  <c:v>-2.8400000002875458E-2</c:v>
                </c:pt>
                <c:pt idx="63">
                  <c:v>-4.6000000074855052E-3</c:v>
                </c:pt>
                <c:pt idx="64">
                  <c:v>-3.6000000036437996E-3</c:v>
                </c:pt>
                <c:pt idx="65">
                  <c:v>-3.0000000042491592E-3</c:v>
                </c:pt>
                <c:pt idx="66">
                  <c:v>-1.4000000082887709E-3</c:v>
                </c:pt>
                <c:pt idx="67">
                  <c:v>-4.1999999957624823E-3</c:v>
                </c:pt>
                <c:pt idx="69">
                  <c:v>5.6000000040512532E-3</c:v>
                </c:pt>
                <c:pt idx="71">
                  <c:v>7.5999999971827492E-3</c:v>
                </c:pt>
                <c:pt idx="72">
                  <c:v>1.0000000038417056E-3</c:v>
                </c:pt>
                <c:pt idx="73">
                  <c:v>3.1000000002677552E-2</c:v>
                </c:pt>
                <c:pt idx="75">
                  <c:v>4.6000000002095476E-3</c:v>
                </c:pt>
                <c:pt idx="77">
                  <c:v>-1.720000000204891E-2</c:v>
                </c:pt>
                <c:pt idx="78">
                  <c:v>4.3999999979860149E-3</c:v>
                </c:pt>
                <c:pt idx="79">
                  <c:v>4.0000000008149073E-3</c:v>
                </c:pt>
                <c:pt idx="80">
                  <c:v>-6.3999999983934686E-3</c:v>
                </c:pt>
                <c:pt idx="81">
                  <c:v>-3.6000000000058208E-2</c:v>
                </c:pt>
                <c:pt idx="82">
                  <c:v>2.1399999997811392E-2</c:v>
                </c:pt>
                <c:pt idx="83">
                  <c:v>-1.7999999996391125E-2</c:v>
                </c:pt>
                <c:pt idx="84">
                  <c:v>6.2000000034458935E-3</c:v>
                </c:pt>
                <c:pt idx="85">
                  <c:v>4.3999999979860149E-3</c:v>
                </c:pt>
                <c:pt idx="86">
                  <c:v>-1.3000000006286427E-2</c:v>
                </c:pt>
                <c:pt idx="87">
                  <c:v>2.799999994749669E-3</c:v>
                </c:pt>
                <c:pt idx="88">
                  <c:v>-1.359999999840511E-2</c:v>
                </c:pt>
                <c:pt idx="89">
                  <c:v>5.5999999967752956E-3</c:v>
                </c:pt>
                <c:pt idx="90">
                  <c:v>-1.2799999996786937E-2</c:v>
                </c:pt>
                <c:pt idx="91">
                  <c:v>3.1999999991967343E-3</c:v>
                </c:pt>
                <c:pt idx="92">
                  <c:v>-1.0600000001431908E-2</c:v>
                </c:pt>
                <c:pt idx="93">
                  <c:v>-9.4000000026426278E-3</c:v>
                </c:pt>
                <c:pt idx="94">
                  <c:v>4.3999999979860149E-3</c:v>
                </c:pt>
                <c:pt idx="95">
                  <c:v>4.3999999979860149E-3</c:v>
                </c:pt>
                <c:pt idx="96">
                  <c:v>-8.6000000010244548E-3</c:v>
                </c:pt>
                <c:pt idx="97">
                  <c:v>7.2000000000116415E-3</c:v>
                </c:pt>
                <c:pt idx="98">
                  <c:v>-5.4000000018277206E-3</c:v>
                </c:pt>
                <c:pt idx="99">
                  <c:v>3.0000000042491592E-3</c:v>
                </c:pt>
                <c:pt idx="100">
                  <c:v>2.0000000004074536E-3</c:v>
                </c:pt>
                <c:pt idx="101">
                  <c:v>2.4000000048545189E-3</c:v>
                </c:pt>
                <c:pt idx="102">
                  <c:v>5.7999999989988282E-3</c:v>
                </c:pt>
                <c:pt idx="103">
                  <c:v>-1.4000000010128133E-3</c:v>
                </c:pt>
                <c:pt idx="104">
                  <c:v>-1.299999999901047E-2</c:v>
                </c:pt>
                <c:pt idx="105">
                  <c:v>6.0000000012223609E-3</c:v>
                </c:pt>
                <c:pt idx="106">
                  <c:v>-8.4000000060768798E-3</c:v>
                </c:pt>
                <c:pt idx="107">
                  <c:v>-2.0200000006298069E-2</c:v>
                </c:pt>
                <c:pt idx="108">
                  <c:v>2.1000000000640284E-2</c:v>
                </c:pt>
                <c:pt idx="109">
                  <c:v>5.7999999989988282E-3</c:v>
                </c:pt>
                <c:pt idx="110">
                  <c:v>-9.3999999953666702E-3</c:v>
                </c:pt>
                <c:pt idx="111">
                  <c:v>-1.0000000038417056E-3</c:v>
                </c:pt>
                <c:pt idx="112">
                  <c:v>4.9999999973806553E-3</c:v>
                </c:pt>
                <c:pt idx="113">
                  <c:v>2.2000000026309863E-3</c:v>
                </c:pt>
                <c:pt idx="114">
                  <c:v>-1.4400000000023283E-2</c:v>
                </c:pt>
                <c:pt idx="115">
                  <c:v>-2.599999999802094E-3</c:v>
                </c:pt>
                <c:pt idx="116">
                  <c:v>-1.2199999997392297E-2</c:v>
                </c:pt>
                <c:pt idx="117">
                  <c:v>3.1999999991967343E-3</c:v>
                </c:pt>
                <c:pt idx="118">
                  <c:v>-1.4200000005075708E-2</c:v>
                </c:pt>
                <c:pt idx="119">
                  <c:v>3.1999999991967343E-3</c:v>
                </c:pt>
                <c:pt idx="120">
                  <c:v>-1.0999999998603016E-2</c:v>
                </c:pt>
                <c:pt idx="121">
                  <c:v>-9.9999999656574801E-4</c:v>
                </c:pt>
                <c:pt idx="122">
                  <c:v>-2.4599999997008126E-2</c:v>
                </c:pt>
                <c:pt idx="123">
                  <c:v>2.0000000004074536E-3</c:v>
                </c:pt>
                <c:pt idx="124">
                  <c:v>-8.7999999959720299E-3</c:v>
                </c:pt>
                <c:pt idx="125">
                  <c:v>8.6000000010244548E-3</c:v>
                </c:pt>
                <c:pt idx="126">
                  <c:v>-3.6000000036437996E-3</c:v>
                </c:pt>
                <c:pt idx="127">
                  <c:v>-1.2399999992339872E-2</c:v>
                </c:pt>
                <c:pt idx="128">
                  <c:v>-4.6000000002095476E-3</c:v>
                </c:pt>
                <c:pt idx="129">
                  <c:v>-4.6000000002095476E-3</c:v>
                </c:pt>
                <c:pt idx="130">
                  <c:v>1.6399999993154779E-2</c:v>
                </c:pt>
                <c:pt idx="132">
                  <c:v>1.799999998183921E-3</c:v>
                </c:pt>
                <c:pt idx="133">
                  <c:v>1.7400000004272442E-2</c:v>
                </c:pt>
                <c:pt idx="134">
                  <c:v>1.7400000004272442E-2</c:v>
                </c:pt>
                <c:pt idx="135">
                  <c:v>2.2400000001653098E-2</c:v>
                </c:pt>
                <c:pt idx="136">
                  <c:v>2.8400000002875458E-2</c:v>
                </c:pt>
                <c:pt idx="137">
                  <c:v>-3.7999999985913746E-3</c:v>
                </c:pt>
                <c:pt idx="138">
                  <c:v>-2.6999999994586688E-2</c:v>
                </c:pt>
                <c:pt idx="139">
                  <c:v>-1.8999999992956873E-2</c:v>
                </c:pt>
                <c:pt idx="140">
                  <c:v>-1.6999999999825377E-2</c:v>
                </c:pt>
                <c:pt idx="141">
                  <c:v>-9.9999999947613105E-3</c:v>
                </c:pt>
                <c:pt idx="142">
                  <c:v>-9.9999999947613105E-3</c:v>
                </c:pt>
                <c:pt idx="143">
                  <c:v>-6.9999999977881089E-3</c:v>
                </c:pt>
                <c:pt idx="144">
                  <c:v>-6.9999999977881089E-3</c:v>
                </c:pt>
                <c:pt idx="145">
                  <c:v>-5.9999999939464033E-3</c:v>
                </c:pt>
                <c:pt idx="146">
                  <c:v>-5.9999999939464033E-3</c:v>
                </c:pt>
                <c:pt idx="147">
                  <c:v>3.0000000042491592E-3</c:v>
                </c:pt>
                <c:pt idx="148">
                  <c:v>-2.599999999802094E-3</c:v>
                </c:pt>
                <c:pt idx="149">
                  <c:v>5.7999999989988282E-3</c:v>
                </c:pt>
                <c:pt idx="150">
                  <c:v>1.3800000000628643E-2</c:v>
                </c:pt>
                <c:pt idx="151">
                  <c:v>-1.1399999995774124E-2</c:v>
                </c:pt>
                <c:pt idx="152">
                  <c:v>-8.3999999915249646E-3</c:v>
                </c:pt>
                <c:pt idx="153">
                  <c:v>-2.3999999997613486E-2</c:v>
                </c:pt>
                <c:pt idx="154">
                  <c:v>1.6000000003259629E-2</c:v>
                </c:pt>
                <c:pt idx="155">
                  <c:v>-1.2399999999615829E-2</c:v>
                </c:pt>
                <c:pt idx="156">
                  <c:v>1.2199999997392297E-2</c:v>
                </c:pt>
                <c:pt idx="157">
                  <c:v>-8.0000000016298145E-3</c:v>
                </c:pt>
                <c:pt idx="158">
                  <c:v>-4.0000000008149073E-3</c:v>
                </c:pt>
                <c:pt idx="159">
                  <c:v>-4.0000000008149073E-3</c:v>
                </c:pt>
                <c:pt idx="160">
                  <c:v>-2.9999999969732016E-3</c:v>
                </c:pt>
                <c:pt idx="161">
                  <c:v>0</c:v>
                </c:pt>
                <c:pt idx="162">
                  <c:v>0</c:v>
                </c:pt>
                <c:pt idx="163">
                  <c:v>2.0000000004074536E-3</c:v>
                </c:pt>
                <c:pt idx="164">
                  <c:v>8.9999999981955625E-3</c:v>
                </c:pt>
                <c:pt idx="165">
                  <c:v>1.0000000002037268E-2</c:v>
                </c:pt>
                <c:pt idx="166">
                  <c:v>1.0000000002037268E-2</c:v>
                </c:pt>
                <c:pt idx="167">
                  <c:v>1.299999999901047E-2</c:v>
                </c:pt>
                <c:pt idx="168">
                  <c:v>2.3000000001047738E-2</c:v>
                </c:pt>
                <c:pt idx="169">
                  <c:v>2.599999999802094E-2</c:v>
                </c:pt>
                <c:pt idx="171">
                  <c:v>-4.8000000024330802E-3</c:v>
                </c:pt>
                <c:pt idx="172">
                  <c:v>-1.2799999996786937E-2</c:v>
                </c:pt>
                <c:pt idx="173">
                  <c:v>1.0400000006484333E-2</c:v>
                </c:pt>
                <c:pt idx="174">
                  <c:v>1.3399999996181577E-2</c:v>
                </c:pt>
                <c:pt idx="175">
                  <c:v>-9.4000000026426278E-3</c:v>
                </c:pt>
                <c:pt idx="176">
                  <c:v>9.9999999656574801E-4</c:v>
                </c:pt>
                <c:pt idx="177">
                  <c:v>-2.3200000003271271E-2</c:v>
                </c:pt>
                <c:pt idx="179">
                  <c:v>-4.6000000002095476E-3</c:v>
                </c:pt>
                <c:pt idx="180">
                  <c:v>-1.0399999999208376E-2</c:v>
                </c:pt>
                <c:pt idx="181">
                  <c:v>2.9999999969732016E-3</c:v>
                </c:pt>
                <c:pt idx="182">
                  <c:v>-5.5999999967752956E-3</c:v>
                </c:pt>
                <c:pt idx="184">
                  <c:v>-1.799999998183921E-3</c:v>
                </c:pt>
                <c:pt idx="185">
                  <c:v>-3.6000000036437996E-3</c:v>
                </c:pt>
                <c:pt idx="186">
                  <c:v>-2.4400000002060551E-2</c:v>
                </c:pt>
                <c:pt idx="187">
                  <c:v>1.1800000000221189E-2</c:v>
                </c:pt>
                <c:pt idx="188">
                  <c:v>-9.2000000004190952E-3</c:v>
                </c:pt>
                <c:pt idx="190">
                  <c:v>1.4000000002852175E-2</c:v>
                </c:pt>
                <c:pt idx="191">
                  <c:v>-9.9999999947613105E-3</c:v>
                </c:pt>
                <c:pt idx="192">
                  <c:v>-4.0000000444706529E-4</c:v>
                </c:pt>
                <c:pt idx="193">
                  <c:v>-1.5200000001641456E-2</c:v>
                </c:pt>
                <c:pt idx="194">
                  <c:v>-1.1600000005273614E-2</c:v>
                </c:pt>
                <c:pt idx="195">
                  <c:v>6.7999999955645762E-3</c:v>
                </c:pt>
                <c:pt idx="196">
                  <c:v>-1.5599999998812564E-2</c:v>
                </c:pt>
                <c:pt idx="197">
                  <c:v>-2.2199999999429565E-2</c:v>
                </c:pt>
                <c:pt idx="198">
                  <c:v>-1.5400000003864989E-2</c:v>
                </c:pt>
                <c:pt idx="199">
                  <c:v>-1.4000000010128133E-3</c:v>
                </c:pt>
                <c:pt idx="200">
                  <c:v>-9.4000000026426278E-3</c:v>
                </c:pt>
                <c:pt idx="201">
                  <c:v>-8.4000000060768798E-3</c:v>
                </c:pt>
                <c:pt idx="206">
                  <c:v>-6.3999999983934686E-3</c:v>
                </c:pt>
                <c:pt idx="207">
                  <c:v>-1.3200000001234002E-2</c:v>
                </c:pt>
                <c:pt idx="208">
                  <c:v>1.2799999996786937E-2</c:v>
                </c:pt>
                <c:pt idx="209">
                  <c:v>-2.2199999999429565E-2</c:v>
                </c:pt>
                <c:pt idx="210">
                  <c:v>2.1999999953550287E-3</c:v>
                </c:pt>
                <c:pt idx="211">
                  <c:v>-1.6000000032363459E-3</c:v>
                </c:pt>
                <c:pt idx="219">
                  <c:v>5.6000000040512532E-3</c:v>
                </c:pt>
                <c:pt idx="220">
                  <c:v>-1.419999999779975E-2</c:v>
                </c:pt>
                <c:pt idx="221">
                  <c:v>-5.9999999939464033E-4</c:v>
                </c:pt>
                <c:pt idx="222">
                  <c:v>-3.1999999991967343E-3</c:v>
                </c:pt>
                <c:pt idx="224">
                  <c:v>2.3999999975785613E-3</c:v>
                </c:pt>
                <c:pt idx="225">
                  <c:v>-5.9999999939464033E-3</c:v>
                </c:pt>
                <c:pt idx="226">
                  <c:v>1.0000000038417056E-3</c:v>
                </c:pt>
                <c:pt idx="227">
                  <c:v>2.8000000020256266E-3</c:v>
                </c:pt>
                <c:pt idx="228">
                  <c:v>-1.1000000005878974E-2</c:v>
                </c:pt>
                <c:pt idx="229">
                  <c:v>-1.3199999993958045E-2</c:v>
                </c:pt>
                <c:pt idx="232">
                  <c:v>-1.2000000060652383E-3</c:v>
                </c:pt>
                <c:pt idx="235">
                  <c:v>-1.2399999999615829E-2</c:v>
                </c:pt>
                <c:pt idx="262">
                  <c:v>-1.6999999999825377E-2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B7-4AC0-8E4E-498FA30BB4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8">
                  <c:v>-3.9999999717110768E-4</c:v>
                </c:pt>
                <c:pt idx="74">
                  <c:v>-2.9999999969732016E-4</c:v>
                </c:pt>
                <c:pt idx="76">
                  <c:v>-2.0000000222353265E-4</c:v>
                </c:pt>
                <c:pt idx="131">
                  <c:v>6.9999999977881089E-3</c:v>
                </c:pt>
                <c:pt idx="170">
                  <c:v>-5.9999999939464033E-4</c:v>
                </c:pt>
                <c:pt idx="178">
                  <c:v>-2.0000000004074536E-3</c:v>
                </c:pt>
                <c:pt idx="183">
                  <c:v>-4.3999999979860149E-3</c:v>
                </c:pt>
                <c:pt idx="189">
                  <c:v>-4.4999999954598024E-3</c:v>
                </c:pt>
                <c:pt idx="202">
                  <c:v>-4.1000000055646524E-3</c:v>
                </c:pt>
                <c:pt idx="203">
                  <c:v>-5.1999999996041879E-3</c:v>
                </c:pt>
                <c:pt idx="204">
                  <c:v>-6.9999999977881089E-3</c:v>
                </c:pt>
                <c:pt idx="205">
                  <c:v>-5.7999999989988282E-3</c:v>
                </c:pt>
                <c:pt idx="212">
                  <c:v>-3.0899999997927807E-2</c:v>
                </c:pt>
                <c:pt idx="213">
                  <c:v>-2.3199999995995313E-2</c:v>
                </c:pt>
                <c:pt idx="214">
                  <c:v>-2.2499999999126885E-2</c:v>
                </c:pt>
                <c:pt idx="215">
                  <c:v>-9.2999999978928827E-3</c:v>
                </c:pt>
                <c:pt idx="216">
                  <c:v>-1.7299999999522697E-2</c:v>
                </c:pt>
                <c:pt idx="217">
                  <c:v>-7.2000000000116415E-3</c:v>
                </c:pt>
                <c:pt idx="218">
                  <c:v>-1.7000000007101335E-3</c:v>
                </c:pt>
                <c:pt idx="223">
                  <c:v>-5.2999999970779754E-3</c:v>
                </c:pt>
                <c:pt idx="234">
                  <c:v>-1.0300000001734588E-2</c:v>
                </c:pt>
                <c:pt idx="236">
                  <c:v>-1.0200000004260801E-2</c:v>
                </c:pt>
                <c:pt idx="245">
                  <c:v>-1.2099999999918509E-2</c:v>
                </c:pt>
                <c:pt idx="249">
                  <c:v>-1.2399999999615829E-2</c:v>
                </c:pt>
                <c:pt idx="251">
                  <c:v>-1.5600000006088521E-2</c:v>
                </c:pt>
                <c:pt idx="252">
                  <c:v>-1.5199999994365498E-2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B7-4AC0-8E4E-498FA30BB4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30">
                  <c:v>-1.9690000000991859E-2</c:v>
                </c:pt>
                <c:pt idx="231">
                  <c:v>-1.5500000001338776E-2</c:v>
                </c:pt>
                <c:pt idx="233">
                  <c:v>-9.2000000004190952E-3</c:v>
                </c:pt>
                <c:pt idx="237">
                  <c:v>-9.2000000004190952E-3</c:v>
                </c:pt>
                <c:pt idx="238">
                  <c:v>-1.1499999993247911E-2</c:v>
                </c:pt>
                <c:pt idx="239">
                  <c:v>-1.0600000001431908E-2</c:v>
                </c:pt>
                <c:pt idx="240">
                  <c:v>-1.2499999997089617E-2</c:v>
                </c:pt>
                <c:pt idx="241">
                  <c:v>-1.5099999996891711E-2</c:v>
                </c:pt>
                <c:pt idx="242">
                  <c:v>-6.6999999980907887E-3</c:v>
                </c:pt>
                <c:pt idx="243">
                  <c:v>-1.2799999996786937E-2</c:v>
                </c:pt>
                <c:pt idx="244">
                  <c:v>-1.2799999996786937E-2</c:v>
                </c:pt>
                <c:pt idx="246">
                  <c:v>-1.2799999996786937E-2</c:v>
                </c:pt>
                <c:pt idx="247">
                  <c:v>-1.1800000000221189E-2</c:v>
                </c:pt>
                <c:pt idx="248">
                  <c:v>-1.4719999991939403E-2</c:v>
                </c:pt>
                <c:pt idx="250">
                  <c:v>-1.4410000003408641E-2</c:v>
                </c:pt>
                <c:pt idx="253">
                  <c:v>-1.5599999998812564E-2</c:v>
                </c:pt>
                <c:pt idx="254">
                  <c:v>-1.4900000001944136E-2</c:v>
                </c:pt>
                <c:pt idx="255">
                  <c:v>-1.6709999996237457E-2</c:v>
                </c:pt>
                <c:pt idx="256">
                  <c:v>-1.4410000003408641E-2</c:v>
                </c:pt>
                <c:pt idx="257">
                  <c:v>-1.7199999994772952E-2</c:v>
                </c:pt>
                <c:pt idx="258">
                  <c:v>-1.6499999997904524E-2</c:v>
                </c:pt>
                <c:pt idx="260">
                  <c:v>-1.750000000174623E-2</c:v>
                </c:pt>
                <c:pt idx="261">
                  <c:v>-1.7699999996693805E-2</c:v>
                </c:pt>
                <c:pt idx="263">
                  <c:v>-1.8299999996088445E-2</c:v>
                </c:pt>
                <c:pt idx="264">
                  <c:v>-1.7899999998917338E-2</c:v>
                </c:pt>
                <c:pt idx="265">
                  <c:v>-1.720000000204891E-2</c:v>
                </c:pt>
                <c:pt idx="266">
                  <c:v>-1.9500000002153683E-2</c:v>
                </c:pt>
                <c:pt idx="267">
                  <c:v>-1.6100000000733417E-2</c:v>
                </c:pt>
                <c:pt idx="268">
                  <c:v>-1.9800000001851004E-2</c:v>
                </c:pt>
                <c:pt idx="269">
                  <c:v>-0.22526799982006196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B7-4AC0-8E4E-498FA30BB4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B7-4AC0-8E4E-498FA30BB4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B7-4AC0-8E4E-498FA30BB4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B7-4AC0-8E4E-498FA30BB4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0.24894758835917793</c:v>
                </c:pt>
                <c:pt idx="1">
                  <c:v>0.24818852545315606</c:v>
                </c:pt>
                <c:pt idx="2">
                  <c:v>0.24638123281977065</c:v>
                </c:pt>
                <c:pt idx="3">
                  <c:v>0.24348956460635396</c:v>
                </c:pt>
                <c:pt idx="4">
                  <c:v>0.24347149168002011</c:v>
                </c:pt>
                <c:pt idx="5">
                  <c:v>0.2414292510042946</c:v>
                </c:pt>
                <c:pt idx="6">
                  <c:v>0.2410316466249498</c:v>
                </c:pt>
                <c:pt idx="7">
                  <c:v>0.22554314875683676</c:v>
                </c:pt>
                <c:pt idx="8">
                  <c:v>0.22485637755615029</c:v>
                </c:pt>
                <c:pt idx="9">
                  <c:v>0.22474793999814718</c:v>
                </c:pt>
                <c:pt idx="10">
                  <c:v>0.22472986707181331</c:v>
                </c:pt>
                <c:pt idx="11">
                  <c:v>0.22435033561880238</c:v>
                </c:pt>
                <c:pt idx="12">
                  <c:v>0.22424189806079925</c:v>
                </c:pt>
                <c:pt idx="13">
                  <c:v>0.2242238251344654</c:v>
                </c:pt>
                <c:pt idx="14">
                  <c:v>0.2242238251344654</c:v>
                </c:pt>
                <c:pt idx="15">
                  <c:v>0.22409731465012842</c:v>
                </c:pt>
                <c:pt idx="16">
                  <c:v>0.22395273123945758</c:v>
                </c:pt>
                <c:pt idx="17">
                  <c:v>0.2238262207551206</c:v>
                </c:pt>
                <c:pt idx="18">
                  <c:v>0.22359127271278051</c:v>
                </c:pt>
                <c:pt idx="19">
                  <c:v>0.22357319978644666</c:v>
                </c:pt>
                <c:pt idx="20">
                  <c:v>0.22346476222844353</c:v>
                </c:pt>
                <c:pt idx="21">
                  <c:v>0.22344668930210967</c:v>
                </c:pt>
                <c:pt idx="22">
                  <c:v>0.20947631724604038</c:v>
                </c:pt>
                <c:pt idx="23">
                  <c:v>0.18381276185196743</c:v>
                </c:pt>
                <c:pt idx="24">
                  <c:v>0.18189703166057886</c:v>
                </c:pt>
                <c:pt idx="25">
                  <c:v>0.1814090626495648</c:v>
                </c:pt>
                <c:pt idx="26">
                  <c:v>0.17669202887642887</c:v>
                </c:pt>
                <c:pt idx="27">
                  <c:v>0.17387265236834759</c:v>
                </c:pt>
                <c:pt idx="28">
                  <c:v>0.16848692032085905</c:v>
                </c:pt>
                <c:pt idx="29">
                  <c:v>0.16787244082550801</c:v>
                </c:pt>
                <c:pt idx="30">
                  <c:v>0.16252285463068716</c:v>
                </c:pt>
                <c:pt idx="31">
                  <c:v>0.16140233319798822</c:v>
                </c:pt>
                <c:pt idx="32">
                  <c:v>0.15668529942485226</c:v>
                </c:pt>
                <c:pt idx="33">
                  <c:v>0.15666722649851841</c:v>
                </c:pt>
                <c:pt idx="34">
                  <c:v>0.15361290194809707</c:v>
                </c:pt>
                <c:pt idx="35">
                  <c:v>0.15247430758906425</c:v>
                </c:pt>
                <c:pt idx="36">
                  <c:v>0.14878743061695798</c:v>
                </c:pt>
                <c:pt idx="37">
                  <c:v>0.14878743061695798</c:v>
                </c:pt>
                <c:pt idx="38">
                  <c:v>0.13960638403936004</c:v>
                </c:pt>
                <c:pt idx="39">
                  <c:v>0.13958831111302619</c:v>
                </c:pt>
                <c:pt idx="40">
                  <c:v>0.13958831111302619</c:v>
                </c:pt>
                <c:pt idx="41">
                  <c:v>0.13958831111302619</c:v>
                </c:pt>
                <c:pt idx="42">
                  <c:v>0.13678700753127881</c:v>
                </c:pt>
                <c:pt idx="43">
                  <c:v>0.13526888171923504</c:v>
                </c:pt>
                <c:pt idx="44">
                  <c:v>0.13499778782422722</c:v>
                </c:pt>
                <c:pt idx="45">
                  <c:v>0.13499778782422722</c:v>
                </c:pt>
                <c:pt idx="46">
                  <c:v>0.13474476685555326</c:v>
                </c:pt>
                <c:pt idx="47">
                  <c:v>0.13423872491820538</c:v>
                </c:pt>
                <c:pt idx="48">
                  <c:v>0.13326278689617721</c:v>
                </c:pt>
                <c:pt idx="49">
                  <c:v>0.13324471396984339</c:v>
                </c:pt>
                <c:pt idx="50">
                  <c:v>0.13093137939911004</c:v>
                </c:pt>
                <c:pt idx="51">
                  <c:v>0.13080486891477305</c:v>
                </c:pt>
                <c:pt idx="52">
                  <c:v>0.13055184794609909</c:v>
                </c:pt>
                <c:pt idx="53">
                  <c:v>0.13055184794609909</c:v>
                </c:pt>
                <c:pt idx="54">
                  <c:v>0.13055184794609909</c:v>
                </c:pt>
                <c:pt idx="55">
                  <c:v>0.13049762916709753</c:v>
                </c:pt>
                <c:pt idx="56">
                  <c:v>0.1304253374617621</c:v>
                </c:pt>
                <c:pt idx="57">
                  <c:v>0.13029882697742515</c:v>
                </c:pt>
                <c:pt idx="58">
                  <c:v>0.13000966015608348</c:v>
                </c:pt>
                <c:pt idx="59">
                  <c:v>0.12737101291134076</c:v>
                </c:pt>
                <c:pt idx="60">
                  <c:v>0.12737101291134076</c:v>
                </c:pt>
                <c:pt idx="61">
                  <c:v>0.12737101291134076</c:v>
                </c:pt>
                <c:pt idx="62">
                  <c:v>0.12711799194266682</c:v>
                </c:pt>
                <c:pt idx="63">
                  <c:v>0.12532877223561523</c:v>
                </c:pt>
                <c:pt idx="64">
                  <c:v>0.12532877223561523</c:v>
                </c:pt>
                <c:pt idx="65">
                  <c:v>0.12482273029826732</c:v>
                </c:pt>
                <c:pt idx="66">
                  <c:v>0.12467814688759649</c:v>
                </c:pt>
                <c:pt idx="67">
                  <c:v>0.12456970932959337</c:v>
                </c:pt>
                <c:pt idx="68">
                  <c:v>0.12200335379018606</c:v>
                </c:pt>
                <c:pt idx="69">
                  <c:v>0.1208828323574871</c:v>
                </c:pt>
                <c:pt idx="70">
                  <c:v>0.11836165913391444</c:v>
                </c:pt>
                <c:pt idx="71">
                  <c:v>0.11790079951240116</c:v>
                </c:pt>
                <c:pt idx="72">
                  <c:v>0.11551517323633241</c:v>
                </c:pt>
                <c:pt idx="73">
                  <c:v>0.11551517323633241</c:v>
                </c:pt>
                <c:pt idx="74">
                  <c:v>0.11500913129898449</c:v>
                </c:pt>
                <c:pt idx="75">
                  <c:v>0.11500913129898449</c:v>
                </c:pt>
                <c:pt idx="76">
                  <c:v>0.11246084868591105</c:v>
                </c:pt>
                <c:pt idx="77">
                  <c:v>0.11182829626422615</c:v>
                </c:pt>
                <c:pt idx="78">
                  <c:v>0.11132225432687823</c:v>
                </c:pt>
                <c:pt idx="79">
                  <c:v>0.11090657702119959</c:v>
                </c:pt>
                <c:pt idx="80">
                  <c:v>0.11067162897885949</c:v>
                </c:pt>
                <c:pt idx="81">
                  <c:v>0.1105451184945225</c:v>
                </c:pt>
                <c:pt idx="82">
                  <c:v>0.10951496169349281</c:v>
                </c:pt>
                <c:pt idx="83">
                  <c:v>0.10900891975614489</c:v>
                </c:pt>
                <c:pt idx="84">
                  <c:v>0.10890048219814177</c:v>
                </c:pt>
                <c:pt idx="85">
                  <c:v>0.10888240927180792</c:v>
                </c:pt>
                <c:pt idx="86">
                  <c:v>0.10837636733446</c:v>
                </c:pt>
                <c:pt idx="87">
                  <c:v>0.10721970004909333</c:v>
                </c:pt>
                <c:pt idx="88">
                  <c:v>0.10608110569006052</c:v>
                </c:pt>
                <c:pt idx="89">
                  <c:v>0.10606303276372667</c:v>
                </c:pt>
                <c:pt idx="90">
                  <c:v>0.10582808472138656</c:v>
                </c:pt>
                <c:pt idx="91">
                  <c:v>0.10067730071623811</c:v>
                </c:pt>
                <c:pt idx="92">
                  <c:v>9.9665216841542281E-2</c:v>
                </c:pt>
                <c:pt idx="93">
                  <c:v>9.7659122018484451E-2</c:v>
                </c:pt>
                <c:pt idx="94">
                  <c:v>9.7496465681479766E-2</c:v>
                </c:pt>
                <c:pt idx="95">
                  <c:v>9.7496465681479766E-2</c:v>
                </c:pt>
                <c:pt idx="96">
                  <c:v>9.7406101049810512E-2</c:v>
                </c:pt>
                <c:pt idx="97">
                  <c:v>9.7243444712805827E-2</c:v>
                </c:pt>
                <c:pt idx="98">
                  <c:v>9.7116934228468843E-2</c:v>
                </c:pt>
                <c:pt idx="99">
                  <c:v>9.699042374413186E-2</c:v>
                </c:pt>
                <c:pt idx="100">
                  <c:v>9.6900059112462578E-2</c:v>
                </c:pt>
                <c:pt idx="101">
                  <c:v>9.6863913259794876E-2</c:v>
                </c:pt>
                <c:pt idx="102">
                  <c:v>9.6737402775457892E-2</c:v>
                </c:pt>
                <c:pt idx="103">
                  <c:v>9.3683078225036548E-2</c:v>
                </c:pt>
                <c:pt idx="104">
                  <c:v>9.3556567740699564E-2</c:v>
                </c:pt>
                <c:pt idx="105">
                  <c:v>9.3556567740699564E-2</c:v>
                </c:pt>
                <c:pt idx="106">
                  <c:v>9.241797338166674E-2</c:v>
                </c:pt>
                <c:pt idx="107">
                  <c:v>9.1767348033648E-2</c:v>
                </c:pt>
                <c:pt idx="108">
                  <c:v>9.1387816580637049E-2</c:v>
                </c:pt>
                <c:pt idx="109">
                  <c:v>9.113479561196311E-2</c:v>
                </c:pt>
                <c:pt idx="110">
                  <c:v>9.0791410011619861E-2</c:v>
                </c:pt>
                <c:pt idx="111">
                  <c:v>9.0664899527282877E-2</c:v>
                </c:pt>
                <c:pt idx="112">
                  <c:v>9.0122711737267269E-2</c:v>
                </c:pt>
                <c:pt idx="113">
                  <c:v>8.9743180284256319E-2</c:v>
                </c:pt>
                <c:pt idx="114">
                  <c:v>8.8441929588218809E-2</c:v>
                </c:pt>
                <c:pt idx="115">
                  <c:v>8.818890861954487E-2</c:v>
                </c:pt>
                <c:pt idx="116">
                  <c:v>8.7610574976861533E-2</c:v>
                </c:pt>
                <c:pt idx="117">
                  <c:v>8.7484064492524549E-2</c:v>
                </c:pt>
                <c:pt idx="118">
                  <c:v>8.7429845713522997E-2</c:v>
                </c:pt>
                <c:pt idx="119">
                  <c:v>8.6851512070839659E-2</c:v>
                </c:pt>
                <c:pt idx="120">
                  <c:v>8.6688855733834974E-2</c:v>
                </c:pt>
                <c:pt idx="121">
                  <c:v>8.6417761838827156E-2</c:v>
                </c:pt>
                <c:pt idx="122">
                  <c:v>8.5658698932805283E-2</c:v>
                </c:pt>
                <c:pt idx="123">
                  <c:v>8.4791198468780277E-2</c:v>
                </c:pt>
                <c:pt idx="124">
                  <c:v>8.4050208489092254E-2</c:v>
                </c:pt>
                <c:pt idx="125">
                  <c:v>8.3742968741416735E-2</c:v>
                </c:pt>
                <c:pt idx="126">
                  <c:v>8.1230831981010998E-2</c:v>
                </c:pt>
                <c:pt idx="127">
                  <c:v>8.0851300528000047E-2</c:v>
                </c:pt>
                <c:pt idx="128">
                  <c:v>8.0688644190995362E-2</c:v>
                </c:pt>
                <c:pt idx="129">
                  <c:v>8.0688644190995362E-2</c:v>
                </c:pt>
                <c:pt idx="130">
                  <c:v>8.0688644190995362E-2</c:v>
                </c:pt>
                <c:pt idx="131">
                  <c:v>7.8284944988592758E-2</c:v>
                </c:pt>
                <c:pt idx="132">
                  <c:v>7.8031924019918819E-2</c:v>
                </c:pt>
                <c:pt idx="133">
                  <c:v>7.7796975977578703E-2</c:v>
                </c:pt>
                <c:pt idx="134">
                  <c:v>7.7796975977578703E-2</c:v>
                </c:pt>
                <c:pt idx="135">
                  <c:v>7.7796975977578703E-2</c:v>
                </c:pt>
                <c:pt idx="136">
                  <c:v>7.7796975977578703E-2</c:v>
                </c:pt>
                <c:pt idx="137">
                  <c:v>7.573666237551932E-2</c:v>
                </c:pt>
                <c:pt idx="138">
                  <c:v>7.5483641406845353E-2</c:v>
                </c:pt>
                <c:pt idx="139">
                  <c:v>7.5483641406845353E-2</c:v>
                </c:pt>
                <c:pt idx="140">
                  <c:v>7.5483641406845353E-2</c:v>
                </c:pt>
                <c:pt idx="141">
                  <c:v>7.5483641406845353E-2</c:v>
                </c:pt>
                <c:pt idx="142">
                  <c:v>7.5483641406845353E-2</c:v>
                </c:pt>
                <c:pt idx="143">
                  <c:v>7.5483641406845353E-2</c:v>
                </c:pt>
                <c:pt idx="144">
                  <c:v>7.5483641406845353E-2</c:v>
                </c:pt>
                <c:pt idx="145">
                  <c:v>7.5483641406845353E-2</c:v>
                </c:pt>
                <c:pt idx="146">
                  <c:v>7.5483641406845353E-2</c:v>
                </c:pt>
                <c:pt idx="147">
                  <c:v>7.5483641406845353E-2</c:v>
                </c:pt>
                <c:pt idx="148">
                  <c:v>7.2555827340760992E-2</c:v>
                </c:pt>
                <c:pt idx="149">
                  <c:v>7.2429316856424009E-2</c:v>
                </c:pt>
                <c:pt idx="150">
                  <c:v>7.2429316856424009E-2</c:v>
                </c:pt>
                <c:pt idx="151">
                  <c:v>7.1634108097734434E-2</c:v>
                </c:pt>
                <c:pt idx="152">
                  <c:v>7.1634108097734434E-2</c:v>
                </c:pt>
                <c:pt idx="153">
                  <c:v>7.150759761339745E-2</c:v>
                </c:pt>
                <c:pt idx="154">
                  <c:v>7.150759761339745E-2</c:v>
                </c:pt>
                <c:pt idx="155">
                  <c:v>7.0007544727687554E-2</c:v>
                </c:pt>
                <c:pt idx="156">
                  <c:v>6.9591867422008902E-2</c:v>
                </c:pt>
                <c:pt idx="157">
                  <c:v>6.9248481821665653E-2</c:v>
                </c:pt>
                <c:pt idx="158">
                  <c:v>6.9248481821665653E-2</c:v>
                </c:pt>
                <c:pt idx="159">
                  <c:v>6.9248481821665653E-2</c:v>
                </c:pt>
                <c:pt idx="160">
                  <c:v>6.9248481821665653E-2</c:v>
                </c:pt>
                <c:pt idx="161">
                  <c:v>6.9248481821665653E-2</c:v>
                </c:pt>
                <c:pt idx="162">
                  <c:v>6.9248481821665653E-2</c:v>
                </c:pt>
                <c:pt idx="163">
                  <c:v>6.9248481821665653E-2</c:v>
                </c:pt>
                <c:pt idx="164">
                  <c:v>6.9248481821665653E-2</c:v>
                </c:pt>
                <c:pt idx="165">
                  <c:v>6.9248481821665653E-2</c:v>
                </c:pt>
                <c:pt idx="166">
                  <c:v>6.9248481821665653E-2</c:v>
                </c:pt>
                <c:pt idx="167">
                  <c:v>6.9248481821665653E-2</c:v>
                </c:pt>
                <c:pt idx="168">
                  <c:v>6.9248481821665653E-2</c:v>
                </c:pt>
                <c:pt idx="169">
                  <c:v>6.9248481821665653E-2</c:v>
                </c:pt>
                <c:pt idx="170">
                  <c:v>6.7585772598951072E-2</c:v>
                </c:pt>
                <c:pt idx="171">
                  <c:v>6.6429105313584424E-2</c:v>
                </c:pt>
                <c:pt idx="172">
                  <c:v>6.5525458996891689E-2</c:v>
                </c:pt>
                <c:pt idx="173">
                  <c:v>6.3519364173833887E-2</c:v>
                </c:pt>
                <c:pt idx="174">
                  <c:v>6.3338634910495351E-2</c:v>
                </c:pt>
                <c:pt idx="175">
                  <c:v>6.29591034574844E-2</c:v>
                </c:pt>
                <c:pt idx="176">
                  <c:v>6.2742228341478162E-2</c:v>
                </c:pt>
                <c:pt idx="177">
                  <c:v>6.2579572004473477E-2</c:v>
                </c:pt>
                <c:pt idx="178">
                  <c:v>6.2362696888467212E-2</c:v>
                </c:pt>
                <c:pt idx="179">
                  <c:v>6.2344623962133361E-2</c:v>
                </c:pt>
                <c:pt idx="180">
                  <c:v>6.232655103579951E-2</c:v>
                </c:pt>
                <c:pt idx="181">
                  <c:v>6.1928946656454709E-2</c:v>
                </c:pt>
                <c:pt idx="182">
                  <c:v>5.9814414275393774E-2</c:v>
                </c:pt>
                <c:pt idx="183">
                  <c:v>5.9561393306719806E-2</c:v>
                </c:pt>
                <c:pt idx="184">
                  <c:v>5.8296288463350027E-2</c:v>
                </c:pt>
                <c:pt idx="185">
                  <c:v>5.710347532531565E-2</c:v>
                </c:pt>
                <c:pt idx="186">
                  <c:v>5.7085402398981799E-2</c:v>
                </c:pt>
                <c:pt idx="187">
                  <c:v>5.6976964840978667E-2</c:v>
                </c:pt>
                <c:pt idx="188">
                  <c:v>5.6886600209309385E-2</c:v>
                </c:pt>
                <c:pt idx="189">
                  <c:v>5.6615506314301595E-2</c:v>
                </c:pt>
                <c:pt idx="190">
                  <c:v>5.6597433387967716E-2</c:v>
                </c:pt>
                <c:pt idx="191">
                  <c:v>5.6507068756298462E-2</c:v>
                </c:pt>
                <c:pt idx="192">
                  <c:v>5.545883902893492E-2</c:v>
                </c:pt>
                <c:pt idx="193">
                  <c:v>5.4717849049246897E-2</c:v>
                </c:pt>
                <c:pt idx="194">
                  <c:v>5.3940713216891173E-2</c:v>
                </c:pt>
                <c:pt idx="195">
                  <c:v>5.3814202732554189E-2</c:v>
                </c:pt>
                <c:pt idx="196">
                  <c:v>5.3579254690214073E-2</c:v>
                </c:pt>
                <c:pt idx="197">
                  <c:v>5.345274420587709E-2</c:v>
                </c:pt>
                <c:pt idx="198">
                  <c:v>5.2657535447187515E-2</c:v>
                </c:pt>
                <c:pt idx="199">
                  <c:v>5.2657535447187515E-2</c:v>
                </c:pt>
                <c:pt idx="200">
                  <c:v>5.0759878182132817E-2</c:v>
                </c:pt>
                <c:pt idx="201">
                  <c:v>5.0759878182132817E-2</c:v>
                </c:pt>
                <c:pt idx="202">
                  <c:v>5.0759878182132817E-2</c:v>
                </c:pt>
                <c:pt idx="203">
                  <c:v>5.0633367697795834E-2</c:v>
                </c:pt>
                <c:pt idx="204">
                  <c:v>5.0362273802788043E-2</c:v>
                </c:pt>
                <c:pt idx="205">
                  <c:v>5.0253836244784911E-2</c:v>
                </c:pt>
                <c:pt idx="206">
                  <c:v>4.7958574600385412E-2</c:v>
                </c:pt>
                <c:pt idx="207">
                  <c:v>4.7579043147374489E-2</c:v>
                </c:pt>
                <c:pt idx="208">
                  <c:v>4.7579043147374489E-2</c:v>
                </c:pt>
                <c:pt idx="209">
                  <c:v>4.5410291987311974E-2</c:v>
                </c:pt>
                <c:pt idx="210">
                  <c:v>4.1307737709527087E-2</c:v>
                </c:pt>
                <c:pt idx="211">
                  <c:v>4.1199300151523954E-2</c:v>
                </c:pt>
                <c:pt idx="212">
                  <c:v>3.941008044447239E-2</c:v>
                </c:pt>
                <c:pt idx="213">
                  <c:v>3.941008044447239E-2</c:v>
                </c:pt>
                <c:pt idx="214">
                  <c:v>3.941008044447239E-2</c:v>
                </c:pt>
                <c:pt idx="215">
                  <c:v>3.941008044447239E-2</c:v>
                </c:pt>
                <c:pt idx="216">
                  <c:v>3.87775280227875E-2</c:v>
                </c:pt>
                <c:pt idx="217">
                  <c:v>3.8651017538450516E-2</c:v>
                </c:pt>
                <c:pt idx="218">
                  <c:v>3.8651017538450516E-2</c:v>
                </c:pt>
                <c:pt idx="219">
                  <c:v>3.8651017538450516E-2</c:v>
                </c:pt>
                <c:pt idx="220">
                  <c:v>3.7006381242069786E-2</c:v>
                </c:pt>
                <c:pt idx="221">
                  <c:v>3.5687057619698426E-2</c:v>
                </c:pt>
                <c:pt idx="222">
                  <c:v>3.5560547135361442E-2</c:v>
                </c:pt>
                <c:pt idx="223">
                  <c:v>3.547018250369216E-2</c:v>
                </c:pt>
                <c:pt idx="224">
                  <c:v>3.4060494249651546E-2</c:v>
                </c:pt>
                <c:pt idx="225">
                  <c:v>3.2379712100603114E-2</c:v>
                </c:pt>
                <c:pt idx="226">
                  <c:v>2.9307314623847891E-2</c:v>
                </c:pt>
                <c:pt idx="227">
                  <c:v>2.8692835128496852E-2</c:v>
                </c:pt>
                <c:pt idx="228">
                  <c:v>2.4879447672053606E-2</c:v>
                </c:pt>
                <c:pt idx="229">
                  <c:v>2.4264968176702567E-2</c:v>
                </c:pt>
                <c:pt idx="230">
                  <c:v>2.1933560679635367E-2</c:v>
                </c:pt>
                <c:pt idx="231">
                  <c:v>2.1933560679635367E-2</c:v>
                </c:pt>
                <c:pt idx="232">
                  <c:v>1.9385278066561928E-2</c:v>
                </c:pt>
                <c:pt idx="233">
                  <c:v>1.8879236129214022E-2</c:v>
                </c:pt>
                <c:pt idx="234">
                  <c:v>1.4053764798074964E-2</c:v>
                </c:pt>
                <c:pt idx="235">
                  <c:v>1.3168191407716107E-2</c:v>
                </c:pt>
                <c:pt idx="236">
                  <c:v>1.0728346352645773E-2</c:v>
                </c:pt>
                <c:pt idx="237">
                  <c:v>7.9993344762337992E-3</c:v>
                </c:pt>
                <c:pt idx="238">
                  <c:v>3.3184465557655474E-3</c:v>
                </c:pt>
                <c:pt idx="239">
                  <c:v>1.1858412483707614E-3</c:v>
                </c:pt>
                <c:pt idx="240">
                  <c:v>7.7016394269210919E-4</c:v>
                </c:pt>
                <c:pt idx="241">
                  <c:v>-1.0371286906933064E-3</c:v>
                </c:pt>
                <c:pt idx="242">
                  <c:v>-2.0040302495545059E-3</c:v>
                </c:pt>
                <c:pt idx="243">
                  <c:v>-2.0492125653891469E-3</c:v>
                </c:pt>
                <c:pt idx="244">
                  <c:v>-5.591506126824547E-3</c:v>
                </c:pt>
                <c:pt idx="245">
                  <c:v>-9.6579145519417597E-3</c:v>
                </c:pt>
                <c:pt idx="246">
                  <c:v>-1.1591717669664159E-2</c:v>
                </c:pt>
                <c:pt idx="247">
                  <c:v>-1.2097759607012065E-2</c:v>
                </c:pt>
                <c:pt idx="248">
                  <c:v>-1.4230364914406879E-2</c:v>
                </c:pt>
                <c:pt idx="249">
                  <c:v>-1.4501458809414669E-2</c:v>
                </c:pt>
                <c:pt idx="250">
                  <c:v>-1.6543699485140201E-2</c:v>
                </c:pt>
                <c:pt idx="251">
                  <c:v>-1.6796720453814168E-2</c:v>
                </c:pt>
                <c:pt idx="252">
                  <c:v>-2.048359742592043E-2</c:v>
                </c:pt>
                <c:pt idx="253">
                  <c:v>-2.2959588333658437E-2</c:v>
                </c:pt>
                <c:pt idx="254">
                  <c:v>-2.3284901007667808E-2</c:v>
                </c:pt>
                <c:pt idx="255">
                  <c:v>-2.3411411492004791E-2</c:v>
                </c:pt>
                <c:pt idx="256">
                  <c:v>-2.5471725094064174E-2</c:v>
                </c:pt>
                <c:pt idx="257">
                  <c:v>-2.5634381431068859E-2</c:v>
                </c:pt>
                <c:pt idx="258">
                  <c:v>-2.5887402399742826E-2</c:v>
                </c:pt>
                <c:pt idx="259">
                  <c:v>-2.8643523665655563E-2</c:v>
                </c:pt>
                <c:pt idx="260">
                  <c:v>-3.0206831793533978E-2</c:v>
                </c:pt>
                <c:pt idx="261">
                  <c:v>-3.0315269351537083E-2</c:v>
                </c:pt>
                <c:pt idx="262">
                  <c:v>-3.0423706909540243E-2</c:v>
                </c:pt>
                <c:pt idx="263">
                  <c:v>-3.3008135375281383E-2</c:v>
                </c:pt>
                <c:pt idx="264">
                  <c:v>-3.8122773527762138E-2</c:v>
                </c:pt>
                <c:pt idx="265">
                  <c:v>-4.1890978668370688E-2</c:v>
                </c:pt>
                <c:pt idx="266">
                  <c:v>-4.4990485534626729E-2</c:v>
                </c:pt>
                <c:pt idx="267">
                  <c:v>-4.5207360650632938E-2</c:v>
                </c:pt>
                <c:pt idx="268">
                  <c:v>-4.7177309621023039E-2</c:v>
                </c:pt>
                <c:pt idx="269">
                  <c:v>-4.8496633243394399E-2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B7-4AC0-8E4E-498FA30BB4C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0">
                  <c:v>-0.38450000000011642</c:v>
                </c:pt>
                <c:pt idx="259">
                  <c:v>-9.6999999950639904E-3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B7-4AC0-8E4E-498FA30B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0312"/>
        <c:axId val="1"/>
      </c:scatterChart>
      <c:valAx>
        <c:axId val="838650312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0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24656700521129"/>
          <c:y val="0.92024539877300615"/>
          <c:w val="0.849639202708357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Cep - O-C Diagr.</a:t>
            </a:r>
          </a:p>
        </c:rich>
      </c:tx>
      <c:layout>
        <c:manualLayout>
          <c:xMode val="edge"/>
          <c:yMode val="edge"/>
          <c:x val="0.3652806690302952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1550802044603"/>
          <c:y val="0.14678942920199375"/>
          <c:w val="0.788427459266447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7-4C97-92B0-0C60214F53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  <c:pt idx="266">
                    <c:v>2.0000000000000001E-4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1.5460000000000001E-3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  <c:pt idx="73">
                    <c:v>0</c:v>
                  </c:pt>
                  <c:pt idx="77">
                    <c:v>0</c:v>
                  </c:pt>
                  <c:pt idx="84">
                    <c:v>0</c:v>
                  </c:pt>
                  <c:pt idx="85">
                    <c:v>0</c:v>
                  </c:pt>
                  <c:pt idx="90">
                    <c:v>0</c:v>
                  </c:pt>
                  <c:pt idx="91">
                    <c:v>0</c:v>
                  </c:pt>
                  <c:pt idx="108">
                    <c:v>0</c:v>
                  </c:pt>
                  <c:pt idx="122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56">
                    <c:v>0</c:v>
                  </c:pt>
                  <c:pt idx="178">
                    <c:v>0</c:v>
                  </c:pt>
                  <c:pt idx="189">
                    <c:v>0</c:v>
                  </c:pt>
                  <c:pt idx="206">
                    <c:v>5.0000000000000001E-3</c:v>
                  </c:pt>
                  <c:pt idx="208">
                    <c:v>5.0000000000000001E-3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5">
                    <c:v>0</c:v>
                  </c:pt>
                  <c:pt idx="226">
                    <c:v>0</c:v>
                  </c:pt>
                  <c:pt idx="227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0">
                    <c:v>0</c:v>
                  </c:pt>
                  <c:pt idx="231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4.0000000000000002E-4</c:v>
                  </c:pt>
                  <c:pt idx="235">
                    <c:v>0</c:v>
                  </c:pt>
                  <c:pt idx="236">
                    <c:v>2E-3</c:v>
                  </c:pt>
                  <c:pt idx="237">
                    <c:v>2.8E-3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4.0000000000000002E-4</c:v>
                  </c:pt>
                  <c:pt idx="241">
                    <c:v>6.9999999999999999E-4</c:v>
                  </c:pt>
                  <c:pt idx="242">
                    <c:v>0</c:v>
                  </c:pt>
                  <c:pt idx="243">
                    <c:v>1E-4</c:v>
                  </c:pt>
                  <c:pt idx="244">
                    <c:v>4.0000000000000002E-4</c:v>
                  </c:pt>
                  <c:pt idx="245">
                    <c:v>5.4000000000000003E-3</c:v>
                  </c:pt>
                  <c:pt idx="246">
                    <c:v>5.0000000000000001E-4</c:v>
                  </c:pt>
                  <c:pt idx="247">
                    <c:v>2.9999999999999997E-4</c:v>
                  </c:pt>
                  <c:pt idx="248">
                    <c:v>1.7000000000000001E-4</c:v>
                  </c:pt>
                  <c:pt idx="249">
                    <c:v>1.0699999999999999E-2</c:v>
                  </c:pt>
                  <c:pt idx="250">
                    <c:v>2.3000000000000001E-4</c:v>
                  </c:pt>
                  <c:pt idx="251">
                    <c:v>4.1999999999999997E-3</c:v>
                  </c:pt>
                  <c:pt idx="252">
                    <c:v>2.2000000000000001E-3</c:v>
                  </c:pt>
                  <c:pt idx="253">
                    <c:v>2.9999999999999997E-4</c:v>
                  </c:pt>
                  <c:pt idx="254">
                    <c:v>2.3E-3</c:v>
                  </c:pt>
                  <c:pt idx="255">
                    <c:v>2.7E-4</c:v>
                  </c:pt>
                  <c:pt idx="256">
                    <c:v>1.3999999999999999E-4</c:v>
                  </c:pt>
                  <c:pt idx="257">
                    <c:v>2.0000000000000001E-4</c:v>
                  </c:pt>
                  <c:pt idx="258">
                    <c:v>2.9999999999999997E-4</c:v>
                  </c:pt>
                  <c:pt idx="259">
                    <c:v>4.3E-3</c:v>
                  </c:pt>
                  <c:pt idx="260">
                    <c:v>8.0000000000000004E-4</c:v>
                  </c:pt>
                  <c:pt idx="261">
                    <c:v>1E-4</c:v>
                  </c:pt>
                  <c:pt idx="262">
                    <c:v>5.0000000000000001E-3</c:v>
                  </c:pt>
                  <c:pt idx="263">
                    <c:v>4.0000000000000002E-4</c:v>
                  </c:pt>
                  <c:pt idx="264">
                    <c:v>2.0000000000000001E-4</c:v>
                  </c:pt>
                  <c:pt idx="265">
                    <c:v>3.0000000000000001E-3</c:v>
                  </c:pt>
                  <c:pt idx="266">
                    <c:v>2.0000000000000001E-4</c:v>
                  </c:pt>
                  <c:pt idx="267">
                    <c:v>1E-4</c:v>
                  </c:pt>
                  <c:pt idx="268">
                    <c:v>1E-4</c:v>
                  </c:pt>
                  <c:pt idx="269">
                    <c:v>1.5460000000000001E-3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-1.8599999999423744E-2</c:v>
                </c:pt>
                <c:pt idx="1">
                  <c:v>-3.4200000001874287E-2</c:v>
                </c:pt>
                <c:pt idx="2">
                  <c:v>-4.2000000030384399E-3</c:v>
                </c:pt>
                <c:pt idx="3">
                  <c:v>3.7800000001880107E-2</c:v>
                </c:pt>
                <c:pt idx="4">
                  <c:v>6.5999999998894054E-2</c:v>
                </c:pt>
                <c:pt idx="5">
                  <c:v>1.2600000001839362E-2</c:v>
                </c:pt>
                <c:pt idx="6">
                  <c:v>2.2999999997409759E-2</c:v>
                </c:pt>
                <c:pt idx="7">
                  <c:v>1.540000000022701E-2</c:v>
                </c:pt>
                <c:pt idx="8">
                  <c:v>9.9999999983992893E-3</c:v>
                </c:pt>
                <c:pt idx="9">
                  <c:v>6.1999999998079147E-3</c:v>
                </c:pt>
                <c:pt idx="10">
                  <c:v>-4.6000000038475264E-3</c:v>
                </c:pt>
                <c:pt idx="11">
                  <c:v>-8.3999999988009222E-3</c:v>
                </c:pt>
                <c:pt idx="12">
                  <c:v>-1.1999999987892807E-3</c:v>
                </c:pt>
                <c:pt idx="14">
                  <c:v>6.9999999977881089E-3</c:v>
                </c:pt>
                <c:pt idx="15">
                  <c:v>-8.6000000010244548E-3</c:v>
                </c:pt>
                <c:pt idx="16">
                  <c:v>-7.0000000014260877E-3</c:v>
                </c:pt>
                <c:pt idx="17">
                  <c:v>-2.6000000034400728E-3</c:v>
                </c:pt>
                <c:pt idx="18">
                  <c:v>-9.0000000018335413E-3</c:v>
                </c:pt>
                <c:pt idx="19">
                  <c:v>-9.8000000034517143E-3</c:v>
                </c:pt>
                <c:pt idx="20">
                  <c:v>7.3999999985971954E-3</c:v>
                </c:pt>
                <c:pt idx="21">
                  <c:v>2.599999999802094E-3</c:v>
                </c:pt>
                <c:pt idx="22">
                  <c:v>1.119999999718857E-2</c:v>
                </c:pt>
                <c:pt idx="23">
                  <c:v>-8.0000000161817297E-4</c:v>
                </c:pt>
                <c:pt idx="24">
                  <c:v>-6.6000000006170012E-3</c:v>
                </c:pt>
                <c:pt idx="25">
                  <c:v>-7.2000000000116415E-3</c:v>
                </c:pt>
                <c:pt idx="26">
                  <c:v>1.6999999999825377E-2</c:v>
                </c:pt>
                <c:pt idx="27">
                  <c:v>-3.7999999985913746E-3</c:v>
                </c:pt>
                <c:pt idx="28">
                  <c:v>1.8000000054598786E-3</c:v>
                </c:pt>
                <c:pt idx="29">
                  <c:v>-2.140000000508735E-2</c:v>
                </c:pt>
                <c:pt idx="30">
                  <c:v>1.799999998183921E-3</c:v>
                </c:pt>
                <c:pt idx="31">
                  <c:v>9.2000000004190952E-3</c:v>
                </c:pt>
                <c:pt idx="32">
                  <c:v>-5.9999999939464033E-4</c:v>
                </c:pt>
                <c:pt idx="33">
                  <c:v>-1.4000000010128133E-3</c:v>
                </c:pt>
                <c:pt idx="34">
                  <c:v>4.3999999979860149E-3</c:v>
                </c:pt>
                <c:pt idx="35">
                  <c:v>3.0000000006111804E-2</c:v>
                </c:pt>
                <c:pt idx="36">
                  <c:v>-3.1999999991967343E-3</c:v>
                </c:pt>
                <c:pt idx="37">
                  <c:v>-2.0000000222353265E-4</c:v>
                </c:pt>
                <c:pt idx="38">
                  <c:v>-1.359999999840511E-2</c:v>
                </c:pt>
                <c:pt idx="39">
                  <c:v>-4.040000000532018E-2</c:v>
                </c:pt>
                <c:pt idx="40">
                  <c:v>-3.0400000003282912E-2</c:v>
                </c:pt>
                <c:pt idx="41">
                  <c:v>-2.740000000630971E-2</c:v>
                </c:pt>
                <c:pt idx="42">
                  <c:v>-3.9399999994202517E-2</c:v>
                </c:pt>
                <c:pt idx="43">
                  <c:v>9.4000000026426278E-3</c:v>
                </c:pt>
                <c:pt idx="44">
                  <c:v>-2.8599999997823033E-2</c:v>
                </c:pt>
                <c:pt idx="45">
                  <c:v>-2.7600000001257285E-2</c:v>
                </c:pt>
                <c:pt idx="46">
                  <c:v>-1.0800000003655441E-2</c:v>
                </c:pt>
                <c:pt idx="47">
                  <c:v>-9.2000000004190952E-3</c:v>
                </c:pt>
                <c:pt idx="48">
                  <c:v>2.599999999802094E-3</c:v>
                </c:pt>
                <c:pt idx="49">
                  <c:v>5.7999999989988282E-3</c:v>
                </c:pt>
                <c:pt idx="50">
                  <c:v>4.0000000444706529E-4</c:v>
                </c:pt>
                <c:pt idx="51">
                  <c:v>-3.2000000064726919E-3</c:v>
                </c:pt>
                <c:pt idx="52">
                  <c:v>5.6000000040512532E-3</c:v>
                </c:pt>
                <c:pt idx="53">
                  <c:v>2.3600000000442378E-2</c:v>
                </c:pt>
                <c:pt idx="54">
                  <c:v>3.56000000028871E-2</c:v>
                </c:pt>
                <c:pt idx="55">
                  <c:v>2.0000000222353265E-4</c:v>
                </c:pt>
                <c:pt idx="56">
                  <c:v>1.4000000002852175E-2</c:v>
                </c:pt>
                <c:pt idx="57">
                  <c:v>2.1399999997811392E-2</c:v>
                </c:pt>
                <c:pt idx="58">
                  <c:v>5.6000000040512532E-3</c:v>
                </c:pt>
                <c:pt idx="59">
                  <c:v>-2.0199999999022111E-2</c:v>
                </c:pt>
                <c:pt idx="60">
                  <c:v>-8.1999999965773895E-3</c:v>
                </c:pt>
                <c:pt idx="61">
                  <c:v>7.7999999994062819E-3</c:v>
                </c:pt>
                <c:pt idx="62">
                  <c:v>-2.8400000002875458E-2</c:v>
                </c:pt>
                <c:pt idx="63">
                  <c:v>-4.6000000074855052E-3</c:v>
                </c:pt>
                <c:pt idx="64">
                  <c:v>-3.6000000036437996E-3</c:v>
                </c:pt>
                <c:pt idx="65">
                  <c:v>-3.0000000042491592E-3</c:v>
                </c:pt>
                <c:pt idx="66">
                  <c:v>-1.4000000082887709E-3</c:v>
                </c:pt>
                <c:pt idx="67">
                  <c:v>-4.1999999957624823E-3</c:v>
                </c:pt>
                <c:pt idx="69">
                  <c:v>5.6000000040512532E-3</c:v>
                </c:pt>
                <c:pt idx="71">
                  <c:v>7.5999999971827492E-3</c:v>
                </c:pt>
                <c:pt idx="72">
                  <c:v>1.0000000038417056E-3</c:v>
                </c:pt>
                <c:pt idx="73">
                  <c:v>3.1000000002677552E-2</c:v>
                </c:pt>
                <c:pt idx="75">
                  <c:v>4.6000000002095476E-3</c:v>
                </c:pt>
                <c:pt idx="77">
                  <c:v>-1.720000000204891E-2</c:v>
                </c:pt>
                <c:pt idx="78">
                  <c:v>4.3999999979860149E-3</c:v>
                </c:pt>
                <c:pt idx="79">
                  <c:v>4.0000000008149073E-3</c:v>
                </c:pt>
                <c:pt idx="80">
                  <c:v>-6.3999999983934686E-3</c:v>
                </c:pt>
                <c:pt idx="81">
                  <c:v>-3.6000000000058208E-2</c:v>
                </c:pt>
                <c:pt idx="82">
                  <c:v>2.1399999997811392E-2</c:v>
                </c:pt>
                <c:pt idx="83">
                  <c:v>-1.7999999996391125E-2</c:v>
                </c:pt>
                <c:pt idx="84">
                  <c:v>6.2000000034458935E-3</c:v>
                </c:pt>
                <c:pt idx="85">
                  <c:v>4.3999999979860149E-3</c:v>
                </c:pt>
                <c:pt idx="86">
                  <c:v>-1.3000000006286427E-2</c:v>
                </c:pt>
                <c:pt idx="87">
                  <c:v>2.799999994749669E-3</c:v>
                </c:pt>
                <c:pt idx="88">
                  <c:v>-1.359999999840511E-2</c:v>
                </c:pt>
                <c:pt idx="89">
                  <c:v>5.5999999967752956E-3</c:v>
                </c:pt>
                <c:pt idx="90">
                  <c:v>-1.2799999996786937E-2</c:v>
                </c:pt>
                <c:pt idx="91">
                  <c:v>3.1999999991967343E-3</c:v>
                </c:pt>
                <c:pt idx="92">
                  <c:v>-1.0600000001431908E-2</c:v>
                </c:pt>
                <c:pt idx="93">
                  <c:v>-9.4000000026426278E-3</c:v>
                </c:pt>
                <c:pt idx="94">
                  <c:v>4.3999999979860149E-3</c:v>
                </c:pt>
                <c:pt idx="95">
                  <c:v>4.3999999979860149E-3</c:v>
                </c:pt>
                <c:pt idx="96">
                  <c:v>-8.6000000010244548E-3</c:v>
                </c:pt>
                <c:pt idx="97">
                  <c:v>7.2000000000116415E-3</c:v>
                </c:pt>
                <c:pt idx="98">
                  <c:v>-5.4000000018277206E-3</c:v>
                </c:pt>
                <c:pt idx="99">
                  <c:v>3.0000000042491592E-3</c:v>
                </c:pt>
                <c:pt idx="100">
                  <c:v>2.0000000004074536E-3</c:v>
                </c:pt>
                <c:pt idx="101">
                  <c:v>2.4000000048545189E-3</c:v>
                </c:pt>
                <c:pt idx="102">
                  <c:v>5.7999999989988282E-3</c:v>
                </c:pt>
                <c:pt idx="103">
                  <c:v>-1.4000000010128133E-3</c:v>
                </c:pt>
                <c:pt idx="104">
                  <c:v>-1.299999999901047E-2</c:v>
                </c:pt>
                <c:pt idx="105">
                  <c:v>6.0000000012223609E-3</c:v>
                </c:pt>
                <c:pt idx="106">
                  <c:v>-8.4000000060768798E-3</c:v>
                </c:pt>
                <c:pt idx="107">
                  <c:v>-2.0200000006298069E-2</c:v>
                </c:pt>
                <c:pt idx="108">
                  <c:v>2.1000000000640284E-2</c:v>
                </c:pt>
                <c:pt idx="109">
                  <c:v>5.7999999989988282E-3</c:v>
                </c:pt>
                <c:pt idx="110">
                  <c:v>-9.3999999953666702E-3</c:v>
                </c:pt>
                <c:pt idx="111">
                  <c:v>-1.0000000038417056E-3</c:v>
                </c:pt>
                <c:pt idx="112">
                  <c:v>4.9999999973806553E-3</c:v>
                </c:pt>
                <c:pt idx="113">
                  <c:v>2.2000000026309863E-3</c:v>
                </c:pt>
                <c:pt idx="114">
                  <c:v>-1.4400000000023283E-2</c:v>
                </c:pt>
                <c:pt idx="115">
                  <c:v>-2.599999999802094E-3</c:v>
                </c:pt>
                <c:pt idx="116">
                  <c:v>-1.2199999997392297E-2</c:v>
                </c:pt>
                <c:pt idx="117">
                  <c:v>3.1999999991967343E-3</c:v>
                </c:pt>
                <c:pt idx="118">
                  <c:v>-1.4200000005075708E-2</c:v>
                </c:pt>
                <c:pt idx="119">
                  <c:v>3.1999999991967343E-3</c:v>
                </c:pt>
                <c:pt idx="120">
                  <c:v>-1.0999999998603016E-2</c:v>
                </c:pt>
                <c:pt idx="121">
                  <c:v>-9.9999999656574801E-4</c:v>
                </c:pt>
                <c:pt idx="122">
                  <c:v>-2.4599999997008126E-2</c:v>
                </c:pt>
                <c:pt idx="123">
                  <c:v>2.0000000004074536E-3</c:v>
                </c:pt>
                <c:pt idx="124">
                  <c:v>-8.7999999959720299E-3</c:v>
                </c:pt>
                <c:pt idx="125">
                  <c:v>8.6000000010244548E-3</c:v>
                </c:pt>
                <c:pt idx="126">
                  <c:v>-3.6000000036437996E-3</c:v>
                </c:pt>
                <c:pt idx="127">
                  <c:v>-1.2399999992339872E-2</c:v>
                </c:pt>
                <c:pt idx="128">
                  <c:v>-4.6000000002095476E-3</c:v>
                </c:pt>
                <c:pt idx="129">
                  <c:v>-4.6000000002095476E-3</c:v>
                </c:pt>
                <c:pt idx="130">
                  <c:v>1.6399999993154779E-2</c:v>
                </c:pt>
                <c:pt idx="132">
                  <c:v>1.799999998183921E-3</c:v>
                </c:pt>
                <c:pt idx="133">
                  <c:v>1.7400000004272442E-2</c:v>
                </c:pt>
                <c:pt idx="134">
                  <c:v>1.7400000004272442E-2</c:v>
                </c:pt>
                <c:pt idx="135">
                  <c:v>2.2400000001653098E-2</c:v>
                </c:pt>
                <c:pt idx="136">
                  <c:v>2.8400000002875458E-2</c:v>
                </c:pt>
                <c:pt idx="137">
                  <c:v>-3.7999999985913746E-3</c:v>
                </c:pt>
                <c:pt idx="138">
                  <c:v>-2.6999999994586688E-2</c:v>
                </c:pt>
                <c:pt idx="139">
                  <c:v>-1.8999999992956873E-2</c:v>
                </c:pt>
                <c:pt idx="140">
                  <c:v>-1.6999999999825377E-2</c:v>
                </c:pt>
                <c:pt idx="141">
                  <c:v>-9.9999999947613105E-3</c:v>
                </c:pt>
                <c:pt idx="142">
                  <c:v>-9.9999999947613105E-3</c:v>
                </c:pt>
                <c:pt idx="143">
                  <c:v>-6.9999999977881089E-3</c:v>
                </c:pt>
                <c:pt idx="144">
                  <c:v>-6.9999999977881089E-3</c:v>
                </c:pt>
                <c:pt idx="145">
                  <c:v>-5.9999999939464033E-3</c:v>
                </c:pt>
                <c:pt idx="146">
                  <c:v>-5.9999999939464033E-3</c:v>
                </c:pt>
                <c:pt idx="147">
                  <c:v>3.0000000042491592E-3</c:v>
                </c:pt>
                <c:pt idx="148">
                  <c:v>-2.599999999802094E-3</c:v>
                </c:pt>
                <c:pt idx="149">
                  <c:v>5.7999999989988282E-3</c:v>
                </c:pt>
                <c:pt idx="150">
                  <c:v>1.3800000000628643E-2</c:v>
                </c:pt>
                <c:pt idx="151">
                  <c:v>-1.1399999995774124E-2</c:v>
                </c:pt>
                <c:pt idx="152">
                  <c:v>-8.3999999915249646E-3</c:v>
                </c:pt>
                <c:pt idx="153">
                  <c:v>-2.3999999997613486E-2</c:v>
                </c:pt>
                <c:pt idx="154">
                  <c:v>1.6000000003259629E-2</c:v>
                </c:pt>
                <c:pt idx="155">
                  <c:v>-1.2399999999615829E-2</c:v>
                </c:pt>
                <c:pt idx="156">
                  <c:v>1.2199999997392297E-2</c:v>
                </c:pt>
                <c:pt idx="157">
                  <c:v>-8.0000000016298145E-3</c:v>
                </c:pt>
                <c:pt idx="158">
                  <c:v>-4.0000000008149073E-3</c:v>
                </c:pt>
                <c:pt idx="159">
                  <c:v>-4.0000000008149073E-3</c:v>
                </c:pt>
                <c:pt idx="160">
                  <c:v>-2.9999999969732016E-3</c:v>
                </c:pt>
                <c:pt idx="161">
                  <c:v>0</c:v>
                </c:pt>
                <c:pt idx="162">
                  <c:v>0</c:v>
                </c:pt>
                <c:pt idx="163">
                  <c:v>2.0000000004074536E-3</c:v>
                </c:pt>
                <c:pt idx="164">
                  <c:v>8.9999999981955625E-3</c:v>
                </c:pt>
                <c:pt idx="165">
                  <c:v>1.0000000002037268E-2</c:v>
                </c:pt>
                <c:pt idx="166">
                  <c:v>1.0000000002037268E-2</c:v>
                </c:pt>
                <c:pt idx="167">
                  <c:v>1.299999999901047E-2</c:v>
                </c:pt>
                <c:pt idx="168">
                  <c:v>2.3000000001047738E-2</c:v>
                </c:pt>
                <c:pt idx="169">
                  <c:v>2.599999999802094E-2</c:v>
                </c:pt>
                <c:pt idx="171">
                  <c:v>-4.8000000024330802E-3</c:v>
                </c:pt>
                <c:pt idx="172">
                  <c:v>-1.2799999996786937E-2</c:v>
                </c:pt>
                <c:pt idx="173">
                  <c:v>1.0400000006484333E-2</c:v>
                </c:pt>
                <c:pt idx="174">
                  <c:v>1.3399999996181577E-2</c:v>
                </c:pt>
                <c:pt idx="175">
                  <c:v>-9.4000000026426278E-3</c:v>
                </c:pt>
                <c:pt idx="176">
                  <c:v>9.9999999656574801E-4</c:v>
                </c:pt>
                <c:pt idx="177">
                  <c:v>-2.3200000003271271E-2</c:v>
                </c:pt>
                <c:pt idx="179">
                  <c:v>-4.6000000002095476E-3</c:v>
                </c:pt>
                <c:pt idx="180">
                  <c:v>-1.0399999999208376E-2</c:v>
                </c:pt>
                <c:pt idx="181">
                  <c:v>2.9999999969732016E-3</c:v>
                </c:pt>
                <c:pt idx="182">
                  <c:v>-5.5999999967752956E-3</c:v>
                </c:pt>
                <c:pt idx="184">
                  <c:v>-1.799999998183921E-3</c:v>
                </c:pt>
                <c:pt idx="185">
                  <c:v>-3.6000000036437996E-3</c:v>
                </c:pt>
                <c:pt idx="186">
                  <c:v>-2.4400000002060551E-2</c:v>
                </c:pt>
                <c:pt idx="187">
                  <c:v>1.1800000000221189E-2</c:v>
                </c:pt>
                <c:pt idx="188">
                  <c:v>-9.2000000004190952E-3</c:v>
                </c:pt>
                <c:pt idx="190">
                  <c:v>1.4000000002852175E-2</c:v>
                </c:pt>
                <c:pt idx="191">
                  <c:v>-9.9999999947613105E-3</c:v>
                </c:pt>
                <c:pt idx="192">
                  <c:v>-4.0000000444706529E-4</c:v>
                </c:pt>
                <c:pt idx="193">
                  <c:v>-1.5200000001641456E-2</c:v>
                </c:pt>
                <c:pt idx="194">
                  <c:v>-1.1600000005273614E-2</c:v>
                </c:pt>
                <c:pt idx="195">
                  <c:v>6.7999999955645762E-3</c:v>
                </c:pt>
                <c:pt idx="196">
                  <c:v>-1.5599999998812564E-2</c:v>
                </c:pt>
                <c:pt idx="197">
                  <c:v>-2.2199999999429565E-2</c:v>
                </c:pt>
                <c:pt idx="198">
                  <c:v>-1.5400000003864989E-2</c:v>
                </c:pt>
                <c:pt idx="199">
                  <c:v>-1.4000000010128133E-3</c:v>
                </c:pt>
                <c:pt idx="200">
                  <c:v>-9.4000000026426278E-3</c:v>
                </c:pt>
                <c:pt idx="201">
                  <c:v>-8.4000000060768798E-3</c:v>
                </c:pt>
                <c:pt idx="206">
                  <c:v>-6.3999999983934686E-3</c:v>
                </c:pt>
                <c:pt idx="207">
                  <c:v>-1.3200000001234002E-2</c:v>
                </c:pt>
                <c:pt idx="208">
                  <c:v>1.2799999996786937E-2</c:v>
                </c:pt>
                <c:pt idx="209">
                  <c:v>-2.2199999999429565E-2</c:v>
                </c:pt>
                <c:pt idx="210">
                  <c:v>2.1999999953550287E-3</c:v>
                </c:pt>
                <c:pt idx="211">
                  <c:v>-1.6000000032363459E-3</c:v>
                </c:pt>
                <c:pt idx="219">
                  <c:v>5.6000000040512532E-3</c:v>
                </c:pt>
                <c:pt idx="220">
                  <c:v>-1.419999999779975E-2</c:v>
                </c:pt>
                <c:pt idx="221">
                  <c:v>-5.9999999939464033E-4</c:v>
                </c:pt>
                <c:pt idx="222">
                  <c:v>-3.1999999991967343E-3</c:v>
                </c:pt>
                <c:pt idx="224">
                  <c:v>2.3999999975785613E-3</c:v>
                </c:pt>
                <c:pt idx="225">
                  <c:v>-5.9999999939464033E-3</c:v>
                </c:pt>
                <c:pt idx="226">
                  <c:v>1.0000000038417056E-3</c:v>
                </c:pt>
                <c:pt idx="227">
                  <c:v>2.8000000020256266E-3</c:v>
                </c:pt>
                <c:pt idx="228">
                  <c:v>-1.1000000005878974E-2</c:v>
                </c:pt>
                <c:pt idx="229">
                  <c:v>-1.3199999993958045E-2</c:v>
                </c:pt>
                <c:pt idx="232">
                  <c:v>-1.2000000060652383E-3</c:v>
                </c:pt>
                <c:pt idx="235">
                  <c:v>-1.2399999999615829E-2</c:v>
                </c:pt>
                <c:pt idx="262">
                  <c:v>-1.6999999999825377E-2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97-4C97-92B0-0C60214F53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68">
                  <c:v>-3.9999999717110768E-4</c:v>
                </c:pt>
                <c:pt idx="74">
                  <c:v>-2.9999999969732016E-4</c:v>
                </c:pt>
                <c:pt idx="76">
                  <c:v>-2.0000000222353265E-4</c:v>
                </c:pt>
                <c:pt idx="131">
                  <c:v>6.9999999977881089E-3</c:v>
                </c:pt>
                <c:pt idx="170">
                  <c:v>-5.9999999939464033E-4</c:v>
                </c:pt>
                <c:pt idx="178">
                  <c:v>-2.0000000004074536E-3</c:v>
                </c:pt>
                <c:pt idx="183">
                  <c:v>-4.3999999979860149E-3</c:v>
                </c:pt>
                <c:pt idx="189">
                  <c:v>-4.4999999954598024E-3</c:v>
                </c:pt>
                <c:pt idx="202">
                  <c:v>-4.1000000055646524E-3</c:v>
                </c:pt>
                <c:pt idx="203">
                  <c:v>-5.1999999996041879E-3</c:v>
                </c:pt>
                <c:pt idx="204">
                  <c:v>-6.9999999977881089E-3</c:v>
                </c:pt>
                <c:pt idx="205">
                  <c:v>-5.7999999989988282E-3</c:v>
                </c:pt>
                <c:pt idx="212">
                  <c:v>-3.0899999997927807E-2</c:v>
                </c:pt>
                <c:pt idx="213">
                  <c:v>-2.3199999995995313E-2</c:v>
                </c:pt>
                <c:pt idx="214">
                  <c:v>-2.2499999999126885E-2</c:v>
                </c:pt>
                <c:pt idx="215">
                  <c:v>-9.2999999978928827E-3</c:v>
                </c:pt>
                <c:pt idx="216">
                  <c:v>-1.7299999999522697E-2</c:v>
                </c:pt>
                <c:pt idx="217">
                  <c:v>-7.2000000000116415E-3</c:v>
                </c:pt>
                <c:pt idx="218">
                  <c:v>-1.7000000007101335E-3</c:v>
                </c:pt>
                <c:pt idx="223">
                  <c:v>-5.2999999970779754E-3</c:v>
                </c:pt>
                <c:pt idx="234">
                  <c:v>-1.0300000001734588E-2</c:v>
                </c:pt>
                <c:pt idx="236">
                  <c:v>-1.0200000004260801E-2</c:v>
                </c:pt>
                <c:pt idx="245">
                  <c:v>-1.2099999999918509E-2</c:v>
                </c:pt>
                <c:pt idx="249">
                  <c:v>-1.2399999999615829E-2</c:v>
                </c:pt>
                <c:pt idx="251">
                  <c:v>-1.5600000006088521E-2</c:v>
                </c:pt>
                <c:pt idx="252">
                  <c:v>-1.5199999994365498E-2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97-4C97-92B0-0C60214F53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230">
                  <c:v>-1.9690000000991859E-2</c:v>
                </c:pt>
                <c:pt idx="231">
                  <c:v>-1.5500000001338776E-2</c:v>
                </c:pt>
                <c:pt idx="233">
                  <c:v>-9.2000000004190952E-3</c:v>
                </c:pt>
                <c:pt idx="237">
                  <c:v>-9.2000000004190952E-3</c:v>
                </c:pt>
                <c:pt idx="238">
                  <c:v>-1.1499999993247911E-2</c:v>
                </c:pt>
                <c:pt idx="239">
                  <c:v>-1.0600000001431908E-2</c:v>
                </c:pt>
                <c:pt idx="240">
                  <c:v>-1.2499999997089617E-2</c:v>
                </c:pt>
                <c:pt idx="241">
                  <c:v>-1.5099999996891711E-2</c:v>
                </c:pt>
                <c:pt idx="242">
                  <c:v>-6.6999999980907887E-3</c:v>
                </c:pt>
                <c:pt idx="243">
                  <c:v>-1.2799999996786937E-2</c:v>
                </c:pt>
                <c:pt idx="244">
                  <c:v>-1.2799999996786937E-2</c:v>
                </c:pt>
                <c:pt idx="246">
                  <c:v>-1.2799999996786937E-2</c:v>
                </c:pt>
                <c:pt idx="247">
                  <c:v>-1.1800000000221189E-2</c:v>
                </c:pt>
                <c:pt idx="248">
                  <c:v>-1.4719999991939403E-2</c:v>
                </c:pt>
                <c:pt idx="250">
                  <c:v>-1.4410000003408641E-2</c:v>
                </c:pt>
                <c:pt idx="253">
                  <c:v>-1.5599999998812564E-2</c:v>
                </c:pt>
                <c:pt idx="254">
                  <c:v>-1.4900000001944136E-2</c:v>
                </c:pt>
                <c:pt idx="255">
                  <c:v>-1.6709999996237457E-2</c:v>
                </c:pt>
                <c:pt idx="256">
                  <c:v>-1.4410000003408641E-2</c:v>
                </c:pt>
                <c:pt idx="257">
                  <c:v>-1.7199999994772952E-2</c:v>
                </c:pt>
                <c:pt idx="258">
                  <c:v>-1.6499999997904524E-2</c:v>
                </c:pt>
                <c:pt idx="260">
                  <c:v>-1.750000000174623E-2</c:v>
                </c:pt>
                <c:pt idx="261">
                  <c:v>-1.7699999996693805E-2</c:v>
                </c:pt>
                <c:pt idx="263">
                  <c:v>-1.8299999996088445E-2</c:v>
                </c:pt>
                <c:pt idx="264">
                  <c:v>-1.7899999998917338E-2</c:v>
                </c:pt>
                <c:pt idx="265">
                  <c:v>-1.720000000204891E-2</c:v>
                </c:pt>
                <c:pt idx="266">
                  <c:v>-1.9500000002153683E-2</c:v>
                </c:pt>
                <c:pt idx="267">
                  <c:v>-1.6100000000733417E-2</c:v>
                </c:pt>
                <c:pt idx="268">
                  <c:v>-1.9800000001851004E-2</c:v>
                </c:pt>
                <c:pt idx="269">
                  <c:v>-0.22526799982006196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97-4C97-92B0-0C60214F53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97-4C97-92B0-0C60214F53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97-4C97-92B0-0C60214F53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97-4C97-92B0-0C60214F53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0.24894758835917793</c:v>
                </c:pt>
                <c:pt idx="1">
                  <c:v>0.24818852545315606</c:v>
                </c:pt>
                <c:pt idx="2">
                  <c:v>0.24638123281977065</c:v>
                </c:pt>
                <c:pt idx="3">
                  <c:v>0.24348956460635396</c:v>
                </c:pt>
                <c:pt idx="4">
                  <c:v>0.24347149168002011</c:v>
                </c:pt>
                <c:pt idx="5">
                  <c:v>0.2414292510042946</c:v>
                </c:pt>
                <c:pt idx="6">
                  <c:v>0.2410316466249498</c:v>
                </c:pt>
                <c:pt idx="7">
                  <c:v>0.22554314875683676</c:v>
                </c:pt>
                <c:pt idx="8">
                  <c:v>0.22485637755615029</c:v>
                </c:pt>
                <c:pt idx="9">
                  <c:v>0.22474793999814718</c:v>
                </c:pt>
                <c:pt idx="10">
                  <c:v>0.22472986707181331</c:v>
                </c:pt>
                <c:pt idx="11">
                  <c:v>0.22435033561880238</c:v>
                </c:pt>
                <c:pt idx="12">
                  <c:v>0.22424189806079925</c:v>
                </c:pt>
                <c:pt idx="13">
                  <c:v>0.2242238251344654</c:v>
                </c:pt>
                <c:pt idx="14">
                  <c:v>0.2242238251344654</c:v>
                </c:pt>
                <c:pt idx="15">
                  <c:v>0.22409731465012842</c:v>
                </c:pt>
                <c:pt idx="16">
                  <c:v>0.22395273123945758</c:v>
                </c:pt>
                <c:pt idx="17">
                  <c:v>0.2238262207551206</c:v>
                </c:pt>
                <c:pt idx="18">
                  <c:v>0.22359127271278051</c:v>
                </c:pt>
                <c:pt idx="19">
                  <c:v>0.22357319978644666</c:v>
                </c:pt>
                <c:pt idx="20">
                  <c:v>0.22346476222844353</c:v>
                </c:pt>
                <c:pt idx="21">
                  <c:v>0.22344668930210967</c:v>
                </c:pt>
                <c:pt idx="22">
                  <c:v>0.20947631724604038</c:v>
                </c:pt>
                <c:pt idx="23">
                  <c:v>0.18381276185196743</c:v>
                </c:pt>
                <c:pt idx="24">
                  <c:v>0.18189703166057886</c:v>
                </c:pt>
                <c:pt idx="25">
                  <c:v>0.1814090626495648</c:v>
                </c:pt>
                <c:pt idx="26">
                  <c:v>0.17669202887642887</c:v>
                </c:pt>
                <c:pt idx="27">
                  <c:v>0.17387265236834759</c:v>
                </c:pt>
                <c:pt idx="28">
                  <c:v>0.16848692032085905</c:v>
                </c:pt>
                <c:pt idx="29">
                  <c:v>0.16787244082550801</c:v>
                </c:pt>
                <c:pt idx="30">
                  <c:v>0.16252285463068716</c:v>
                </c:pt>
                <c:pt idx="31">
                  <c:v>0.16140233319798822</c:v>
                </c:pt>
                <c:pt idx="32">
                  <c:v>0.15668529942485226</c:v>
                </c:pt>
                <c:pt idx="33">
                  <c:v>0.15666722649851841</c:v>
                </c:pt>
                <c:pt idx="34">
                  <c:v>0.15361290194809707</c:v>
                </c:pt>
                <c:pt idx="35">
                  <c:v>0.15247430758906425</c:v>
                </c:pt>
                <c:pt idx="36">
                  <c:v>0.14878743061695798</c:v>
                </c:pt>
                <c:pt idx="37">
                  <c:v>0.14878743061695798</c:v>
                </c:pt>
                <c:pt idx="38">
                  <c:v>0.13960638403936004</c:v>
                </c:pt>
                <c:pt idx="39">
                  <c:v>0.13958831111302619</c:v>
                </c:pt>
                <c:pt idx="40">
                  <c:v>0.13958831111302619</c:v>
                </c:pt>
                <c:pt idx="41">
                  <c:v>0.13958831111302619</c:v>
                </c:pt>
                <c:pt idx="42">
                  <c:v>0.13678700753127881</c:v>
                </c:pt>
                <c:pt idx="43">
                  <c:v>0.13526888171923504</c:v>
                </c:pt>
                <c:pt idx="44">
                  <c:v>0.13499778782422722</c:v>
                </c:pt>
                <c:pt idx="45">
                  <c:v>0.13499778782422722</c:v>
                </c:pt>
                <c:pt idx="46">
                  <c:v>0.13474476685555326</c:v>
                </c:pt>
                <c:pt idx="47">
                  <c:v>0.13423872491820538</c:v>
                </c:pt>
                <c:pt idx="48">
                  <c:v>0.13326278689617721</c:v>
                </c:pt>
                <c:pt idx="49">
                  <c:v>0.13324471396984339</c:v>
                </c:pt>
                <c:pt idx="50">
                  <c:v>0.13093137939911004</c:v>
                </c:pt>
                <c:pt idx="51">
                  <c:v>0.13080486891477305</c:v>
                </c:pt>
                <c:pt idx="52">
                  <c:v>0.13055184794609909</c:v>
                </c:pt>
                <c:pt idx="53">
                  <c:v>0.13055184794609909</c:v>
                </c:pt>
                <c:pt idx="54">
                  <c:v>0.13055184794609909</c:v>
                </c:pt>
                <c:pt idx="55">
                  <c:v>0.13049762916709753</c:v>
                </c:pt>
                <c:pt idx="56">
                  <c:v>0.1304253374617621</c:v>
                </c:pt>
                <c:pt idx="57">
                  <c:v>0.13029882697742515</c:v>
                </c:pt>
                <c:pt idx="58">
                  <c:v>0.13000966015608348</c:v>
                </c:pt>
                <c:pt idx="59">
                  <c:v>0.12737101291134076</c:v>
                </c:pt>
                <c:pt idx="60">
                  <c:v>0.12737101291134076</c:v>
                </c:pt>
                <c:pt idx="61">
                  <c:v>0.12737101291134076</c:v>
                </c:pt>
                <c:pt idx="62">
                  <c:v>0.12711799194266682</c:v>
                </c:pt>
                <c:pt idx="63">
                  <c:v>0.12532877223561523</c:v>
                </c:pt>
                <c:pt idx="64">
                  <c:v>0.12532877223561523</c:v>
                </c:pt>
                <c:pt idx="65">
                  <c:v>0.12482273029826732</c:v>
                </c:pt>
                <c:pt idx="66">
                  <c:v>0.12467814688759649</c:v>
                </c:pt>
                <c:pt idx="67">
                  <c:v>0.12456970932959337</c:v>
                </c:pt>
                <c:pt idx="68">
                  <c:v>0.12200335379018606</c:v>
                </c:pt>
                <c:pt idx="69">
                  <c:v>0.1208828323574871</c:v>
                </c:pt>
                <c:pt idx="70">
                  <c:v>0.11836165913391444</c:v>
                </c:pt>
                <c:pt idx="71">
                  <c:v>0.11790079951240116</c:v>
                </c:pt>
                <c:pt idx="72">
                  <c:v>0.11551517323633241</c:v>
                </c:pt>
                <c:pt idx="73">
                  <c:v>0.11551517323633241</c:v>
                </c:pt>
                <c:pt idx="74">
                  <c:v>0.11500913129898449</c:v>
                </c:pt>
                <c:pt idx="75">
                  <c:v>0.11500913129898449</c:v>
                </c:pt>
                <c:pt idx="76">
                  <c:v>0.11246084868591105</c:v>
                </c:pt>
                <c:pt idx="77">
                  <c:v>0.11182829626422615</c:v>
                </c:pt>
                <c:pt idx="78">
                  <c:v>0.11132225432687823</c:v>
                </c:pt>
                <c:pt idx="79">
                  <c:v>0.11090657702119959</c:v>
                </c:pt>
                <c:pt idx="80">
                  <c:v>0.11067162897885949</c:v>
                </c:pt>
                <c:pt idx="81">
                  <c:v>0.1105451184945225</c:v>
                </c:pt>
                <c:pt idx="82">
                  <c:v>0.10951496169349281</c:v>
                </c:pt>
                <c:pt idx="83">
                  <c:v>0.10900891975614489</c:v>
                </c:pt>
                <c:pt idx="84">
                  <c:v>0.10890048219814177</c:v>
                </c:pt>
                <c:pt idx="85">
                  <c:v>0.10888240927180792</c:v>
                </c:pt>
                <c:pt idx="86">
                  <c:v>0.10837636733446</c:v>
                </c:pt>
                <c:pt idx="87">
                  <c:v>0.10721970004909333</c:v>
                </c:pt>
                <c:pt idx="88">
                  <c:v>0.10608110569006052</c:v>
                </c:pt>
                <c:pt idx="89">
                  <c:v>0.10606303276372667</c:v>
                </c:pt>
                <c:pt idx="90">
                  <c:v>0.10582808472138656</c:v>
                </c:pt>
                <c:pt idx="91">
                  <c:v>0.10067730071623811</c:v>
                </c:pt>
                <c:pt idx="92">
                  <c:v>9.9665216841542281E-2</c:v>
                </c:pt>
                <c:pt idx="93">
                  <c:v>9.7659122018484451E-2</c:v>
                </c:pt>
                <c:pt idx="94">
                  <c:v>9.7496465681479766E-2</c:v>
                </c:pt>
                <c:pt idx="95">
                  <c:v>9.7496465681479766E-2</c:v>
                </c:pt>
                <c:pt idx="96">
                  <c:v>9.7406101049810512E-2</c:v>
                </c:pt>
                <c:pt idx="97">
                  <c:v>9.7243444712805827E-2</c:v>
                </c:pt>
                <c:pt idx="98">
                  <c:v>9.7116934228468843E-2</c:v>
                </c:pt>
                <c:pt idx="99">
                  <c:v>9.699042374413186E-2</c:v>
                </c:pt>
                <c:pt idx="100">
                  <c:v>9.6900059112462578E-2</c:v>
                </c:pt>
                <c:pt idx="101">
                  <c:v>9.6863913259794876E-2</c:v>
                </c:pt>
                <c:pt idx="102">
                  <c:v>9.6737402775457892E-2</c:v>
                </c:pt>
                <c:pt idx="103">
                  <c:v>9.3683078225036548E-2</c:v>
                </c:pt>
                <c:pt idx="104">
                  <c:v>9.3556567740699564E-2</c:v>
                </c:pt>
                <c:pt idx="105">
                  <c:v>9.3556567740699564E-2</c:v>
                </c:pt>
                <c:pt idx="106">
                  <c:v>9.241797338166674E-2</c:v>
                </c:pt>
                <c:pt idx="107">
                  <c:v>9.1767348033648E-2</c:v>
                </c:pt>
                <c:pt idx="108">
                  <c:v>9.1387816580637049E-2</c:v>
                </c:pt>
                <c:pt idx="109">
                  <c:v>9.113479561196311E-2</c:v>
                </c:pt>
                <c:pt idx="110">
                  <c:v>9.0791410011619861E-2</c:v>
                </c:pt>
                <c:pt idx="111">
                  <c:v>9.0664899527282877E-2</c:v>
                </c:pt>
                <c:pt idx="112">
                  <c:v>9.0122711737267269E-2</c:v>
                </c:pt>
                <c:pt idx="113">
                  <c:v>8.9743180284256319E-2</c:v>
                </c:pt>
                <c:pt idx="114">
                  <c:v>8.8441929588218809E-2</c:v>
                </c:pt>
                <c:pt idx="115">
                  <c:v>8.818890861954487E-2</c:v>
                </c:pt>
                <c:pt idx="116">
                  <c:v>8.7610574976861533E-2</c:v>
                </c:pt>
                <c:pt idx="117">
                  <c:v>8.7484064492524549E-2</c:v>
                </c:pt>
                <c:pt idx="118">
                  <c:v>8.7429845713522997E-2</c:v>
                </c:pt>
                <c:pt idx="119">
                  <c:v>8.6851512070839659E-2</c:v>
                </c:pt>
                <c:pt idx="120">
                  <c:v>8.6688855733834974E-2</c:v>
                </c:pt>
                <c:pt idx="121">
                  <c:v>8.6417761838827156E-2</c:v>
                </c:pt>
                <c:pt idx="122">
                  <c:v>8.5658698932805283E-2</c:v>
                </c:pt>
                <c:pt idx="123">
                  <c:v>8.4791198468780277E-2</c:v>
                </c:pt>
                <c:pt idx="124">
                  <c:v>8.4050208489092254E-2</c:v>
                </c:pt>
                <c:pt idx="125">
                  <c:v>8.3742968741416735E-2</c:v>
                </c:pt>
                <c:pt idx="126">
                  <c:v>8.1230831981010998E-2</c:v>
                </c:pt>
                <c:pt idx="127">
                  <c:v>8.0851300528000047E-2</c:v>
                </c:pt>
                <c:pt idx="128">
                  <c:v>8.0688644190995362E-2</c:v>
                </c:pt>
                <c:pt idx="129">
                  <c:v>8.0688644190995362E-2</c:v>
                </c:pt>
                <c:pt idx="130">
                  <c:v>8.0688644190995362E-2</c:v>
                </c:pt>
                <c:pt idx="131">
                  <c:v>7.8284944988592758E-2</c:v>
                </c:pt>
                <c:pt idx="132">
                  <c:v>7.8031924019918819E-2</c:v>
                </c:pt>
                <c:pt idx="133">
                  <c:v>7.7796975977578703E-2</c:v>
                </c:pt>
                <c:pt idx="134">
                  <c:v>7.7796975977578703E-2</c:v>
                </c:pt>
                <c:pt idx="135">
                  <c:v>7.7796975977578703E-2</c:v>
                </c:pt>
                <c:pt idx="136">
                  <c:v>7.7796975977578703E-2</c:v>
                </c:pt>
                <c:pt idx="137">
                  <c:v>7.573666237551932E-2</c:v>
                </c:pt>
                <c:pt idx="138">
                  <c:v>7.5483641406845353E-2</c:v>
                </c:pt>
                <c:pt idx="139">
                  <c:v>7.5483641406845353E-2</c:v>
                </c:pt>
                <c:pt idx="140">
                  <c:v>7.5483641406845353E-2</c:v>
                </c:pt>
                <c:pt idx="141">
                  <c:v>7.5483641406845353E-2</c:v>
                </c:pt>
                <c:pt idx="142">
                  <c:v>7.5483641406845353E-2</c:v>
                </c:pt>
                <c:pt idx="143">
                  <c:v>7.5483641406845353E-2</c:v>
                </c:pt>
                <c:pt idx="144">
                  <c:v>7.5483641406845353E-2</c:v>
                </c:pt>
                <c:pt idx="145">
                  <c:v>7.5483641406845353E-2</c:v>
                </c:pt>
                <c:pt idx="146">
                  <c:v>7.5483641406845353E-2</c:v>
                </c:pt>
                <c:pt idx="147">
                  <c:v>7.5483641406845353E-2</c:v>
                </c:pt>
                <c:pt idx="148">
                  <c:v>7.2555827340760992E-2</c:v>
                </c:pt>
                <c:pt idx="149">
                  <c:v>7.2429316856424009E-2</c:v>
                </c:pt>
                <c:pt idx="150">
                  <c:v>7.2429316856424009E-2</c:v>
                </c:pt>
                <c:pt idx="151">
                  <c:v>7.1634108097734434E-2</c:v>
                </c:pt>
                <c:pt idx="152">
                  <c:v>7.1634108097734434E-2</c:v>
                </c:pt>
                <c:pt idx="153">
                  <c:v>7.150759761339745E-2</c:v>
                </c:pt>
                <c:pt idx="154">
                  <c:v>7.150759761339745E-2</c:v>
                </c:pt>
                <c:pt idx="155">
                  <c:v>7.0007544727687554E-2</c:v>
                </c:pt>
                <c:pt idx="156">
                  <c:v>6.9591867422008902E-2</c:v>
                </c:pt>
                <c:pt idx="157">
                  <c:v>6.9248481821665653E-2</c:v>
                </c:pt>
                <c:pt idx="158">
                  <c:v>6.9248481821665653E-2</c:v>
                </c:pt>
                <c:pt idx="159">
                  <c:v>6.9248481821665653E-2</c:v>
                </c:pt>
                <c:pt idx="160">
                  <c:v>6.9248481821665653E-2</c:v>
                </c:pt>
                <c:pt idx="161">
                  <c:v>6.9248481821665653E-2</c:v>
                </c:pt>
                <c:pt idx="162">
                  <c:v>6.9248481821665653E-2</c:v>
                </c:pt>
                <c:pt idx="163">
                  <c:v>6.9248481821665653E-2</c:v>
                </c:pt>
                <c:pt idx="164">
                  <c:v>6.9248481821665653E-2</c:v>
                </c:pt>
                <c:pt idx="165">
                  <c:v>6.9248481821665653E-2</c:v>
                </c:pt>
                <c:pt idx="166">
                  <c:v>6.9248481821665653E-2</c:v>
                </c:pt>
                <c:pt idx="167">
                  <c:v>6.9248481821665653E-2</c:v>
                </c:pt>
                <c:pt idx="168">
                  <c:v>6.9248481821665653E-2</c:v>
                </c:pt>
                <c:pt idx="169">
                  <c:v>6.9248481821665653E-2</c:v>
                </c:pt>
                <c:pt idx="170">
                  <c:v>6.7585772598951072E-2</c:v>
                </c:pt>
                <c:pt idx="171">
                  <c:v>6.6429105313584424E-2</c:v>
                </c:pt>
                <c:pt idx="172">
                  <c:v>6.5525458996891689E-2</c:v>
                </c:pt>
                <c:pt idx="173">
                  <c:v>6.3519364173833887E-2</c:v>
                </c:pt>
                <c:pt idx="174">
                  <c:v>6.3338634910495351E-2</c:v>
                </c:pt>
                <c:pt idx="175">
                  <c:v>6.29591034574844E-2</c:v>
                </c:pt>
                <c:pt idx="176">
                  <c:v>6.2742228341478162E-2</c:v>
                </c:pt>
                <c:pt idx="177">
                  <c:v>6.2579572004473477E-2</c:v>
                </c:pt>
                <c:pt idx="178">
                  <c:v>6.2362696888467212E-2</c:v>
                </c:pt>
                <c:pt idx="179">
                  <c:v>6.2344623962133361E-2</c:v>
                </c:pt>
                <c:pt idx="180">
                  <c:v>6.232655103579951E-2</c:v>
                </c:pt>
                <c:pt idx="181">
                  <c:v>6.1928946656454709E-2</c:v>
                </c:pt>
                <c:pt idx="182">
                  <c:v>5.9814414275393774E-2</c:v>
                </c:pt>
                <c:pt idx="183">
                  <c:v>5.9561393306719806E-2</c:v>
                </c:pt>
                <c:pt idx="184">
                  <c:v>5.8296288463350027E-2</c:v>
                </c:pt>
                <c:pt idx="185">
                  <c:v>5.710347532531565E-2</c:v>
                </c:pt>
                <c:pt idx="186">
                  <c:v>5.7085402398981799E-2</c:v>
                </c:pt>
                <c:pt idx="187">
                  <c:v>5.6976964840978667E-2</c:v>
                </c:pt>
                <c:pt idx="188">
                  <c:v>5.6886600209309385E-2</c:v>
                </c:pt>
                <c:pt idx="189">
                  <c:v>5.6615506314301595E-2</c:v>
                </c:pt>
                <c:pt idx="190">
                  <c:v>5.6597433387967716E-2</c:v>
                </c:pt>
                <c:pt idx="191">
                  <c:v>5.6507068756298462E-2</c:v>
                </c:pt>
                <c:pt idx="192">
                  <c:v>5.545883902893492E-2</c:v>
                </c:pt>
                <c:pt idx="193">
                  <c:v>5.4717849049246897E-2</c:v>
                </c:pt>
                <c:pt idx="194">
                  <c:v>5.3940713216891173E-2</c:v>
                </c:pt>
                <c:pt idx="195">
                  <c:v>5.3814202732554189E-2</c:v>
                </c:pt>
                <c:pt idx="196">
                  <c:v>5.3579254690214073E-2</c:v>
                </c:pt>
                <c:pt idx="197">
                  <c:v>5.345274420587709E-2</c:v>
                </c:pt>
                <c:pt idx="198">
                  <c:v>5.2657535447187515E-2</c:v>
                </c:pt>
                <c:pt idx="199">
                  <c:v>5.2657535447187515E-2</c:v>
                </c:pt>
                <c:pt idx="200">
                  <c:v>5.0759878182132817E-2</c:v>
                </c:pt>
                <c:pt idx="201">
                  <c:v>5.0759878182132817E-2</c:v>
                </c:pt>
                <c:pt idx="202">
                  <c:v>5.0759878182132817E-2</c:v>
                </c:pt>
                <c:pt idx="203">
                  <c:v>5.0633367697795834E-2</c:v>
                </c:pt>
                <c:pt idx="204">
                  <c:v>5.0362273802788043E-2</c:v>
                </c:pt>
                <c:pt idx="205">
                  <c:v>5.0253836244784911E-2</c:v>
                </c:pt>
                <c:pt idx="206">
                  <c:v>4.7958574600385412E-2</c:v>
                </c:pt>
                <c:pt idx="207">
                  <c:v>4.7579043147374489E-2</c:v>
                </c:pt>
                <c:pt idx="208">
                  <c:v>4.7579043147374489E-2</c:v>
                </c:pt>
                <c:pt idx="209">
                  <c:v>4.5410291987311974E-2</c:v>
                </c:pt>
                <c:pt idx="210">
                  <c:v>4.1307737709527087E-2</c:v>
                </c:pt>
                <c:pt idx="211">
                  <c:v>4.1199300151523954E-2</c:v>
                </c:pt>
                <c:pt idx="212">
                  <c:v>3.941008044447239E-2</c:v>
                </c:pt>
                <c:pt idx="213">
                  <c:v>3.941008044447239E-2</c:v>
                </c:pt>
                <c:pt idx="214">
                  <c:v>3.941008044447239E-2</c:v>
                </c:pt>
                <c:pt idx="215">
                  <c:v>3.941008044447239E-2</c:v>
                </c:pt>
                <c:pt idx="216">
                  <c:v>3.87775280227875E-2</c:v>
                </c:pt>
                <c:pt idx="217">
                  <c:v>3.8651017538450516E-2</c:v>
                </c:pt>
                <c:pt idx="218">
                  <c:v>3.8651017538450516E-2</c:v>
                </c:pt>
                <c:pt idx="219">
                  <c:v>3.8651017538450516E-2</c:v>
                </c:pt>
                <c:pt idx="220">
                  <c:v>3.7006381242069786E-2</c:v>
                </c:pt>
                <c:pt idx="221">
                  <c:v>3.5687057619698426E-2</c:v>
                </c:pt>
                <c:pt idx="222">
                  <c:v>3.5560547135361442E-2</c:v>
                </c:pt>
                <c:pt idx="223">
                  <c:v>3.547018250369216E-2</c:v>
                </c:pt>
                <c:pt idx="224">
                  <c:v>3.4060494249651546E-2</c:v>
                </c:pt>
                <c:pt idx="225">
                  <c:v>3.2379712100603114E-2</c:v>
                </c:pt>
                <c:pt idx="226">
                  <c:v>2.9307314623847891E-2</c:v>
                </c:pt>
                <c:pt idx="227">
                  <c:v>2.8692835128496852E-2</c:v>
                </c:pt>
                <c:pt idx="228">
                  <c:v>2.4879447672053606E-2</c:v>
                </c:pt>
                <c:pt idx="229">
                  <c:v>2.4264968176702567E-2</c:v>
                </c:pt>
                <c:pt idx="230">
                  <c:v>2.1933560679635367E-2</c:v>
                </c:pt>
                <c:pt idx="231">
                  <c:v>2.1933560679635367E-2</c:v>
                </c:pt>
                <c:pt idx="232">
                  <c:v>1.9385278066561928E-2</c:v>
                </c:pt>
                <c:pt idx="233">
                  <c:v>1.8879236129214022E-2</c:v>
                </c:pt>
                <c:pt idx="234">
                  <c:v>1.4053764798074964E-2</c:v>
                </c:pt>
                <c:pt idx="235">
                  <c:v>1.3168191407716107E-2</c:v>
                </c:pt>
                <c:pt idx="236">
                  <c:v>1.0728346352645773E-2</c:v>
                </c:pt>
                <c:pt idx="237">
                  <c:v>7.9993344762337992E-3</c:v>
                </c:pt>
                <c:pt idx="238">
                  <c:v>3.3184465557655474E-3</c:v>
                </c:pt>
                <c:pt idx="239">
                  <c:v>1.1858412483707614E-3</c:v>
                </c:pt>
                <c:pt idx="240">
                  <c:v>7.7016394269210919E-4</c:v>
                </c:pt>
                <c:pt idx="241">
                  <c:v>-1.0371286906933064E-3</c:v>
                </c:pt>
                <c:pt idx="242">
                  <c:v>-2.0040302495545059E-3</c:v>
                </c:pt>
                <c:pt idx="243">
                  <c:v>-2.0492125653891469E-3</c:v>
                </c:pt>
                <c:pt idx="244">
                  <c:v>-5.591506126824547E-3</c:v>
                </c:pt>
                <c:pt idx="245">
                  <c:v>-9.6579145519417597E-3</c:v>
                </c:pt>
                <c:pt idx="246">
                  <c:v>-1.1591717669664159E-2</c:v>
                </c:pt>
                <c:pt idx="247">
                  <c:v>-1.2097759607012065E-2</c:v>
                </c:pt>
                <c:pt idx="248">
                  <c:v>-1.4230364914406879E-2</c:v>
                </c:pt>
                <c:pt idx="249">
                  <c:v>-1.4501458809414669E-2</c:v>
                </c:pt>
                <c:pt idx="250">
                  <c:v>-1.6543699485140201E-2</c:v>
                </c:pt>
                <c:pt idx="251">
                  <c:v>-1.6796720453814168E-2</c:v>
                </c:pt>
                <c:pt idx="252">
                  <c:v>-2.048359742592043E-2</c:v>
                </c:pt>
                <c:pt idx="253">
                  <c:v>-2.2959588333658437E-2</c:v>
                </c:pt>
                <c:pt idx="254">
                  <c:v>-2.3284901007667808E-2</c:v>
                </c:pt>
                <c:pt idx="255">
                  <c:v>-2.3411411492004791E-2</c:v>
                </c:pt>
                <c:pt idx="256">
                  <c:v>-2.5471725094064174E-2</c:v>
                </c:pt>
                <c:pt idx="257">
                  <c:v>-2.5634381431068859E-2</c:v>
                </c:pt>
                <c:pt idx="258">
                  <c:v>-2.5887402399742826E-2</c:v>
                </c:pt>
                <c:pt idx="259">
                  <c:v>-2.8643523665655563E-2</c:v>
                </c:pt>
                <c:pt idx="260">
                  <c:v>-3.0206831793533978E-2</c:v>
                </c:pt>
                <c:pt idx="261">
                  <c:v>-3.0315269351537083E-2</c:v>
                </c:pt>
                <c:pt idx="262">
                  <c:v>-3.0423706909540243E-2</c:v>
                </c:pt>
                <c:pt idx="263">
                  <c:v>-3.3008135375281383E-2</c:v>
                </c:pt>
                <c:pt idx="264">
                  <c:v>-3.8122773527762138E-2</c:v>
                </c:pt>
                <c:pt idx="265">
                  <c:v>-4.1890978668370688E-2</c:v>
                </c:pt>
                <c:pt idx="266">
                  <c:v>-4.4990485534626729E-2</c:v>
                </c:pt>
                <c:pt idx="267">
                  <c:v>-4.5207360650632938E-2</c:v>
                </c:pt>
                <c:pt idx="268">
                  <c:v>-4.7177309621023039E-2</c:v>
                </c:pt>
                <c:pt idx="269">
                  <c:v>-4.8496633243394399E-2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97-4C97-92B0-0C60214F536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-1368</c:v>
                </c:pt>
                <c:pt idx="1">
                  <c:v>-1326</c:v>
                </c:pt>
                <c:pt idx="2">
                  <c:v>-1226</c:v>
                </c:pt>
                <c:pt idx="3">
                  <c:v>-1066</c:v>
                </c:pt>
                <c:pt idx="4">
                  <c:v>-1065</c:v>
                </c:pt>
                <c:pt idx="5">
                  <c:v>-952</c:v>
                </c:pt>
                <c:pt idx="6">
                  <c:v>-930</c:v>
                </c:pt>
                <c:pt idx="7">
                  <c:v>-73</c:v>
                </c:pt>
                <c:pt idx="8">
                  <c:v>-35</c:v>
                </c:pt>
                <c:pt idx="9">
                  <c:v>-29</c:v>
                </c:pt>
                <c:pt idx="10">
                  <c:v>-28</c:v>
                </c:pt>
                <c:pt idx="11">
                  <c:v>-7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15</c:v>
                </c:pt>
                <c:pt idx="17">
                  <c:v>22</c:v>
                </c:pt>
                <c:pt idx="18">
                  <c:v>35</c:v>
                </c:pt>
                <c:pt idx="19">
                  <c:v>36</c:v>
                </c:pt>
                <c:pt idx="20">
                  <c:v>42</c:v>
                </c:pt>
                <c:pt idx="21">
                  <c:v>43</c:v>
                </c:pt>
                <c:pt idx="22">
                  <c:v>816</c:v>
                </c:pt>
                <c:pt idx="23">
                  <c:v>2236</c:v>
                </c:pt>
                <c:pt idx="24">
                  <c:v>2342</c:v>
                </c:pt>
                <c:pt idx="25">
                  <c:v>2369</c:v>
                </c:pt>
                <c:pt idx="26">
                  <c:v>2630</c:v>
                </c:pt>
                <c:pt idx="27">
                  <c:v>2786</c:v>
                </c:pt>
                <c:pt idx="28">
                  <c:v>3084</c:v>
                </c:pt>
                <c:pt idx="29">
                  <c:v>3118</c:v>
                </c:pt>
                <c:pt idx="30">
                  <c:v>3414</c:v>
                </c:pt>
                <c:pt idx="31">
                  <c:v>3476</c:v>
                </c:pt>
                <c:pt idx="32">
                  <c:v>3737</c:v>
                </c:pt>
                <c:pt idx="33">
                  <c:v>3738</c:v>
                </c:pt>
                <c:pt idx="34">
                  <c:v>3907</c:v>
                </c:pt>
                <c:pt idx="35">
                  <c:v>3970</c:v>
                </c:pt>
                <c:pt idx="36">
                  <c:v>4174</c:v>
                </c:pt>
                <c:pt idx="37">
                  <c:v>4174</c:v>
                </c:pt>
                <c:pt idx="38">
                  <c:v>4682</c:v>
                </c:pt>
                <c:pt idx="39">
                  <c:v>4683</c:v>
                </c:pt>
                <c:pt idx="40">
                  <c:v>4683</c:v>
                </c:pt>
                <c:pt idx="41">
                  <c:v>4683</c:v>
                </c:pt>
                <c:pt idx="42">
                  <c:v>4838</c:v>
                </c:pt>
                <c:pt idx="43">
                  <c:v>4922</c:v>
                </c:pt>
                <c:pt idx="44">
                  <c:v>4937</c:v>
                </c:pt>
                <c:pt idx="45">
                  <c:v>4937</c:v>
                </c:pt>
                <c:pt idx="46">
                  <c:v>4951</c:v>
                </c:pt>
                <c:pt idx="47">
                  <c:v>4979</c:v>
                </c:pt>
                <c:pt idx="48">
                  <c:v>5033</c:v>
                </c:pt>
                <c:pt idx="49">
                  <c:v>5034</c:v>
                </c:pt>
                <c:pt idx="50">
                  <c:v>5162</c:v>
                </c:pt>
                <c:pt idx="51">
                  <c:v>5169</c:v>
                </c:pt>
                <c:pt idx="52">
                  <c:v>5183</c:v>
                </c:pt>
                <c:pt idx="53">
                  <c:v>5183</c:v>
                </c:pt>
                <c:pt idx="54">
                  <c:v>5183</c:v>
                </c:pt>
                <c:pt idx="55">
                  <c:v>5186</c:v>
                </c:pt>
                <c:pt idx="56">
                  <c:v>5190</c:v>
                </c:pt>
                <c:pt idx="57">
                  <c:v>5197</c:v>
                </c:pt>
                <c:pt idx="58">
                  <c:v>5213</c:v>
                </c:pt>
                <c:pt idx="59">
                  <c:v>5359</c:v>
                </c:pt>
                <c:pt idx="60">
                  <c:v>5359</c:v>
                </c:pt>
                <c:pt idx="61">
                  <c:v>5359</c:v>
                </c:pt>
                <c:pt idx="62">
                  <c:v>5373</c:v>
                </c:pt>
                <c:pt idx="63">
                  <c:v>5472</c:v>
                </c:pt>
                <c:pt idx="64">
                  <c:v>5472</c:v>
                </c:pt>
                <c:pt idx="65">
                  <c:v>5500</c:v>
                </c:pt>
                <c:pt idx="66">
                  <c:v>5508</c:v>
                </c:pt>
                <c:pt idx="67">
                  <c:v>5514</c:v>
                </c:pt>
                <c:pt idx="68">
                  <c:v>5656</c:v>
                </c:pt>
                <c:pt idx="69">
                  <c:v>5718</c:v>
                </c:pt>
                <c:pt idx="70">
                  <c:v>5857.5</c:v>
                </c:pt>
                <c:pt idx="71">
                  <c:v>5883</c:v>
                </c:pt>
                <c:pt idx="72">
                  <c:v>6015</c:v>
                </c:pt>
                <c:pt idx="73">
                  <c:v>6015</c:v>
                </c:pt>
                <c:pt idx="74">
                  <c:v>6043</c:v>
                </c:pt>
                <c:pt idx="75">
                  <c:v>6043</c:v>
                </c:pt>
                <c:pt idx="76">
                  <c:v>6184</c:v>
                </c:pt>
                <c:pt idx="77">
                  <c:v>6219</c:v>
                </c:pt>
                <c:pt idx="78">
                  <c:v>6247</c:v>
                </c:pt>
                <c:pt idx="79">
                  <c:v>6270</c:v>
                </c:pt>
                <c:pt idx="80">
                  <c:v>6283</c:v>
                </c:pt>
                <c:pt idx="81">
                  <c:v>6290</c:v>
                </c:pt>
                <c:pt idx="82">
                  <c:v>6347</c:v>
                </c:pt>
                <c:pt idx="83">
                  <c:v>6375</c:v>
                </c:pt>
                <c:pt idx="84">
                  <c:v>6381</c:v>
                </c:pt>
                <c:pt idx="85">
                  <c:v>6382</c:v>
                </c:pt>
                <c:pt idx="86">
                  <c:v>6410</c:v>
                </c:pt>
                <c:pt idx="87">
                  <c:v>6474</c:v>
                </c:pt>
                <c:pt idx="88">
                  <c:v>6537</c:v>
                </c:pt>
                <c:pt idx="89">
                  <c:v>6538</c:v>
                </c:pt>
                <c:pt idx="90">
                  <c:v>6551</c:v>
                </c:pt>
                <c:pt idx="91">
                  <c:v>6836</c:v>
                </c:pt>
                <c:pt idx="92">
                  <c:v>6892</c:v>
                </c:pt>
                <c:pt idx="93">
                  <c:v>7003</c:v>
                </c:pt>
                <c:pt idx="94">
                  <c:v>7012</c:v>
                </c:pt>
                <c:pt idx="95">
                  <c:v>7012</c:v>
                </c:pt>
                <c:pt idx="96">
                  <c:v>7017</c:v>
                </c:pt>
                <c:pt idx="97">
                  <c:v>7026</c:v>
                </c:pt>
                <c:pt idx="98">
                  <c:v>7033</c:v>
                </c:pt>
                <c:pt idx="99">
                  <c:v>7040</c:v>
                </c:pt>
                <c:pt idx="100">
                  <c:v>7045</c:v>
                </c:pt>
                <c:pt idx="101">
                  <c:v>7047</c:v>
                </c:pt>
                <c:pt idx="102">
                  <c:v>7054</c:v>
                </c:pt>
                <c:pt idx="103">
                  <c:v>7223</c:v>
                </c:pt>
                <c:pt idx="104">
                  <c:v>7230</c:v>
                </c:pt>
                <c:pt idx="105">
                  <c:v>7230</c:v>
                </c:pt>
                <c:pt idx="106">
                  <c:v>7293</c:v>
                </c:pt>
                <c:pt idx="107">
                  <c:v>7329</c:v>
                </c:pt>
                <c:pt idx="108">
                  <c:v>7350</c:v>
                </c:pt>
                <c:pt idx="109">
                  <c:v>7364</c:v>
                </c:pt>
                <c:pt idx="110">
                  <c:v>7383</c:v>
                </c:pt>
                <c:pt idx="111">
                  <c:v>7390</c:v>
                </c:pt>
                <c:pt idx="112">
                  <c:v>7420</c:v>
                </c:pt>
                <c:pt idx="113">
                  <c:v>7441</c:v>
                </c:pt>
                <c:pt idx="114">
                  <c:v>7513</c:v>
                </c:pt>
                <c:pt idx="115">
                  <c:v>7527</c:v>
                </c:pt>
                <c:pt idx="116">
                  <c:v>7559</c:v>
                </c:pt>
                <c:pt idx="117">
                  <c:v>7566</c:v>
                </c:pt>
                <c:pt idx="118">
                  <c:v>7569</c:v>
                </c:pt>
                <c:pt idx="119">
                  <c:v>7601</c:v>
                </c:pt>
                <c:pt idx="120">
                  <c:v>7610</c:v>
                </c:pt>
                <c:pt idx="121">
                  <c:v>7625</c:v>
                </c:pt>
                <c:pt idx="122">
                  <c:v>7667</c:v>
                </c:pt>
                <c:pt idx="123">
                  <c:v>7715</c:v>
                </c:pt>
                <c:pt idx="124">
                  <c:v>7756</c:v>
                </c:pt>
                <c:pt idx="125">
                  <c:v>7773</c:v>
                </c:pt>
                <c:pt idx="126">
                  <c:v>7912</c:v>
                </c:pt>
                <c:pt idx="127">
                  <c:v>7933</c:v>
                </c:pt>
                <c:pt idx="128">
                  <c:v>7942</c:v>
                </c:pt>
                <c:pt idx="129">
                  <c:v>7942</c:v>
                </c:pt>
                <c:pt idx="130">
                  <c:v>7942</c:v>
                </c:pt>
                <c:pt idx="131">
                  <c:v>8075</c:v>
                </c:pt>
                <c:pt idx="132">
                  <c:v>8089</c:v>
                </c:pt>
                <c:pt idx="133">
                  <c:v>8102</c:v>
                </c:pt>
                <c:pt idx="134">
                  <c:v>8102</c:v>
                </c:pt>
                <c:pt idx="135">
                  <c:v>8102</c:v>
                </c:pt>
                <c:pt idx="136">
                  <c:v>8102</c:v>
                </c:pt>
                <c:pt idx="137">
                  <c:v>8216</c:v>
                </c:pt>
                <c:pt idx="138">
                  <c:v>8230</c:v>
                </c:pt>
                <c:pt idx="139">
                  <c:v>8230</c:v>
                </c:pt>
                <c:pt idx="140">
                  <c:v>8230</c:v>
                </c:pt>
                <c:pt idx="141">
                  <c:v>8230</c:v>
                </c:pt>
                <c:pt idx="142">
                  <c:v>8230</c:v>
                </c:pt>
                <c:pt idx="143">
                  <c:v>8230</c:v>
                </c:pt>
                <c:pt idx="144">
                  <c:v>8230</c:v>
                </c:pt>
                <c:pt idx="145">
                  <c:v>8230</c:v>
                </c:pt>
                <c:pt idx="146">
                  <c:v>8230</c:v>
                </c:pt>
                <c:pt idx="147">
                  <c:v>8230</c:v>
                </c:pt>
                <c:pt idx="148">
                  <c:v>8392</c:v>
                </c:pt>
                <c:pt idx="149">
                  <c:v>8399</c:v>
                </c:pt>
                <c:pt idx="150">
                  <c:v>8399</c:v>
                </c:pt>
                <c:pt idx="151">
                  <c:v>8443</c:v>
                </c:pt>
                <c:pt idx="152">
                  <c:v>8443</c:v>
                </c:pt>
                <c:pt idx="153">
                  <c:v>8450</c:v>
                </c:pt>
                <c:pt idx="154">
                  <c:v>8450</c:v>
                </c:pt>
                <c:pt idx="155">
                  <c:v>8533</c:v>
                </c:pt>
                <c:pt idx="156">
                  <c:v>8556</c:v>
                </c:pt>
                <c:pt idx="157">
                  <c:v>8575</c:v>
                </c:pt>
                <c:pt idx="158">
                  <c:v>8575</c:v>
                </c:pt>
                <c:pt idx="159">
                  <c:v>8575</c:v>
                </c:pt>
                <c:pt idx="160">
                  <c:v>8575</c:v>
                </c:pt>
                <c:pt idx="161">
                  <c:v>8575</c:v>
                </c:pt>
                <c:pt idx="162">
                  <c:v>8575</c:v>
                </c:pt>
                <c:pt idx="163">
                  <c:v>8575</c:v>
                </c:pt>
                <c:pt idx="164">
                  <c:v>8575</c:v>
                </c:pt>
                <c:pt idx="165">
                  <c:v>8575</c:v>
                </c:pt>
                <c:pt idx="166">
                  <c:v>8575</c:v>
                </c:pt>
                <c:pt idx="167">
                  <c:v>8575</c:v>
                </c:pt>
                <c:pt idx="168">
                  <c:v>8575</c:v>
                </c:pt>
                <c:pt idx="169">
                  <c:v>8575</c:v>
                </c:pt>
                <c:pt idx="170">
                  <c:v>8667</c:v>
                </c:pt>
                <c:pt idx="171">
                  <c:v>8731</c:v>
                </c:pt>
                <c:pt idx="172">
                  <c:v>8781</c:v>
                </c:pt>
                <c:pt idx="173">
                  <c:v>8892</c:v>
                </c:pt>
                <c:pt idx="174">
                  <c:v>8902</c:v>
                </c:pt>
                <c:pt idx="175">
                  <c:v>8923</c:v>
                </c:pt>
                <c:pt idx="176">
                  <c:v>8935</c:v>
                </c:pt>
                <c:pt idx="177">
                  <c:v>8944</c:v>
                </c:pt>
                <c:pt idx="178">
                  <c:v>8956</c:v>
                </c:pt>
                <c:pt idx="179">
                  <c:v>8957</c:v>
                </c:pt>
                <c:pt idx="180">
                  <c:v>8958</c:v>
                </c:pt>
                <c:pt idx="181">
                  <c:v>8980</c:v>
                </c:pt>
                <c:pt idx="182">
                  <c:v>9097</c:v>
                </c:pt>
                <c:pt idx="183">
                  <c:v>9111</c:v>
                </c:pt>
                <c:pt idx="184">
                  <c:v>9181</c:v>
                </c:pt>
                <c:pt idx="185">
                  <c:v>9247</c:v>
                </c:pt>
                <c:pt idx="186">
                  <c:v>9248</c:v>
                </c:pt>
                <c:pt idx="187">
                  <c:v>9254</c:v>
                </c:pt>
                <c:pt idx="188">
                  <c:v>9259</c:v>
                </c:pt>
                <c:pt idx="189">
                  <c:v>9274</c:v>
                </c:pt>
                <c:pt idx="190">
                  <c:v>9275</c:v>
                </c:pt>
                <c:pt idx="191">
                  <c:v>9280</c:v>
                </c:pt>
                <c:pt idx="192">
                  <c:v>9338</c:v>
                </c:pt>
                <c:pt idx="193">
                  <c:v>9379</c:v>
                </c:pt>
                <c:pt idx="194">
                  <c:v>9422</c:v>
                </c:pt>
                <c:pt idx="195">
                  <c:v>9429</c:v>
                </c:pt>
                <c:pt idx="196">
                  <c:v>9442</c:v>
                </c:pt>
                <c:pt idx="197">
                  <c:v>9449</c:v>
                </c:pt>
                <c:pt idx="198">
                  <c:v>9493</c:v>
                </c:pt>
                <c:pt idx="199">
                  <c:v>9493</c:v>
                </c:pt>
                <c:pt idx="200">
                  <c:v>9598</c:v>
                </c:pt>
                <c:pt idx="201">
                  <c:v>9598</c:v>
                </c:pt>
                <c:pt idx="202">
                  <c:v>9598</c:v>
                </c:pt>
                <c:pt idx="203">
                  <c:v>9605</c:v>
                </c:pt>
                <c:pt idx="204">
                  <c:v>9620</c:v>
                </c:pt>
                <c:pt idx="205">
                  <c:v>9626</c:v>
                </c:pt>
                <c:pt idx="206">
                  <c:v>9753</c:v>
                </c:pt>
                <c:pt idx="207">
                  <c:v>9774</c:v>
                </c:pt>
                <c:pt idx="208">
                  <c:v>9774</c:v>
                </c:pt>
                <c:pt idx="209">
                  <c:v>9894</c:v>
                </c:pt>
                <c:pt idx="210">
                  <c:v>10121</c:v>
                </c:pt>
                <c:pt idx="211">
                  <c:v>10127</c:v>
                </c:pt>
                <c:pt idx="212">
                  <c:v>10226</c:v>
                </c:pt>
                <c:pt idx="213">
                  <c:v>10226</c:v>
                </c:pt>
                <c:pt idx="214">
                  <c:v>10226</c:v>
                </c:pt>
                <c:pt idx="215">
                  <c:v>10226</c:v>
                </c:pt>
                <c:pt idx="216">
                  <c:v>10261</c:v>
                </c:pt>
                <c:pt idx="217">
                  <c:v>10268</c:v>
                </c:pt>
                <c:pt idx="218">
                  <c:v>10268</c:v>
                </c:pt>
                <c:pt idx="219">
                  <c:v>10268</c:v>
                </c:pt>
                <c:pt idx="220">
                  <c:v>10359</c:v>
                </c:pt>
                <c:pt idx="221">
                  <c:v>10432</c:v>
                </c:pt>
                <c:pt idx="222">
                  <c:v>10439</c:v>
                </c:pt>
                <c:pt idx="223">
                  <c:v>10444</c:v>
                </c:pt>
                <c:pt idx="224">
                  <c:v>10522</c:v>
                </c:pt>
                <c:pt idx="225">
                  <c:v>10615</c:v>
                </c:pt>
                <c:pt idx="226">
                  <c:v>10785</c:v>
                </c:pt>
                <c:pt idx="227">
                  <c:v>10819</c:v>
                </c:pt>
                <c:pt idx="228">
                  <c:v>11030</c:v>
                </c:pt>
                <c:pt idx="229">
                  <c:v>11064</c:v>
                </c:pt>
                <c:pt idx="230">
                  <c:v>11193</c:v>
                </c:pt>
                <c:pt idx="231">
                  <c:v>11193</c:v>
                </c:pt>
                <c:pt idx="232">
                  <c:v>11334</c:v>
                </c:pt>
                <c:pt idx="233">
                  <c:v>11362</c:v>
                </c:pt>
                <c:pt idx="234">
                  <c:v>11629</c:v>
                </c:pt>
                <c:pt idx="235">
                  <c:v>11678</c:v>
                </c:pt>
                <c:pt idx="236">
                  <c:v>11813</c:v>
                </c:pt>
                <c:pt idx="237">
                  <c:v>11964</c:v>
                </c:pt>
                <c:pt idx="238">
                  <c:v>12223</c:v>
                </c:pt>
                <c:pt idx="239">
                  <c:v>12341</c:v>
                </c:pt>
                <c:pt idx="240">
                  <c:v>12364</c:v>
                </c:pt>
                <c:pt idx="241">
                  <c:v>12464</c:v>
                </c:pt>
                <c:pt idx="242">
                  <c:v>12517.5</c:v>
                </c:pt>
                <c:pt idx="243">
                  <c:v>12520</c:v>
                </c:pt>
                <c:pt idx="244">
                  <c:v>12716</c:v>
                </c:pt>
                <c:pt idx="245">
                  <c:v>12941</c:v>
                </c:pt>
                <c:pt idx="246">
                  <c:v>13048</c:v>
                </c:pt>
                <c:pt idx="247">
                  <c:v>13076</c:v>
                </c:pt>
                <c:pt idx="248">
                  <c:v>13194</c:v>
                </c:pt>
                <c:pt idx="249">
                  <c:v>13209</c:v>
                </c:pt>
                <c:pt idx="250">
                  <c:v>13322</c:v>
                </c:pt>
                <c:pt idx="251">
                  <c:v>13336</c:v>
                </c:pt>
                <c:pt idx="252">
                  <c:v>13540</c:v>
                </c:pt>
                <c:pt idx="253">
                  <c:v>13677</c:v>
                </c:pt>
                <c:pt idx="254">
                  <c:v>13695</c:v>
                </c:pt>
                <c:pt idx="255">
                  <c:v>13702</c:v>
                </c:pt>
                <c:pt idx="256">
                  <c:v>13816</c:v>
                </c:pt>
                <c:pt idx="257">
                  <c:v>13825</c:v>
                </c:pt>
                <c:pt idx="258">
                  <c:v>13839</c:v>
                </c:pt>
                <c:pt idx="259">
                  <c:v>13991.5</c:v>
                </c:pt>
                <c:pt idx="260">
                  <c:v>14078</c:v>
                </c:pt>
                <c:pt idx="261">
                  <c:v>14084</c:v>
                </c:pt>
                <c:pt idx="262">
                  <c:v>14090</c:v>
                </c:pt>
                <c:pt idx="263">
                  <c:v>14233</c:v>
                </c:pt>
                <c:pt idx="264">
                  <c:v>14516</c:v>
                </c:pt>
                <c:pt idx="265">
                  <c:v>14724.5</c:v>
                </c:pt>
                <c:pt idx="266">
                  <c:v>14896</c:v>
                </c:pt>
                <c:pt idx="267">
                  <c:v>14908</c:v>
                </c:pt>
                <c:pt idx="268">
                  <c:v>15017</c:v>
                </c:pt>
                <c:pt idx="269">
                  <c:v>15090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70">
                  <c:v>-0.38450000000011642</c:v>
                </c:pt>
                <c:pt idx="259">
                  <c:v>-9.6999999950639904E-3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97-4C97-92B0-0C60214F5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1880"/>
        <c:axId val="1"/>
      </c:scatterChart>
      <c:valAx>
        <c:axId val="836801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12676263568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1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81555153707053"/>
          <c:y val="0.92048929663608559"/>
          <c:w val="0.8481012658227848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581025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33D70F8E-25D4-4870-9197-9EFBD1DB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0</xdr:row>
      <xdr:rowOff>38100</xdr:rowOff>
    </xdr:from>
    <xdr:to>
      <xdr:col>26</xdr:col>
      <xdr:colOff>466725</xdr:colOff>
      <xdr:row>18</xdr:row>
      <xdr:rowOff>66675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0CB84FE0-80D3-10E6-443E-585B05FC9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8" TargetMode="External"/><Relationship Id="rId18" Type="http://schemas.openxmlformats.org/officeDocument/2006/relationships/hyperlink" Target="http://www.konkoly.hu/cgi-bin/IBVS?129" TargetMode="External"/><Relationship Id="rId26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bav-astro.de/sfs/BAVM_link.php?BAVMnr=52" TargetMode="External"/><Relationship Id="rId21" Type="http://schemas.openxmlformats.org/officeDocument/2006/relationships/hyperlink" Target="http://www.bav-astro.de/sfs/BAVM_link.php?BAVMnr=23" TargetMode="External"/><Relationship Id="rId34" Type="http://schemas.openxmlformats.org/officeDocument/2006/relationships/hyperlink" Target="http://www.bav-astro.de/sfs/BAVM_link.php?BAVMnr=36" TargetMode="External"/><Relationship Id="rId42" Type="http://schemas.openxmlformats.org/officeDocument/2006/relationships/hyperlink" Target="http://www.bav-astro.de/sfs/BAVM_link.php?BAVMnr=56" TargetMode="External"/><Relationship Id="rId47" Type="http://schemas.openxmlformats.org/officeDocument/2006/relationships/hyperlink" Target="http://www.konkoly.hu/cgi-bin/IBVS?3762" TargetMode="External"/><Relationship Id="rId50" Type="http://schemas.openxmlformats.org/officeDocument/2006/relationships/hyperlink" Target="http://var.astro.cz/oejv/issues/oejv0060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aavso.org/sites/default/files/jaavso/v36n2/171.pdf" TargetMode="External"/><Relationship Id="rId68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bav-astro.de/sfs/BAVM_link.php?BAVMnr=13" TargetMode="External"/><Relationship Id="rId71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bav-astro.de/sfs/BAVM_link.php?BAVMnr=18" TargetMode="External"/><Relationship Id="rId29" Type="http://schemas.openxmlformats.org/officeDocument/2006/relationships/hyperlink" Target="http://www.konkoly.hu/cgi-bin/IBVS?647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13" TargetMode="External"/><Relationship Id="rId11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konkoly.hu/cgi-bin/IBVS?2385" TargetMode="External"/><Relationship Id="rId37" Type="http://schemas.openxmlformats.org/officeDocument/2006/relationships/hyperlink" Target="http://www.bav-astro.de/sfs/BAVM_link.php?BAVMnr=46" TargetMode="External"/><Relationship Id="rId40" Type="http://schemas.openxmlformats.org/officeDocument/2006/relationships/hyperlink" Target="http://www.bav-astro.de/sfs/BAVM_link.php?BAVMnr=56" TargetMode="External"/><Relationship Id="rId45" Type="http://schemas.openxmlformats.org/officeDocument/2006/relationships/hyperlink" Target="http://www.konkoly.hu/cgi-bin/IBVS?3762" TargetMode="External"/><Relationship Id="rId53" Type="http://schemas.openxmlformats.org/officeDocument/2006/relationships/hyperlink" Target="http://www.bav-astro.de/sfs/BAVM_link.php?BAVMnr=101" TargetMode="External"/><Relationship Id="rId58" Type="http://schemas.openxmlformats.org/officeDocument/2006/relationships/hyperlink" Target="http://www.bav-astro.de/sfs/BAVM_link.php?BAVMnr=171" TargetMode="External"/><Relationship Id="rId6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3" TargetMode="External"/><Relationship Id="rId15" Type="http://schemas.openxmlformats.org/officeDocument/2006/relationships/hyperlink" Target="http://www.bav-astro.de/sfs/BAVM_link.php?BAVMnr=18" TargetMode="External"/><Relationship Id="rId23" Type="http://schemas.openxmlformats.org/officeDocument/2006/relationships/hyperlink" Target="http://www.bav-astro.de/sfs/BAVM_link.php?BAVMnr=23" TargetMode="External"/><Relationship Id="rId28" Type="http://schemas.openxmlformats.org/officeDocument/2006/relationships/hyperlink" Target="http://www.konkoly.hu/cgi-bin/IBVS?530" TargetMode="External"/><Relationship Id="rId36" Type="http://schemas.openxmlformats.org/officeDocument/2006/relationships/hyperlink" Target="http://www.bav-astro.de/sfs/BAVM_link.php?BAVMnr=39" TargetMode="External"/><Relationship Id="rId49" Type="http://schemas.openxmlformats.org/officeDocument/2006/relationships/hyperlink" Target="http://var.astro.cz/oejv/issues/oejv0060.pdf" TargetMode="External"/><Relationship Id="rId57" Type="http://schemas.openxmlformats.org/officeDocument/2006/relationships/hyperlink" Target="http://www.bav-astro.de/sfs/BAVM_link.php?BAVMnr=172" TargetMode="External"/><Relationship Id="rId61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18" TargetMode="External"/><Relationship Id="rId19" Type="http://schemas.openxmlformats.org/officeDocument/2006/relationships/hyperlink" Target="http://www.bav-astro.de/sfs/BAVM_link.php?BAVMnr=18" TargetMode="External"/><Relationship Id="rId31" Type="http://schemas.openxmlformats.org/officeDocument/2006/relationships/hyperlink" Target="http://www.konkoly.hu/cgi-bin/IBVS?637" TargetMode="External"/><Relationship Id="rId44" Type="http://schemas.openxmlformats.org/officeDocument/2006/relationships/hyperlink" Target="http://www.bav-astro.de/sfs/BAVM_link.php?BAVMnr=59" TargetMode="External"/><Relationship Id="rId52" Type="http://schemas.openxmlformats.org/officeDocument/2006/relationships/hyperlink" Target="http://www.bav-astro.de/sfs/BAVM_link.php?BAVMnr=93" TargetMode="External"/><Relationship Id="rId60" Type="http://schemas.openxmlformats.org/officeDocument/2006/relationships/hyperlink" Target="http://www.konkoly.hu/cgi-bin/IBVS?5636" TargetMode="External"/><Relationship Id="rId65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5" TargetMode="External"/><Relationship Id="rId14" Type="http://schemas.openxmlformats.org/officeDocument/2006/relationships/hyperlink" Target="http://www.bav-astro.de/sfs/BAVM_link.php?BAVMnr=18" TargetMode="External"/><Relationship Id="rId22" Type="http://schemas.openxmlformats.org/officeDocument/2006/relationships/hyperlink" Target="http://www.bav-astro.de/sfs/BAVM_link.php?BAVMnr=23" TargetMode="External"/><Relationship Id="rId27" Type="http://schemas.openxmlformats.org/officeDocument/2006/relationships/hyperlink" Target="http://www.bav-astro.de/sfs/BAVM_link.php?BAVMnr=25" TargetMode="External"/><Relationship Id="rId30" Type="http://schemas.openxmlformats.org/officeDocument/2006/relationships/hyperlink" Target="http://www.bav-astro.de/sfs/BAVM_link.php?BAVMnr=25" TargetMode="External"/><Relationship Id="rId35" Type="http://schemas.openxmlformats.org/officeDocument/2006/relationships/hyperlink" Target="http://www.bav-astro.de/sfs/BAVM_link.php?BAVMnr=36" TargetMode="External"/><Relationship Id="rId43" Type="http://schemas.openxmlformats.org/officeDocument/2006/relationships/hyperlink" Target="http://www.bav-astro.de/sfs/BAVM_link.php?BAVMnr=59" TargetMode="External"/><Relationship Id="rId48" Type="http://schemas.openxmlformats.org/officeDocument/2006/relationships/hyperlink" Target="http://www.konkoly.hu/cgi-bin/IBVS?3762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www.aavso.org/sites/default/files/jaavso/v36n2/186.pdf" TargetMode="External"/><Relationship Id="rId69" Type="http://schemas.openxmlformats.org/officeDocument/2006/relationships/hyperlink" Target="http://www.bav-astro.de/sfs/BAVM_link.php?BAVMnr=231" TargetMode="External"/><Relationship Id="rId8" Type="http://schemas.openxmlformats.org/officeDocument/2006/relationships/hyperlink" Target="http://www.bav-astro.de/sfs/BAVM_link.php?BAVMnr=13" TargetMode="External"/><Relationship Id="rId51" Type="http://schemas.openxmlformats.org/officeDocument/2006/relationships/hyperlink" Target="http://var.astro.cz/oejv/issues/oejv0060.pdf" TargetMode="External"/><Relationship Id="rId72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12" TargetMode="External"/><Relationship Id="rId12" Type="http://schemas.openxmlformats.org/officeDocument/2006/relationships/hyperlink" Target="http://www.bav-astro.de/sfs/BAVM_link.php?BAVMnr=18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bav-astro.de/sfs/BAVM_link.php?BAVMnr=23" TargetMode="External"/><Relationship Id="rId33" Type="http://schemas.openxmlformats.org/officeDocument/2006/relationships/hyperlink" Target="http://www.bav-astro.de/sfs/BAVM_link.php?BAVMnr=36" TargetMode="External"/><Relationship Id="rId38" Type="http://schemas.openxmlformats.org/officeDocument/2006/relationships/hyperlink" Target="http://www.bav-astro.de/sfs/BAVM_link.php?BAVMnr=52" TargetMode="External"/><Relationship Id="rId46" Type="http://schemas.openxmlformats.org/officeDocument/2006/relationships/hyperlink" Target="http://www.konkoly.hu/cgi-bin/IBVS?3762" TargetMode="External"/><Relationship Id="rId59" Type="http://schemas.openxmlformats.org/officeDocument/2006/relationships/hyperlink" Target="http://www.bav-astro.de/sfs/BAVM_link.php?BAVMnr=173" TargetMode="External"/><Relationship Id="rId67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29" TargetMode="External"/><Relationship Id="rId41" Type="http://schemas.openxmlformats.org/officeDocument/2006/relationships/hyperlink" Target="http://www.bav-astro.de/sfs/BAVM_link.php?BAVMnr=56" TargetMode="External"/><Relationship Id="rId54" Type="http://schemas.openxmlformats.org/officeDocument/2006/relationships/hyperlink" Target="http://www.bav-astro.de/sfs/BAVM_link.php?BAVMnr=131" TargetMode="External"/><Relationship Id="rId62" Type="http://schemas.openxmlformats.org/officeDocument/2006/relationships/hyperlink" Target="http://www.bav-astro.de/sfs/BAVM_link.php?BAVMnr=193" TargetMode="External"/><Relationship Id="rId70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434"/>
  <sheetViews>
    <sheetView tabSelected="1" workbookViewId="0">
      <pane xSplit="14" ySplit="21" topLeftCell="O27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7" customWidth="1"/>
    <col min="2" max="2" width="5.140625" customWidth="1"/>
    <col min="3" max="3" width="13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62" t="s">
        <v>99</v>
      </c>
    </row>
    <row r="2" spans="1:6">
      <c r="A2" t="s">
        <v>32</v>
      </c>
      <c r="B2" s="7" t="s">
        <v>89</v>
      </c>
    </row>
    <row r="3" spans="1:6" ht="13.5" thickBot="1">
      <c r="C3" s="8"/>
    </row>
    <row r="4" spans="1:6" ht="14.25" thickTop="1" thickBot="1">
      <c r="A4" s="4" t="s">
        <v>8</v>
      </c>
      <c r="C4" s="1">
        <v>27928.451000000001</v>
      </c>
      <c r="D4" s="2">
        <v>2.1417999999999999</v>
      </c>
    </row>
    <row r="5" spans="1:6" ht="13.5" thickTop="1">
      <c r="A5" s="9" t="s">
        <v>102</v>
      </c>
      <c r="B5" s="10"/>
      <c r="C5" s="11">
        <v>-9.5</v>
      </c>
      <c r="D5" s="10" t="s">
        <v>103</v>
      </c>
    </row>
    <row r="6" spans="1:6">
      <c r="A6" s="4" t="s">
        <v>9</v>
      </c>
      <c r="F6" s="95" t="s">
        <v>929</v>
      </c>
    </row>
    <row r="7" spans="1:6">
      <c r="A7" t="s">
        <v>10</v>
      </c>
      <c r="C7">
        <v>27928.451000000001</v>
      </c>
      <c r="F7" s="95" t="s">
        <v>928</v>
      </c>
    </row>
    <row r="8" spans="1:6">
      <c r="A8" t="s">
        <v>11</v>
      </c>
      <c r="C8">
        <v>2.1417999999999999</v>
      </c>
      <c r="F8" s="96"/>
    </row>
    <row r="9" spans="1:6">
      <c r="A9" s="25" t="s">
        <v>107</v>
      </c>
      <c r="B9" s="26">
        <v>260</v>
      </c>
      <c r="C9" s="14" t="str">
        <f>"F"&amp;B9</f>
        <v>F260</v>
      </c>
      <c r="D9" s="15" t="str">
        <f>"G"&amp;B9</f>
        <v>G260</v>
      </c>
    </row>
    <row r="10" spans="1:6" ht="13.5" thickBot="1">
      <c r="A10" s="10"/>
      <c r="B10" s="10"/>
      <c r="C10" s="3" t="s">
        <v>28</v>
      </c>
      <c r="D10" s="3" t="s">
        <v>29</v>
      </c>
      <c r="E10" s="10"/>
    </row>
    <row r="11" spans="1:6">
      <c r="A11" s="10" t="s">
        <v>24</v>
      </c>
      <c r="B11" s="10"/>
      <c r="C11" s="12">
        <f ca="1">INTERCEPT(INDIRECT($D$9):G988,INDIRECT($C$9):F988)</f>
        <v>0.2242238251344654</v>
      </c>
      <c r="D11" s="13"/>
      <c r="E11" s="10"/>
    </row>
    <row r="12" spans="1:6">
      <c r="A12" s="10" t="s">
        <v>25</v>
      </c>
      <c r="B12" s="10"/>
      <c r="C12" s="12">
        <f ca="1">SLOPE(INDIRECT($D$9):G988,INDIRECT($C$9):F988)</f>
        <v>-1.8072926333854196E-5</v>
      </c>
      <c r="D12" s="13"/>
      <c r="E12" s="10"/>
    </row>
    <row r="13" spans="1:6">
      <c r="A13" s="10" t="s">
        <v>27</v>
      </c>
      <c r="B13" s="10"/>
      <c r="C13" s="13" t="s">
        <v>22</v>
      </c>
    </row>
    <row r="14" spans="1:6">
      <c r="A14" s="10"/>
      <c r="B14" s="10"/>
      <c r="C14" s="10"/>
    </row>
    <row r="15" spans="1:6">
      <c r="A15" s="16" t="s">
        <v>26</v>
      </c>
      <c r="B15" s="10"/>
      <c r="C15" s="17">
        <f ca="1">(C7+C11)+(C8+C12)*INT(MAX(F21:F3529))</f>
        <v>60248.164503366759</v>
      </c>
      <c r="E15" s="18" t="s">
        <v>112</v>
      </c>
      <c r="F15" s="11">
        <v>1</v>
      </c>
    </row>
    <row r="16" spans="1:6">
      <c r="A16" s="20" t="s">
        <v>12</v>
      </c>
      <c r="B16" s="10"/>
      <c r="C16" s="21">
        <f ca="1">+C8+C12</f>
        <v>2.1417819270736662</v>
      </c>
      <c r="E16" s="18" t="s">
        <v>104</v>
      </c>
      <c r="F16" s="19">
        <f ca="1">NOW()+15018.5+$C$5/24</f>
        <v>60334.815444444444</v>
      </c>
    </row>
    <row r="17" spans="1:21" ht="13.5" thickBot="1">
      <c r="A17" s="18" t="s">
        <v>101</v>
      </c>
      <c r="B17" s="10"/>
      <c r="C17" s="10">
        <f>COUNT(C21:C2187)</f>
        <v>270</v>
      </c>
      <c r="E17" s="18" t="s">
        <v>113</v>
      </c>
      <c r="F17" s="19">
        <f ca="1">ROUND(2*(F16-$C$7)/$C$8,0)/2+F15</f>
        <v>15131.5</v>
      </c>
    </row>
    <row r="18" spans="1:21" ht="14.25" thickTop="1" thickBot="1">
      <c r="A18" s="20" t="s">
        <v>13</v>
      </c>
      <c r="B18" s="10"/>
      <c r="C18" s="23">
        <f ca="1">+C15</f>
        <v>60248.164503366759</v>
      </c>
      <c r="D18" s="24">
        <f ca="1">+C16</f>
        <v>2.1417819270736662</v>
      </c>
      <c r="E18" s="18" t="s">
        <v>105</v>
      </c>
      <c r="F18" s="15">
        <f ca="1">ROUND(2*(F16-$C$15)/$C$16,0)/2+F15</f>
        <v>41.5</v>
      </c>
    </row>
    <row r="19" spans="1:21" ht="13.5" thickTop="1">
      <c r="E19" s="18" t="s">
        <v>106</v>
      </c>
      <c r="F19" s="22">
        <f ca="1">+$C$15+$C$16*F18-15018.5-$C$5/24</f>
        <v>45318.94428667365</v>
      </c>
    </row>
    <row r="20" spans="1:21" ht="13.5" thickBot="1">
      <c r="A20" s="3" t="s">
        <v>14</v>
      </c>
      <c r="B20" s="3" t="s">
        <v>15</v>
      </c>
      <c r="C20" s="100" t="s">
        <v>16</v>
      </c>
      <c r="D20" s="3" t="s">
        <v>21</v>
      </c>
      <c r="E20" s="3" t="s">
        <v>17</v>
      </c>
      <c r="F20" s="3" t="s">
        <v>18</v>
      </c>
      <c r="G20" s="3" t="s">
        <v>19</v>
      </c>
      <c r="H20" s="6" t="s">
        <v>65</v>
      </c>
      <c r="I20" s="6" t="s">
        <v>110</v>
      </c>
      <c r="J20" s="6" t="s">
        <v>129</v>
      </c>
      <c r="K20" s="6" t="s">
        <v>127</v>
      </c>
      <c r="L20" s="6" t="s">
        <v>4</v>
      </c>
      <c r="M20" s="6" t="s">
        <v>5</v>
      </c>
      <c r="N20" s="6" t="s">
        <v>6</v>
      </c>
      <c r="O20" s="6" t="s">
        <v>31</v>
      </c>
      <c r="P20" s="5" t="s">
        <v>30</v>
      </c>
      <c r="Q20" s="3" t="s">
        <v>23</v>
      </c>
      <c r="U20" s="61" t="s">
        <v>922</v>
      </c>
    </row>
    <row r="21" spans="1:21" s="31" customFormat="1" ht="12.75" customHeight="1">
      <c r="A21" s="57" t="s">
        <v>141</v>
      </c>
      <c r="B21" s="59" t="s">
        <v>93</v>
      </c>
      <c r="C21" s="57">
        <v>24998.45</v>
      </c>
      <c r="D21" s="57" t="s">
        <v>110</v>
      </c>
      <c r="E21" s="36">
        <f t="shared" ref="E21:E84" si="0">+(C21-C$7)/C$8</f>
        <v>-1368.008684284247</v>
      </c>
      <c r="F21" s="31">
        <f t="shared" ref="F21:F84" si="1">ROUND(2*E21,0)/2</f>
        <v>-1368</v>
      </c>
      <c r="G21" s="31">
        <f t="shared" ref="G21:G52" si="2">+C21-(C$7+F21*C$8)</f>
        <v>-1.8599999999423744E-2</v>
      </c>
      <c r="I21" s="31">
        <f t="shared" ref="I21:I33" si="3">+G21</f>
        <v>-1.8599999999423744E-2</v>
      </c>
      <c r="O21" s="31">
        <f t="shared" ref="O21:O84" ca="1" si="4">+C$11+C$12*F21</f>
        <v>0.24894758835917793</v>
      </c>
      <c r="Q21" s="33">
        <f t="shared" ref="Q21:Q84" si="5">+C21-15018.5</f>
        <v>9979.9500000000007</v>
      </c>
    </row>
    <row r="22" spans="1:21" s="31" customFormat="1" ht="12.75" customHeight="1">
      <c r="A22" s="57" t="s">
        <v>141</v>
      </c>
      <c r="B22" s="59" t="s">
        <v>93</v>
      </c>
      <c r="C22" s="57">
        <v>25088.39</v>
      </c>
      <c r="D22" s="57" t="s">
        <v>110</v>
      </c>
      <c r="E22" s="36">
        <f t="shared" si="0"/>
        <v>-1326.0159678774869</v>
      </c>
      <c r="F22" s="31">
        <f t="shared" si="1"/>
        <v>-1326</v>
      </c>
      <c r="G22" s="31">
        <f t="shared" si="2"/>
        <v>-3.4200000001874287E-2</v>
      </c>
      <c r="I22" s="31">
        <f t="shared" si="3"/>
        <v>-3.4200000001874287E-2</v>
      </c>
      <c r="O22" s="31">
        <f t="shared" ca="1" si="4"/>
        <v>0.24818852545315606</v>
      </c>
      <c r="Q22" s="33">
        <f t="shared" si="5"/>
        <v>10069.89</v>
      </c>
    </row>
    <row r="23" spans="1:21" s="31" customFormat="1" ht="12.75" customHeight="1">
      <c r="A23" s="57" t="s">
        <v>141</v>
      </c>
      <c r="B23" s="59" t="s">
        <v>93</v>
      </c>
      <c r="C23" s="57">
        <v>25302.6</v>
      </c>
      <c r="D23" s="57" t="s">
        <v>110</v>
      </c>
      <c r="E23" s="36">
        <f t="shared" si="0"/>
        <v>-1226.0019609674118</v>
      </c>
      <c r="F23" s="31">
        <f t="shared" si="1"/>
        <v>-1226</v>
      </c>
      <c r="G23" s="31">
        <f t="shared" si="2"/>
        <v>-4.2000000030384399E-3</v>
      </c>
      <c r="I23" s="31">
        <f t="shared" si="3"/>
        <v>-4.2000000030384399E-3</v>
      </c>
      <c r="O23" s="31">
        <f t="shared" ca="1" si="4"/>
        <v>0.24638123281977065</v>
      </c>
      <c r="Q23" s="33">
        <f t="shared" si="5"/>
        <v>10284.099999999999</v>
      </c>
    </row>
    <row r="24" spans="1:21" s="31" customFormat="1" ht="12.75" customHeight="1">
      <c r="A24" s="57" t="s">
        <v>141</v>
      </c>
      <c r="B24" s="59" t="s">
        <v>93</v>
      </c>
      <c r="C24" s="57">
        <v>25645.33</v>
      </c>
      <c r="D24" s="57" t="s">
        <v>110</v>
      </c>
      <c r="E24" s="36">
        <f t="shared" si="0"/>
        <v>-1065.9823512933044</v>
      </c>
      <c r="F24" s="31">
        <f t="shared" si="1"/>
        <v>-1066</v>
      </c>
      <c r="G24" s="31">
        <f t="shared" si="2"/>
        <v>3.7800000001880107E-2</v>
      </c>
      <c r="I24" s="31">
        <f t="shared" si="3"/>
        <v>3.7800000001880107E-2</v>
      </c>
      <c r="O24" s="31">
        <f t="shared" ca="1" si="4"/>
        <v>0.24348956460635396</v>
      </c>
      <c r="Q24" s="33">
        <f t="shared" si="5"/>
        <v>10626.830000000002</v>
      </c>
    </row>
    <row r="25" spans="1:21" s="31" customFormat="1" ht="12.75" customHeight="1">
      <c r="A25" s="57" t="s">
        <v>141</v>
      </c>
      <c r="B25" s="59" t="s">
        <v>93</v>
      </c>
      <c r="C25" s="57">
        <v>25647.5</v>
      </c>
      <c r="D25" s="57" t="s">
        <v>110</v>
      </c>
      <c r="E25" s="36">
        <f t="shared" si="0"/>
        <v>-1064.969184797834</v>
      </c>
      <c r="F25" s="31">
        <f t="shared" si="1"/>
        <v>-1065</v>
      </c>
      <c r="G25" s="31">
        <f t="shared" si="2"/>
        <v>6.5999999998894054E-2</v>
      </c>
      <c r="I25" s="31">
        <f t="shared" si="3"/>
        <v>6.5999999998894054E-2</v>
      </c>
      <c r="O25" s="31">
        <f t="shared" ca="1" si="4"/>
        <v>0.24347149168002011</v>
      </c>
      <c r="Q25" s="33">
        <f t="shared" si="5"/>
        <v>10629</v>
      </c>
    </row>
    <row r="26" spans="1:21" s="31" customFormat="1" ht="12.75" customHeight="1">
      <c r="A26" s="57" t="s">
        <v>141</v>
      </c>
      <c r="B26" s="59" t="s">
        <v>93</v>
      </c>
      <c r="C26" s="57">
        <v>25889.47</v>
      </c>
      <c r="D26" s="57" t="s">
        <v>110</v>
      </c>
      <c r="E26" s="36">
        <f t="shared" si="0"/>
        <v>-951.99411709776814</v>
      </c>
      <c r="F26" s="31">
        <f t="shared" si="1"/>
        <v>-952</v>
      </c>
      <c r="G26" s="31">
        <f t="shared" si="2"/>
        <v>1.2600000001839362E-2</v>
      </c>
      <c r="I26" s="31">
        <f t="shared" si="3"/>
        <v>1.2600000001839362E-2</v>
      </c>
      <c r="O26" s="31">
        <f t="shared" ca="1" si="4"/>
        <v>0.2414292510042946</v>
      </c>
      <c r="Q26" s="33">
        <f t="shared" si="5"/>
        <v>10870.970000000001</v>
      </c>
    </row>
    <row r="27" spans="1:21" s="31" customFormat="1" ht="12.75" customHeight="1">
      <c r="A27" s="57" t="s">
        <v>141</v>
      </c>
      <c r="B27" s="59" t="s">
        <v>93</v>
      </c>
      <c r="C27" s="57">
        <v>25936.6</v>
      </c>
      <c r="D27" s="57" t="s">
        <v>110</v>
      </c>
      <c r="E27" s="36">
        <f t="shared" si="0"/>
        <v>-929.98926136894318</v>
      </c>
      <c r="F27" s="31">
        <f t="shared" si="1"/>
        <v>-930</v>
      </c>
      <c r="G27" s="31">
        <f t="shared" si="2"/>
        <v>2.2999999997409759E-2</v>
      </c>
      <c r="I27" s="31">
        <f t="shared" si="3"/>
        <v>2.2999999997409759E-2</v>
      </c>
      <c r="O27" s="31">
        <f t="shared" ca="1" si="4"/>
        <v>0.2410316466249498</v>
      </c>
      <c r="Q27" s="33">
        <f t="shared" si="5"/>
        <v>10918.099999999999</v>
      </c>
    </row>
    <row r="28" spans="1:21" s="31" customFormat="1" ht="12.75" customHeight="1">
      <c r="A28" s="57" t="s">
        <v>165</v>
      </c>
      <c r="B28" s="59" t="s">
        <v>93</v>
      </c>
      <c r="C28" s="57">
        <v>27772.115000000002</v>
      </c>
      <c r="D28" s="57" t="s">
        <v>110</v>
      </c>
      <c r="E28" s="36">
        <f t="shared" si="0"/>
        <v>-72.992809786160862</v>
      </c>
      <c r="F28" s="31">
        <f t="shared" si="1"/>
        <v>-73</v>
      </c>
      <c r="G28" s="31">
        <f t="shared" si="2"/>
        <v>1.540000000022701E-2</v>
      </c>
      <c r="I28" s="31">
        <f t="shared" si="3"/>
        <v>1.540000000022701E-2</v>
      </c>
      <c r="O28" s="31">
        <f t="shared" ca="1" si="4"/>
        <v>0.22554314875683676</v>
      </c>
      <c r="Q28" s="33">
        <f t="shared" si="5"/>
        <v>12753.615000000002</v>
      </c>
    </row>
    <row r="29" spans="1:21" s="31" customFormat="1" ht="12.75" customHeight="1">
      <c r="A29" s="57" t="s">
        <v>165</v>
      </c>
      <c r="B29" s="59" t="s">
        <v>93</v>
      </c>
      <c r="C29" s="57">
        <v>27853.498</v>
      </c>
      <c r="D29" s="57" t="s">
        <v>110</v>
      </c>
      <c r="E29" s="36">
        <f t="shared" si="0"/>
        <v>-34.995331029975411</v>
      </c>
      <c r="F29" s="31">
        <f t="shared" si="1"/>
        <v>-35</v>
      </c>
      <c r="G29" s="31">
        <f t="shared" si="2"/>
        <v>9.9999999983992893E-3</v>
      </c>
      <c r="I29" s="31">
        <f t="shared" si="3"/>
        <v>9.9999999983992893E-3</v>
      </c>
      <c r="O29" s="31">
        <f t="shared" ca="1" si="4"/>
        <v>0.22485637755615029</v>
      </c>
      <c r="Q29" s="33">
        <f t="shared" si="5"/>
        <v>12834.998</v>
      </c>
    </row>
    <row r="30" spans="1:21" s="31" customFormat="1" ht="12.75" customHeight="1">
      <c r="A30" s="57" t="s">
        <v>165</v>
      </c>
      <c r="B30" s="59" t="s">
        <v>93</v>
      </c>
      <c r="C30" s="57">
        <v>27866.345000000001</v>
      </c>
      <c r="D30" s="57" t="s">
        <v>110</v>
      </c>
      <c r="E30" s="36">
        <f t="shared" si="0"/>
        <v>-28.997105238584261</v>
      </c>
      <c r="F30" s="31">
        <f t="shared" si="1"/>
        <v>-29</v>
      </c>
      <c r="G30" s="31">
        <f t="shared" si="2"/>
        <v>6.1999999998079147E-3</v>
      </c>
      <c r="I30" s="31">
        <f t="shared" si="3"/>
        <v>6.1999999998079147E-3</v>
      </c>
      <c r="O30" s="31">
        <f t="shared" ca="1" si="4"/>
        <v>0.22474793999814718</v>
      </c>
      <c r="Q30" s="33">
        <f t="shared" si="5"/>
        <v>12847.845000000001</v>
      </c>
    </row>
    <row r="31" spans="1:21" s="31" customFormat="1" ht="12.75" customHeight="1">
      <c r="A31" s="57" t="s">
        <v>165</v>
      </c>
      <c r="B31" s="59" t="s">
        <v>93</v>
      </c>
      <c r="C31" s="57">
        <v>27868.475999999999</v>
      </c>
      <c r="D31" s="57" t="s">
        <v>110</v>
      </c>
      <c r="E31" s="36">
        <f t="shared" si="0"/>
        <v>-28.002147726212616</v>
      </c>
      <c r="F31" s="31">
        <f t="shared" si="1"/>
        <v>-28</v>
      </c>
      <c r="G31" s="31">
        <f t="shared" si="2"/>
        <v>-4.6000000038475264E-3</v>
      </c>
      <c r="I31" s="31">
        <f t="shared" si="3"/>
        <v>-4.6000000038475264E-3</v>
      </c>
      <c r="O31" s="31">
        <f t="shared" ca="1" si="4"/>
        <v>0.22472986707181331</v>
      </c>
      <c r="Q31" s="33">
        <f t="shared" si="5"/>
        <v>12849.975999999999</v>
      </c>
    </row>
    <row r="32" spans="1:21" s="31" customFormat="1" ht="12.75" customHeight="1">
      <c r="A32" s="57" t="s">
        <v>165</v>
      </c>
      <c r="B32" s="59" t="s">
        <v>93</v>
      </c>
      <c r="C32" s="57">
        <v>27913.45</v>
      </c>
      <c r="D32" s="57" t="s">
        <v>110</v>
      </c>
      <c r="E32" s="36">
        <f t="shared" si="0"/>
        <v>-7.0039219348212738</v>
      </c>
      <c r="F32" s="31">
        <f t="shared" si="1"/>
        <v>-7</v>
      </c>
      <c r="G32" s="31">
        <f t="shared" si="2"/>
        <v>-8.3999999988009222E-3</v>
      </c>
      <c r="I32" s="31">
        <f t="shared" si="3"/>
        <v>-8.3999999988009222E-3</v>
      </c>
      <c r="O32" s="31">
        <f t="shared" ca="1" si="4"/>
        <v>0.22435033561880238</v>
      </c>
      <c r="Q32" s="33">
        <f t="shared" si="5"/>
        <v>12894.95</v>
      </c>
    </row>
    <row r="33" spans="1:32" s="31" customFormat="1" ht="12.75" customHeight="1">
      <c r="A33" s="57" t="s">
        <v>165</v>
      </c>
      <c r="B33" s="59" t="s">
        <v>93</v>
      </c>
      <c r="C33" s="57">
        <v>27926.308000000001</v>
      </c>
      <c r="D33" s="57" t="s">
        <v>110</v>
      </c>
      <c r="E33" s="36">
        <f t="shared" si="0"/>
        <v>-1.000560276403039</v>
      </c>
      <c r="F33" s="31">
        <f t="shared" si="1"/>
        <v>-1</v>
      </c>
      <c r="G33" s="31">
        <f t="shared" si="2"/>
        <v>-1.1999999987892807E-3</v>
      </c>
      <c r="I33" s="31">
        <f t="shared" si="3"/>
        <v>-1.1999999987892807E-3</v>
      </c>
      <c r="O33" s="31">
        <f t="shared" ca="1" si="4"/>
        <v>0.22424189806079925</v>
      </c>
      <c r="Q33" s="33">
        <f t="shared" si="5"/>
        <v>12907.808000000001</v>
      </c>
    </row>
    <row r="34" spans="1:32" s="31" customFormat="1" ht="12.75" customHeight="1">
      <c r="A34" s="31" t="s">
        <v>20</v>
      </c>
      <c r="B34" s="106"/>
      <c r="C34" s="32">
        <v>27928.451000000001</v>
      </c>
      <c r="D34" s="32" t="s">
        <v>22</v>
      </c>
      <c r="E34" s="31">
        <f t="shared" si="0"/>
        <v>0</v>
      </c>
      <c r="F34" s="31">
        <f t="shared" si="1"/>
        <v>0</v>
      </c>
      <c r="G34" s="31">
        <f t="shared" si="2"/>
        <v>0</v>
      </c>
      <c r="H34" s="31">
        <f>+G34</f>
        <v>0</v>
      </c>
      <c r="O34" s="31">
        <f t="shared" ca="1" si="4"/>
        <v>0.2242238251344654</v>
      </c>
      <c r="Q34" s="33">
        <f t="shared" si="5"/>
        <v>12909.951000000001</v>
      </c>
    </row>
    <row r="35" spans="1:32" s="31" customFormat="1" ht="12.75" customHeight="1">
      <c r="A35" s="57" t="s">
        <v>165</v>
      </c>
      <c r="B35" s="59" t="s">
        <v>93</v>
      </c>
      <c r="C35" s="57">
        <v>27928.457999999999</v>
      </c>
      <c r="D35" s="57" t="s">
        <v>110</v>
      </c>
      <c r="E35" s="36">
        <f t="shared" si="0"/>
        <v>3.2682790166159814E-3</v>
      </c>
      <c r="F35" s="31">
        <f t="shared" si="1"/>
        <v>0</v>
      </c>
      <c r="G35" s="31">
        <f t="shared" si="2"/>
        <v>6.9999999977881089E-3</v>
      </c>
      <c r="I35" s="31">
        <f t="shared" ref="I35:I66" si="6">+G35</f>
        <v>6.9999999977881089E-3</v>
      </c>
      <c r="O35" s="31">
        <f t="shared" ca="1" si="4"/>
        <v>0.2242238251344654</v>
      </c>
      <c r="Q35" s="33">
        <f t="shared" si="5"/>
        <v>12909.957999999999</v>
      </c>
    </row>
    <row r="36" spans="1:32" s="31" customFormat="1" ht="12.75" customHeight="1">
      <c r="A36" s="57" t="s">
        <v>165</v>
      </c>
      <c r="B36" s="59" t="s">
        <v>93</v>
      </c>
      <c r="C36" s="57">
        <v>27943.435000000001</v>
      </c>
      <c r="D36" s="57" t="s">
        <v>110</v>
      </c>
      <c r="E36" s="36">
        <f t="shared" si="0"/>
        <v>6.9959846857784944</v>
      </c>
      <c r="F36" s="31">
        <f t="shared" si="1"/>
        <v>7</v>
      </c>
      <c r="G36" s="31">
        <f t="shared" si="2"/>
        <v>-8.6000000010244548E-3</v>
      </c>
      <c r="I36" s="31">
        <f t="shared" si="6"/>
        <v>-8.6000000010244548E-3</v>
      </c>
      <c r="O36" s="31">
        <f t="shared" ca="1" si="4"/>
        <v>0.22409731465012842</v>
      </c>
      <c r="Q36" s="33">
        <f t="shared" si="5"/>
        <v>12924.935000000001</v>
      </c>
    </row>
    <row r="37" spans="1:32" s="31" customFormat="1" ht="12.75" customHeight="1">
      <c r="A37" s="57" t="s">
        <v>165</v>
      </c>
      <c r="B37" s="59" t="s">
        <v>93</v>
      </c>
      <c r="C37" s="57">
        <v>27960.571</v>
      </c>
      <c r="D37" s="57" t="s">
        <v>110</v>
      </c>
      <c r="E37" s="36">
        <f t="shared" si="0"/>
        <v>14.996731720981876</v>
      </c>
      <c r="F37" s="31">
        <f t="shared" si="1"/>
        <v>15</v>
      </c>
      <c r="G37" s="31">
        <f t="shared" si="2"/>
        <v>-7.0000000014260877E-3</v>
      </c>
      <c r="I37" s="31">
        <f t="shared" si="6"/>
        <v>-7.0000000014260877E-3</v>
      </c>
      <c r="O37" s="31">
        <f t="shared" ca="1" si="4"/>
        <v>0.22395273123945758</v>
      </c>
      <c r="Q37" s="33">
        <f t="shared" si="5"/>
        <v>12942.071</v>
      </c>
    </row>
    <row r="38" spans="1:32" s="31" customFormat="1" ht="12.75" customHeight="1">
      <c r="A38" s="57" t="s">
        <v>165</v>
      </c>
      <c r="B38" s="59" t="s">
        <v>93</v>
      </c>
      <c r="C38" s="57">
        <v>27975.567999999999</v>
      </c>
      <c r="D38" s="57" t="s">
        <v>110</v>
      </c>
      <c r="E38" s="36">
        <f t="shared" si="0"/>
        <v>21.998786067792686</v>
      </c>
      <c r="F38" s="31">
        <f t="shared" si="1"/>
        <v>22</v>
      </c>
      <c r="G38" s="31">
        <f t="shared" si="2"/>
        <v>-2.6000000034400728E-3</v>
      </c>
      <c r="I38" s="31">
        <f t="shared" si="6"/>
        <v>-2.6000000034400728E-3</v>
      </c>
      <c r="O38" s="31">
        <f t="shared" ca="1" si="4"/>
        <v>0.2238262207551206</v>
      </c>
      <c r="Q38" s="33">
        <f t="shared" si="5"/>
        <v>12957.067999999999</v>
      </c>
    </row>
    <row r="39" spans="1:32" s="31" customFormat="1" ht="12.75" customHeight="1">
      <c r="A39" s="57" t="s">
        <v>165</v>
      </c>
      <c r="B39" s="59" t="s">
        <v>93</v>
      </c>
      <c r="C39" s="57">
        <v>28003.404999999999</v>
      </c>
      <c r="D39" s="57" t="s">
        <v>110</v>
      </c>
      <c r="E39" s="36">
        <f t="shared" si="0"/>
        <v>34.99579792697633</v>
      </c>
      <c r="F39" s="31">
        <f t="shared" si="1"/>
        <v>35</v>
      </c>
      <c r="G39" s="31">
        <f t="shared" si="2"/>
        <v>-9.0000000018335413E-3</v>
      </c>
      <c r="I39" s="31">
        <f t="shared" si="6"/>
        <v>-9.0000000018335413E-3</v>
      </c>
      <c r="O39" s="31">
        <f t="shared" ca="1" si="4"/>
        <v>0.22359127271278051</v>
      </c>
      <c r="Q39" s="33">
        <f t="shared" si="5"/>
        <v>12984.904999999999</v>
      </c>
    </row>
    <row r="40" spans="1:32" s="31" customFormat="1" ht="12.75" customHeight="1">
      <c r="A40" s="57" t="s">
        <v>165</v>
      </c>
      <c r="B40" s="59" t="s">
        <v>93</v>
      </c>
      <c r="C40" s="57">
        <v>28005.545999999998</v>
      </c>
      <c r="D40" s="57" t="s">
        <v>110</v>
      </c>
      <c r="E40" s="36">
        <f t="shared" si="0"/>
        <v>35.995424409374138</v>
      </c>
      <c r="F40" s="31">
        <f t="shared" si="1"/>
        <v>36</v>
      </c>
      <c r="G40" s="31">
        <f t="shared" si="2"/>
        <v>-9.8000000034517143E-3</v>
      </c>
      <c r="I40" s="31">
        <f t="shared" si="6"/>
        <v>-9.8000000034517143E-3</v>
      </c>
      <c r="O40" s="31">
        <f t="shared" ca="1" si="4"/>
        <v>0.22357319978644666</v>
      </c>
      <c r="Q40" s="33">
        <f t="shared" si="5"/>
        <v>12987.045999999998</v>
      </c>
    </row>
    <row r="41" spans="1:32" ht="12.75" customHeight="1">
      <c r="A41" s="57" t="s">
        <v>165</v>
      </c>
      <c r="B41" s="59" t="s">
        <v>93</v>
      </c>
      <c r="C41" s="57">
        <v>28018.414000000001</v>
      </c>
      <c r="D41" s="57" t="s">
        <v>110</v>
      </c>
      <c r="E41" s="36">
        <f t="shared" si="0"/>
        <v>42.003455037818533</v>
      </c>
      <c r="F41" s="31">
        <f t="shared" si="1"/>
        <v>42</v>
      </c>
      <c r="G41" s="31">
        <f t="shared" si="2"/>
        <v>7.3999999985971954E-3</v>
      </c>
      <c r="H41" s="31"/>
      <c r="I41" s="31">
        <f t="shared" si="6"/>
        <v>7.3999999985971954E-3</v>
      </c>
      <c r="J41" s="31"/>
      <c r="K41" s="31"/>
      <c r="L41" s="31"/>
      <c r="M41" s="31"/>
      <c r="N41" s="31"/>
      <c r="O41" s="31">
        <f t="shared" ca="1" si="4"/>
        <v>0.22346476222844353</v>
      </c>
      <c r="P41" s="31"/>
      <c r="Q41" s="33">
        <f t="shared" si="5"/>
        <v>12999.914000000001</v>
      </c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32" ht="12.75" customHeight="1">
      <c r="A42" s="57" t="s">
        <v>165</v>
      </c>
      <c r="B42" s="59" t="s">
        <v>93</v>
      </c>
      <c r="C42" s="57">
        <v>28020.550999999999</v>
      </c>
      <c r="D42" s="57" t="s">
        <v>110</v>
      </c>
      <c r="E42" s="36">
        <f t="shared" si="0"/>
        <v>43.001213932205879</v>
      </c>
      <c r="F42" s="31">
        <f t="shared" si="1"/>
        <v>43</v>
      </c>
      <c r="G42" s="31">
        <f t="shared" si="2"/>
        <v>2.599999999802094E-3</v>
      </c>
      <c r="H42" s="31"/>
      <c r="I42" s="31">
        <f t="shared" si="6"/>
        <v>2.599999999802094E-3</v>
      </c>
      <c r="J42" s="31"/>
      <c r="K42" s="31"/>
      <c r="L42" s="31"/>
      <c r="M42" s="31"/>
      <c r="N42" s="31"/>
      <c r="O42" s="31">
        <f t="shared" ca="1" si="4"/>
        <v>0.22344668930210967</v>
      </c>
      <c r="P42" s="31"/>
      <c r="Q42" s="33">
        <f t="shared" si="5"/>
        <v>13002.050999999999</v>
      </c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</row>
    <row r="43" spans="1:32" ht="12.75" customHeight="1">
      <c r="A43" s="57" t="s">
        <v>206</v>
      </c>
      <c r="B43" s="59" t="s">
        <v>93</v>
      </c>
      <c r="C43" s="57">
        <v>29676.170999999998</v>
      </c>
      <c r="D43" s="57" t="s">
        <v>110</v>
      </c>
      <c r="E43" s="36">
        <f t="shared" si="0"/>
        <v>816.00522924642712</v>
      </c>
      <c r="F43" s="31">
        <f t="shared" si="1"/>
        <v>816</v>
      </c>
      <c r="G43" s="31">
        <f t="shared" si="2"/>
        <v>1.119999999718857E-2</v>
      </c>
      <c r="H43" s="31"/>
      <c r="I43" s="31">
        <f t="shared" si="6"/>
        <v>1.119999999718857E-2</v>
      </c>
      <c r="J43" s="31"/>
      <c r="K43" s="31"/>
      <c r="L43" s="31"/>
      <c r="M43" s="31"/>
      <c r="N43" s="31"/>
      <c r="O43" s="31">
        <f t="shared" ca="1" si="4"/>
        <v>0.20947631724604038</v>
      </c>
      <c r="P43" s="31"/>
      <c r="Q43" s="33">
        <f t="shared" si="5"/>
        <v>14657.670999999998</v>
      </c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</row>
    <row r="44" spans="1:32" ht="12.75" customHeight="1">
      <c r="A44" s="57" t="s">
        <v>210</v>
      </c>
      <c r="B44" s="59" t="s">
        <v>93</v>
      </c>
      <c r="C44" s="57">
        <v>32717.514999999999</v>
      </c>
      <c r="D44" s="57" t="s">
        <v>110</v>
      </c>
      <c r="E44" s="36">
        <f t="shared" si="0"/>
        <v>2235.9996264823972</v>
      </c>
      <c r="F44" s="31">
        <f t="shared" si="1"/>
        <v>2236</v>
      </c>
      <c r="G44" s="31">
        <f t="shared" si="2"/>
        <v>-8.0000000161817297E-4</v>
      </c>
      <c r="H44" s="31"/>
      <c r="I44" s="31">
        <f t="shared" si="6"/>
        <v>-8.0000000161817297E-4</v>
      </c>
      <c r="J44" s="31"/>
      <c r="K44" s="31"/>
      <c r="L44" s="31"/>
      <c r="M44" s="31"/>
      <c r="N44" s="31"/>
      <c r="O44" s="31">
        <f t="shared" ca="1" si="4"/>
        <v>0.18381276185196743</v>
      </c>
      <c r="P44" s="31"/>
      <c r="Q44" s="33">
        <f t="shared" si="5"/>
        <v>17699.014999999999</v>
      </c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pans="1:32" ht="12.75" customHeight="1">
      <c r="A45" s="57" t="s">
        <v>210</v>
      </c>
      <c r="B45" s="59" t="s">
        <v>93</v>
      </c>
      <c r="C45" s="57">
        <v>32944.54</v>
      </c>
      <c r="D45" s="57" t="s">
        <v>110</v>
      </c>
      <c r="E45" s="36">
        <f t="shared" si="0"/>
        <v>2341.9969184797833</v>
      </c>
      <c r="F45" s="31">
        <f t="shared" si="1"/>
        <v>2342</v>
      </c>
      <c r="G45" s="31">
        <f t="shared" si="2"/>
        <v>-6.6000000006170012E-3</v>
      </c>
      <c r="H45" s="31"/>
      <c r="I45" s="31">
        <f t="shared" si="6"/>
        <v>-6.6000000006170012E-3</v>
      </c>
      <c r="J45" s="31"/>
      <c r="K45" s="31"/>
      <c r="L45" s="31"/>
      <c r="M45" s="31"/>
      <c r="N45" s="31"/>
      <c r="O45" s="31">
        <f t="shared" ca="1" si="4"/>
        <v>0.18189703166057886</v>
      </c>
      <c r="P45" s="31"/>
      <c r="Q45" s="33">
        <f t="shared" si="5"/>
        <v>17926.04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pans="1:32" ht="12.75" customHeight="1">
      <c r="A46" s="57" t="s">
        <v>210</v>
      </c>
      <c r="B46" s="59" t="s">
        <v>93</v>
      </c>
      <c r="C46" s="57">
        <v>33002.368000000002</v>
      </c>
      <c r="D46" s="57" t="s">
        <v>110</v>
      </c>
      <c r="E46" s="36">
        <f t="shared" si="0"/>
        <v>2368.9966383415826</v>
      </c>
      <c r="F46" s="31">
        <f t="shared" si="1"/>
        <v>2369</v>
      </c>
      <c r="G46" s="31">
        <f t="shared" si="2"/>
        <v>-7.2000000000116415E-3</v>
      </c>
      <c r="H46" s="31"/>
      <c r="I46" s="31">
        <f t="shared" si="6"/>
        <v>-7.2000000000116415E-3</v>
      </c>
      <c r="J46" s="31"/>
      <c r="K46" s="31"/>
      <c r="L46" s="31"/>
      <c r="M46" s="31"/>
      <c r="N46" s="31"/>
      <c r="O46" s="31">
        <f t="shared" ca="1" si="4"/>
        <v>0.1814090626495648</v>
      </c>
      <c r="P46" s="31"/>
      <c r="Q46" s="33">
        <f t="shared" si="5"/>
        <v>17983.868000000002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32" ht="12.75" customHeight="1">
      <c r="A47" s="57" t="s">
        <v>219</v>
      </c>
      <c r="B47" s="59" t="s">
        <v>93</v>
      </c>
      <c r="C47" s="57">
        <v>33561.402000000002</v>
      </c>
      <c r="D47" s="57" t="s">
        <v>110</v>
      </c>
      <c r="E47" s="36">
        <f t="shared" si="0"/>
        <v>2630.0079372490436</v>
      </c>
      <c r="F47" s="31">
        <f t="shared" si="1"/>
        <v>2630</v>
      </c>
      <c r="G47" s="31">
        <f t="shared" si="2"/>
        <v>1.6999999999825377E-2</v>
      </c>
      <c r="H47" s="31"/>
      <c r="I47" s="31">
        <f t="shared" si="6"/>
        <v>1.6999999999825377E-2</v>
      </c>
      <c r="J47" s="31"/>
      <c r="K47" s="31"/>
      <c r="L47" s="31"/>
      <c r="M47" s="31"/>
      <c r="N47" s="31"/>
      <c r="O47" s="31">
        <f t="shared" ca="1" si="4"/>
        <v>0.17669202887642887</v>
      </c>
      <c r="P47" s="31"/>
      <c r="Q47" s="33">
        <f t="shared" si="5"/>
        <v>18542.902000000002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ht="12.75" customHeight="1">
      <c r="A48" s="57" t="s">
        <v>219</v>
      </c>
      <c r="B48" s="59" t="s">
        <v>93</v>
      </c>
      <c r="C48" s="57">
        <v>33895.502</v>
      </c>
      <c r="D48" s="57" t="s">
        <v>110</v>
      </c>
      <c r="E48" s="36">
        <f t="shared" si="0"/>
        <v>2785.9982257913903</v>
      </c>
      <c r="F48" s="31">
        <f t="shared" si="1"/>
        <v>2786</v>
      </c>
      <c r="G48" s="31">
        <f t="shared" si="2"/>
        <v>-3.7999999985913746E-3</v>
      </c>
      <c r="H48" s="31"/>
      <c r="I48" s="31">
        <f t="shared" si="6"/>
        <v>-3.7999999985913746E-3</v>
      </c>
      <c r="J48" s="31"/>
      <c r="K48" s="31"/>
      <c r="L48" s="31"/>
      <c r="M48" s="31"/>
      <c r="N48" s="31"/>
      <c r="O48" s="31">
        <f t="shared" ca="1" si="4"/>
        <v>0.17387265236834759</v>
      </c>
      <c r="P48" s="31"/>
      <c r="Q48" s="33">
        <f t="shared" si="5"/>
        <v>18877.002</v>
      </c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pans="1:32" ht="12.75" customHeight="1">
      <c r="A49" s="57" t="s">
        <v>227</v>
      </c>
      <c r="B49" s="59" t="s">
        <v>93</v>
      </c>
      <c r="C49" s="57">
        <v>34533.764000000003</v>
      </c>
      <c r="D49" s="57" t="s">
        <v>110</v>
      </c>
      <c r="E49" s="36">
        <f t="shared" si="0"/>
        <v>3084.0008404146056</v>
      </c>
      <c r="F49" s="31">
        <f t="shared" si="1"/>
        <v>3084</v>
      </c>
      <c r="G49" s="31">
        <f t="shared" si="2"/>
        <v>1.8000000054598786E-3</v>
      </c>
      <c r="H49" s="31"/>
      <c r="I49" s="31">
        <f t="shared" si="6"/>
        <v>1.8000000054598786E-3</v>
      </c>
      <c r="J49" s="31"/>
      <c r="K49" s="31"/>
      <c r="L49" s="31"/>
      <c r="M49" s="31"/>
      <c r="N49" s="31"/>
      <c r="O49" s="31">
        <f t="shared" ca="1" si="4"/>
        <v>0.16848692032085905</v>
      </c>
      <c r="P49" s="31"/>
      <c r="Q49" s="33">
        <f t="shared" si="5"/>
        <v>19515.264000000003</v>
      </c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ht="12.75" customHeight="1">
      <c r="A50" s="57" t="s">
        <v>231</v>
      </c>
      <c r="B50" s="59" t="s">
        <v>93</v>
      </c>
      <c r="C50" s="57">
        <v>34606.561999999998</v>
      </c>
      <c r="D50" s="57" t="s">
        <v>110</v>
      </c>
      <c r="E50" s="36">
        <f t="shared" si="0"/>
        <v>3117.9900084041446</v>
      </c>
      <c r="F50" s="31">
        <f t="shared" si="1"/>
        <v>3118</v>
      </c>
      <c r="G50" s="31">
        <f t="shared" si="2"/>
        <v>-2.140000000508735E-2</v>
      </c>
      <c r="H50" s="31"/>
      <c r="I50" s="31">
        <f t="shared" si="6"/>
        <v>-2.140000000508735E-2</v>
      </c>
      <c r="J50" s="31"/>
      <c r="K50" s="31"/>
      <c r="L50" s="31"/>
      <c r="M50" s="31"/>
      <c r="N50" s="31"/>
      <c r="O50" s="31">
        <f t="shared" ca="1" si="4"/>
        <v>0.16787244082550801</v>
      </c>
      <c r="P50" s="31"/>
      <c r="Q50" s="33">
        <f t="shared" si="5"/>
        <v>19588.061999999998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ht="12.75" customHeight="1">
      <c r="A51" s="57" t="s">
        <v>235</v>
      </c>
      <c r="B51" s="59" t="s">
        <v>93</v>
      </c>
      <c r="C51" s="57">
        <v>35240.557999999997</v>
      </c>
      <c r="D51" s="57" t="s">
        <v>110</v>
      </c>
      <c r="E51" s="36">
        <f t="shared" si="0"/>
        <v>3414.0008404146029</v>
      </c>
      <c r="F51" s="31">
        <f t="shared" si="1"/>
        <v>3414</v>
      </c>
      <c r="G51" s="31">
        <f t="shared" si="2"/>
        <v>1.799999998183921E-3</v>
      </c>
      <c r="H51" s="31"/>
      <c r="I51" s="31">
        <f t="shared" si="6"/>
        <v>1.799999998183921E-3</v>
      </c>
      <c r="J51" s="31"/>
      <c r="K51" s="31"/>
      <c r="L51" s="31"/>
      <c r="M51" s="31"/>
      <c r="N51" s="31"/>
      <c r="O51" s="31">
        <f t="shared" ca="1" si="4"/>
        <v>0.16252285463068716</v>
      </c>
      <c r="P51" s="31"/>
      <c r="Q51" s="33">
        <f t="shared" si="5"/>
        <v>20222.057999999997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:32" ht="12.75" customHeight="1">
      <c r="A52" s="57" t="s">
        <v>240</v>
      </c>
      <c r="B52" s="59" t="s">
        <v>93</v>
      </c>
      <c r="C52" s="57">
        <v>35373.357000000004</v>
      </c>
      <c r="D52" s="57" t="s">
        <v>110</v>
      </c>
      <c r="E52" s="36">
        <f t="shared" si="0"/>
        <v>3476.0042954524247</v>
      </c>
      <c r="F52" s="31">
        <f t="shared" si="1"/>
        <v>3476</v>
      </c>
      <c r="G52" s="31">
        <f t="shared" si="2"/>
        <v>9.2000000004190952E-3</v>
      </c>
      <c r="H52" s="31"/>
      <c r="I52" s="31">
        <f t="shared" si="6"/>
        <v>9.2000000004190952E-3</v>
      </c>
      <c r="J52" s="31"/>
      <c r="K52" s="31"/>
      <c r="L52" s="31"/>
      <c r="M52" s="31"/>
      <c r="N52" s="31"/>
      <c r="O52" s="31">
        <f t="shared" ca="1" si="4"/>
        <v>0.16140233319798822</v>
      </c>
      <c r="P52" s="31"/>
      <c r="Q52" s="33">
        <f t="shared" si="5"/>
        <v>20354.857000000004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:32" ht="12.75" customHeight="1">
      <c r="A53" s="57" t="s">
        <v>231</v>
      </c>
      <c r="B53" s="59" t="s">
        <v>93</v>
      </c>
      <c r="C53" s="57">
        <v>35932.357000000004</v>
      </c>
      <c r="D53" s="57" t="s">
        <v>110</v>
      </c>
      <c r="E53" s="36">
        <f t="shared" si="0"/>
        <v>3736.9997198617998</v>
      </c>
      <c r="F53" s="31">
        <f t="shared" si="1"/>
        <v>3737</v>
      </c>
      <c r="G53" s="31">
        <f t="shared" ref="G53:G84" si="7">+C53-(C$7+F53*C$8)</f>
        <v>-5.9999999939464033E-4</v>
      </c>
      <c r="H53" s="31"/>
      <c r="I53" s="31">
        <f t="shared" si="6"/>
        <v>-5.9999999939464033E-4</v>
      </c>
      <c r="J53" s="31"/>
      <c r="K53" s="31"/>
      <c r="L53" s="31"/>
      <c r="M53" s="31"/>
      <c r="N53" s="31"/>
      <c r="O53" s="31">
        <f t="shared" ca="1" si="4"/>
        <v>0.15668529942485226</v>
      </c>
      <c r="P53" s="31"/>
      <c r="Q53" s="33">
        <f t="shared" si="5"/>
        <v>20913.857000000004</v>
      </c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ht="12.75" customHeight="1">
      <c r="A54" s="57" t="s">
        <v>240</v>
      </c>
      <c r="B54" s="59" t="s">
        <v>93</v>
      </c>
      <c r="C54" s="57">
        <v>35934.498</v>
      </c>
      <c r="D54" s="57" t="s">
        <v>110</v>
      </c>
      <c r="E54" s="36">
        <f t="shared" si="0"/>
        <v>3737.9993463441961</v>
      </c>
      <c r="F54" s="31">
        <f t="shared" si="1"/>
        <v>3738</v>
      </c>
      <c r="G54" s="31">
        <f t="shared" si="7"/>
        <v>-1.4000000010128133E-3</v>
      </c>
      <c r="H54" s="31"/>
      <c r="I54" s="31">
        <f t="shared" si="6"/>
        <v>-1.4000000010128133E-3</v>
      </c>
      <c r="J54" s="31"/>
      <c r="K54" s="31"/>
      <c r="L54" s="31"/>
      <c r="M54" s="31"/>
      <c r="N54" s="31"/>
      <c r="O54" s="31">
        <f t="shared" ca="1" si="4"/>
        <v>0.15666722649851841</v>
      </c>
      <c r="P54" s="31"/>
      <c r="Q54" s="33">
        <f t="shared" si="5"/>
        <v>20915.998</v>
      </c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:32" ht="12.75" customHeight="1">
      <c r="A55" s="57" t="s">
        <v>249</v>
      </c>
      <c r="B55" s="59" t="s">
        <v>93</v>
      </c>
      <c r="C55" s="57">
        <v>36296.468000000001</v>
      </c>
      <c r="D55" s="57" t="s">
        <v>110</v>
      </c>
      <c r="E55" s="36">
        <f t="shared" si="0"/>
        <v>3907.0020543468113</v>
      </c>
      <c r="F55" s="31">
        <f t="shared" si="1"/>
        <v>3907</v>
      </c>
      <c r="G55" s="31">
        <f t="shared" si="7"/>
        <v>4.3999999979860149E-3</v>
      </c>
      <c r="H55" s="31"/>
      <c r="I55" s="31">
        <f t="shared" si="6"/>
        <v>4.3999999979860149E-3</v>
      </c>
      <c r="J55" s="31"/>
      <c r="K55" s="31"/>
      <c r="L55" s="31"/>
      <c r="M55" s="31"/>
      <c r="N55" s="31"/>
      <c r="O55" s="31">
        <f t="shared" ca="1" si="4"/>
        <v>0.15361290194809707</v>
      </c>
      <c r="P55" s="31"/>
      <c r="Q55" s="33">
        <f t="shared" si="5"/>
        <v>21277.968000000001</v>
      </c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ht="12.75" customHeight="1">
      <c r="A56" s="57" t="s">
        <v>249</v>
      </c>
      <c r="B56" s="59" t="s">
        <v>93</v>
      </c>
      <c r="C56" s="57">
        <v>36431.427000000003</v>
      </c>
      <c r="D56" s="57" t="s">
        <v>110</v>
      </c>
      <c r="E56" s="36">
        <f t="shared" si="0"/>
        <v>3970.0140069100771</v>
      </c>
      <c r="F56" s="31">
        <f t="shared" si="1"/>
        <v>3970</v>
      </c>
      <c r="G56" s="31">
        <f t="shared" si="7"/>
        <v>3.0000000006111804E-2</v>
      </c>
      <c r="H56" s="31"/>
      <c r="I56" s="31">
        <f t="shared" si="6"/>
        <v>3.0000000006111804E-2</v>
      </c>
      <c r="J56" s="31"/>
      <c r="K56" s="31"/>
      <c r="L56" s="31"/>
      <c r="M56" s="31"/>
      <c r="N56" s="31"/>
      <c r="O56" s="31">
        <f t="shared" ca="1" si="4"/>
        <v>0.15247430758906425</v>
      </c>
      <c r="P56" s="31"/>
      <c r="Q56" s="33">
        <f t="shared" si="5"/>
        <v>21412.927000000003</v>
      </c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:32" ht="12.75" customHeight="1">
      <c r="A57" s="57" t="s">
        <v>249</v>
      </c>
      <c r="B57" s="59" t="s">
        <v>93</v>
      </c>
      <c r="C57" s="57">
        <v>36868.321000000004</v>
      </c>
      <c r="D57" s="57" t="s">
        <v>110</v>
      </c>
      <c r="E57" s="36">
        <f t="shared" si="0"/>
        <v>4173.9985059295932</v>
      </c>
      <c r="F57" s="31">
        <f t="shared" si="1"/>
        <v>4174</v>
      </c>
      <c r="G57" s="31">
        <f t="shared" si="7"/>
        <v>-3.1999999991967343E-3</v>
      </c>
      <c r="H57" s="31"/>
      <c r="I57" s="31">
        <f t="shared" si="6"/>
        <v>-3.1999999991967343E-3</v>
      </c>
      <c r="J57" s="31"/>
      <c r="K57" s="31"/>
      <c r="L57" s="31"/>
      <c r="M57" s="31"/>
      <c r="N57" s="31"/>
      <c r="O57" s="31">
        <f t="shared" ca="1" si="4"/>
        <v>0.14878743061695798</v>
      </c>
      <c r="P57" s="31"/>
      <c r="Q57" s="33">
        <f t="shared" si="5"/>
        <v>21849.821000000004</v>
      </c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:32" ht="12.75" customHeight="1">
      <c r="A58" s="57" t="s">
        <v>249</v>
      </c>
      <c r="B58" s="59" t="s">
        <v>93</v>
      </c>
      <c r="C58" s="57">
        <v>36868.324000000001</v>
      </c>
      <c r="D58" s="57" t="s">
        <v>110</v>
      </c>
      <c r="E58" s="36">
        <f t="shared" si="0"/>
        <v>4173.9999066205992</v>
      </c>
      <c r="F58" s="31">
        <f t="shared" si="1"/>
        <v>4174</v>
      </c>
      <c r="G58" s="31">
        <f t="shared" si="7"/>
        <v>-2.0000000222353265E-4</v>
      </c>
      <c r="H58" s="31"/>
      <c r="I58" s="31">
        <f t="shared" si="6"/>
        <v>-2.0000000222353265E-4</v>
      </c>
      <c r="J58" s="31"/>
      <c r="K58" s="31"/>
      <c r="L58" s="31"/>
      <c r="M58" s="31"/>
      <c r="N58" s="31"/>
      <c r="O58" s="31">
        <f t="shared" ca="1" si="4"/>
        <v>0.14878743061695798</v>
      </c>
      <c r="P58" s="31"/>
      <c r="Q58" s="33">
        <f t="shared" si="5"/>
        <v>21849.824000000001</v>
      </c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</row>
    <row r="59" spans="1:32" ht="12.75" customHeight="1">
      <c r="A59" s="57" t="s">
        <v>264</v>
      </c>
      <c r="B59" s="59" t="s">
        <v>93</v>
      </c>
      <c r="C59" s="57">
        <v>37956.345000000001</v>
      </c>
      <c r="D59" s="57" t="s">
        <v>110</v>
      </c>
      <c r="E59" s="36">
        <f t="shared" si="0"/>
        <v>4681.9936502007658</v>
      </c>
      <c r="F59" s="31">
        <f t="shared" si="1"/>
        <v>4682</v>
      </c>
      <c r="G59" s="31">
        <f t="shared" si="7"/>
        <v>-1.359999999840511E-2</v>
      </c>
      <c r="H59" s="31"/>
      <c r="I59" s="31">
        <f t="shared" si="6"/>
        <v>-1.359999999840511E-2</v>
      </c>
      <c r="J59" s="31"/>
      <c r="K59" s="31"/>
      <c r="L59" s="31"/>
      <c r="M59" s="31"/>
      <c r="N59" s="31"/>
      <c r="O59" s="31">
        <f t="shared" ca="1" si="4"/>
        <v>0.13960638403936004</v>
      </c>
      <c r="P59" s="31"/>
      <c r="Q59" s="33">
        <f t="shared" si="5"/>
        <v>22937.845000000001</v>
      </c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</row>
    <row r="60" spans="1:32" ht="12.75" customHeight="1">
      <c r="A60" s="57" t="s">
        <v>269</v>
      </c>
      <c r="B60" s="59" t="s">
        <v>93</v>
      </c>
      <c r="C60" s="57">
        <v>37958.46</v>
      </c>
      <c r="D60" s="57" t="s">
        <v>110</v>
      </c>
      <c r="E60" s="36">
        <f t="shared" si="0"/>
        <v>4682.9811373610974</v>
      </c>
      <c r="F60" s="31">
        <f t="shared" si="1"/>
        <v>4683</v>
      </c>
      <c r="G60" s="31">
        <f t="shared" si="7"/>
        <v>-4.040000000532018E-2</v>
      </c>
      <c r="H60" s="31"/>
      <c r="I60" s="31">
        <f t="shared" si="6"/>
        <v>-4.040000000532018E-2</v>
      </c>
      <c r="J60" s="31"/>
      <c r="K60" s="31"/>
      <c r="L60" s="31"/>
      <c r="M60" s="31"/>
      <c r="N60" s="31"/>
      <c r="O60" s="31">
        <f t="shared" ca="1" si="4"/>
        <v>0.13958831111302619</v>
      </c>
      <c r="P60" s="31"/>
      <c r="Q60" s="33">
        <f t="shared" si="5"/>
        <v>22939.96</v>
      </c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</row>
    <row r="61" spans="1:32" ht="12.75" customHeight="1">
      <c r="A61" s="57" t="s">
        <v>274</v>
      </c>
      <c r="B61" s="59" t="s">
        <v>93</v>
      </c>
      <c r="C61" s="57">
        <v>37958.47</v>
      </c>
      <c r="D61" s="57" t="s">
        <v>110</v>
      </c>
      <c r="E61" s="36">
        <f t="shared" si="0"/>
        <v>4682.985806331124</v>
      </c>
      <c r="F61" s="31">
        <f t="shared" si="1"/>
        <v>4683</v>
      </c>
      <c r="G61" s="31">
        <f t="shared" si="7"/>
        <v>-3.0400000003282912E-2</v>
      </c>
      <c r="H61" s="31"/>
      <c r="I61" s="31">
        <f t="shared" si="6"/>
        <v>-3.0400000003282912E-2</v>
      </c>
      <c r="J61" s="31"/>
      <c r="K61" s="31"/>
      <c r="L61" s="31"/>
      <c r="M61" s="31"/>
      <c r="N61" s="31"/>
      <c r="O61" s="31">
        <f t="shared" ca="1" si="4"/>
        <v>0.13958831111302619</v>
      </c>
      <c r="P61" s="31"/>
      <c r="Q61" s="33">
        <f t="shared" si="5"/>
        <v>22939.97</v>
      </c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</row>
    <row r="62" spans="1:32" ht="12.75" customHeight="1">
      <c r="A62" s="57" t="s">
        <v>269</v>
      </c>
      <c r="B62" s="59" t="s">
        <v>93</v>
      </c>
      <c r="C62" s="57">
        <v>37958.472999999998</v>
      </c>
      <c r="D62" s="57" t="s">
        <v>110</v>
      </c>
      <c r="E62" s="36">
        <f t="shared" si="0"/>
        <v>4682.98720702213</v>
      </c>
      <c r="F62" s="31">
        <f t="shared" si="1"/>
        <v>4683</v>
      </c>
      <c r="G62" s="31">
        <f t="shared" si="7"/>
        <v>-2.740000000630971E-2</v>
      </c>
      <c r="H62" s="31"/>
      <c r="I62" s="31">
        <f t="shared" si="6"/>
        <v>-2.740000000630971E-2</v>
      </c>
      <c r="J62" s="31"/>
      <c r="K62" s="31"/>
      <c r="L62" s="31"/>
      <c r="M62" s="31"/>
      <c r="N62" s="31"/>
      <c r="O62" s="31">
        <f t="shared" ca="1" si="4"/>
        <v>0.13958831111302619</v>
      </c>
      <c r="P62" s="31"/>
      <c r="Q62" s="33">
        <f t="shared" si="5"/>
        <v>22939.972999999998</v>
      </c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</row>
    <row r="63" spans="1:32" ht="12.75" customHeight="1">
      <c r="A63" s="57" t="s">
        <v>264</v>
      </c>
      <c r="B63" s="59" t="s">
        <v>93</v>
      </c>
      <c r="C63" s="57">
        <v>38290.44</v>
      </c>
      <c r="D63" s="57" t="s">
        <v>110</v>
      </c>
      <c r="E63" s="36">
        <f t="shared" si="0"/>
        <v>4837.9816042581015</v>
      </c>
      <c r="F63" s="31">
        <f t="shared" si="1"/>
        <v>4838</v>
      </c>
      <c r="G63" s="31">
        <f t="shared" si="7"/>
        <v>-3.9399999994202517E-2</v>
      </c>
      <c r="H63" s="31"/>
      <c r="I63" s="31">
        <f t="shared" si="6"/>
        <v>-3.9399999994202517E-2</v>
      </c>
      <c r="J63" s="31"/>
      <c r="K63" s="31"/>
      <c r="L63" s="31"/>
      <c r="M63" s="31"/>
      <c r="N63" s="31"/>
      <c r="O63" s="31">
        <f t="shared" ca="1" si="4"/>
        <v>0.13678700753127881</v>
      </c>
      <c r="P63" s="31"/>
      <c r="Q63" s="33">
        <f t="shared" si="5"/>
        <v>23271.940000000002</v>
      </c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</row>
    <row r="64" spans="1:32" ht="12.75" customHeight="1">
      <c r="A64" s="57" t="s">
        <v>274</v>
      </c>
      <c r="B64" s="59" t="s">
        <v>93</v>
      </c>
      <c r="C64" s="57">
        <v>38470.400000000001</v>
      </c>
      <c r="D64" s="57" t="s">
        <v>110</v>
      </c>
      <c r="E64" s="36">
        <f t="shared" si="0"/>
        <v>4922.0043888318241</v>
      </c>
      <c r="F64" s="31">
        <f t="shared" si="1"/>
        <v>4922</v>
      </c>
      <c r="G64" s="31">
        <f t="shared" si="7"/>
        <v>9.4000000026426278E-3</v>
      </c>
      <c r="H64" s="31"/>
      <c r="I64" s="31">
        <f t="shared" si="6"/>
        <v>9.4000000026426278E-3</v>
      </c>
      <c r="J64" s="31"/>
      <c r="K64" s="31"/>
      <c r="L64" s="31"/>
      <c r="M64" s="31"/>
      <c r="N64" s="31"/>
      <c r="O64" s="31">
        <f t="shared" ca="1" si="4"/>
        <v>0.13526888171923504</v>
      </c>
      <c r="P64" s="31"/>
      <c r="Q64" s="33">
        <f t="shared" si="5"/>
        <v>23451.9</v>
      </c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spans="1:32" ht="12.75" customHeight="1">
      <c r="A65" s="57" t="s">
        <v>264</v>
      </c>
      <c r="B65" s="59" t="s">
        <v>93</v>
      </c>
      <c r="C65" s="57">
        <v>38502.489000000001</v>
      </c>
      <c r="D65" s="57" t="s">
        <v>110</v>
      </c>
      <c r="E65" s="36">
        <f t="shared" si="0"/>
        <v>4936.9866467457286</v>
      </c>
      <c r="F65" s="31">
        <f t="shared" si="1"/>
        <v>4937</v>
      </c>
      <c r="G65" s="31">
        <f t="shared" si="7"/>
        <v>-2.8599999997823033E-2</v>
      </c>
      <c r="H65" s="31"/>
      <c r="I65" s="31">
        <f t="shared" si="6"/>
        <v>-2.8599999997823033E-2</v>
      </c>
      <c r="J65" s="31"/>
      <c r="K65" s="31"/>
      <c r="L65" s="31"/>
      <c r="M65" s="31"/>
      <c r="N65" s="31"/>
      <c r="O65" s="31">
        <f t="shared" ca="1" si="4"/>
        <v>0.13499778782422722</v>
      </c>
      <c r="P65" s="31"/>
      <c r="Q65" s="33">
        <f t="shared" si="5"/>
        <v>23483.989000000001</v>
      </c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spans="1:32" s="31" customFormat="1" ht="12.75" customHeight="1">
      <c r="A66" s="57" t="s">
        <v>264</v>
      </c>
      <c r="B66" s="59" t="s">
        <v>93</v>
      </c>
      <c r="C66" s="57">
        <v>38502.49</v>
      </c>
      <c r="D66" s="57" t="s">
        <v>110</v>
      </c>
      <c r="E66" s="36">
        <f t="shared" si="0"/>
        <v>4936.9871136427291</v>
      </c>
      <c r="F66" s="31">
        <f t="shared" si="1"/>
        <v>4937</v>
      </c>
      <c r="G66" s="31">
        <f t="shared" si="7"/>
        <v>-2.7600000001257285E-2</v>
      </c>
      <c r="I66" s="31">
        <f t="shared" si="6"/>
        <v>-2.7600000001257285E-2</v>
      </c>
      <c r="O66" s="31">
        <f t="shared" ca="1" si="4"/>
        <v>0.13499778782422722</v>
      </c>
      <c r="Q66" s="33">
        <f t="shared" si="5"/>
        <v>23483.989999999998</v>
      </c>
    </row>
    <row r="67" spans="1:32" s="31" customFormat="1" ht="12.75" customHeight="1">
      <c r="A67" s="58" t="s">
        <v>264</v>
      </c>
      <c r="B67" s="60" t="s">
        <v>93</v>
      </c>
      <c r="C67" s="58">
        <v>38532.491999999998</v>
      </c>
      <c r="D67" s="58" t="s">
        <v>110</v>
      </c>
      <c r="E67" s="36">
        <f t="shared" si="0"/>
        <v>4950.9949575123719</v>
      </c>
      <c r="F67" s="31">
        <f t="shared" si="1"/>
        <v>4951</v>
      </c>
      <c r="G67" s="31">
        <f t="shared" si="7"/>
        <v>-1.0800000003655441E-2</v>
      </c>
      <c r="I67" s="31">
        <f t="shared" ref="I67:I88" si="8">+G67</f>
        <v>-1.0800000003655441E-2</v>
      </c>
      <c r="M67"/>
      <c r="O67" s="31">
        <f t="shared" ca="1" si="4"/>
        <v>0.13474476685555326</v>
      </c>
      <c r="Q67" s="33">
        <f t="shared" si="5"/>
        <v>23513.991999999998</v>
      </c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s="31" customFormat="1" ht="12.75" customHeight="1">
      <c r="A68" s="58" t="s">
        <v>264</v>
      </c>
      <c r="B68" s="60" t="s">
        <v>93</v>
      </c>
      <c r="C68" s="58">
        <v>38592.464</v>
      </c>
      <c r="D68" s="58" t="s">
        <v>110</v>
      </c>
      <c r="E68" s="36">
        <f t="shared" si="0"/>
        <v>4978.9957045475767</v>
      </c>
      <c r="F68" s="31">
        <f t="shared" si="1"/>
        <v>4979</v>
      </c>
      <c r="G68" s="31">
        <f t="shared" si="7"/>
        <v>-9.2000000004190952E-3</v>
      </c>
      <c r="I68" s="31">
        <f t="shared" si="8"/>
        <v>-9.2000000004190952E-3</v>
      </c>
      <c r="M68"/>
      <c r="O68" s="31">
        <f t="shared" ca="1" si="4"/>
        <v>0.13423872491820538</v>
      </c>
      <c r="Q68" s="33">
        <f t="shared" si="5"/>
        <v>23573.964</v>
      </c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s="31" customFormat="1" ht="12.75" customHeight="1">
      <c r="A69" s="58" t="s">
        <v>304</v>
      </c>
      <c r="B69" s="60" t="s">
        <v>93</v>
      </c>
      <c r="C69" s="58">
        <v>38708.133000000002</v>
      </c>
      <c r="D69" s="58" t="s">
        <v>110</v>
      </c>
      <c r="E69" s="36">
        <f t="shared" si="0"/>
        <v>5033.0012139322071</v>
      </c>
      <c r="F69" s="31">
        <f t="shared" si="1"/>
        <v>5033</v>
      </c>
      <c r="G69" s="31">
        <f t="shared" si="7"/>
        <v>2.599999999802094E-3</v>
      </c>
      <c r="I69" s="31">
        <f t="shared" si="8"/>
        <v>2.599999999802094E-3</v>
      </c>
      <c r="M69"/>
      <c r="O69" s="31">
        <f t="shared" ca="1" si="4"/>
        <v>0.13326278689617721</v>
      </c>
      <c r="Q69" s="33">
        <f t="shared" si="5"/>
        <v>23689.633000000002</v>
      </c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2.75" customHeight="1">
      <c r="A70" s="58" t="s">
        <v>304</v>
      </c>
      <c r="B70" s="60" t="s">
        <v>93</v>
      </c>
      <c r="C70" s="58">
        <v>38710.277999999998</v>
      </c>
      <c r="D70" s="58" t="s">
        <v>110</v>
      </c>
      <c r="E70" s="36">
        <f t="shared" si="0"/>
        <v>5034.0027080026139</v>
      </c>
      <c r="F70" s="31">
        <f t="shared" si="1"/>
        <v>5034</v>
      </c>
      <c r="G70" s="31">
        <f t="shared" si="7"/>
        <v>5.7999999989988282E-3</v>
      </c>
      <c r="H70" s="31"/>
      <c r="I70" s="31">
        <f t="shared" si="8"/>
        <v>5.7999999989988282E-3</v>
      </c>
      <c r="J70" s="31"/>
      <c r="K70" s="31"/>
      <c r="L70" s="31"/>
      <c r="N70" s="31"/>
      <c r="O70" s="31">
        <f t="shared" ca="1" si="4"/>
        <v>0.13324471396984339</v>
      </c>
      <c r="P70" s="31"/>
      <c r="Q70" s="33">
        <f t="shared" si="5"/>
        <v>23691.777999999998</v>
      </c>
    </row>
    <row r="71" spans="1:32" ht="12.75" customHeight="1">
      <c r="A71" s="58" t="s">
        <v>274</v>
      </c>
      <c r="B71" s="60" t="s">
        <v>93</v>
      </c>
      <c r="C71" s="58">
        <v>38984.423000000003</v>
      </c>
      <c r="D71" s="58" t="s">
        <v>110</v>
      </c>
      <c r="E71" s="36">
        <f t="shared" si="0"/>
        <v>5162.0001867588016</v>
      </c>
      <c r="F71" s="31">
        <f t="shared" si="1"/>
        <v>5162</v>
      </c>
      <c r="G71" s="31">
        <f t="shared" si="7"/>
        <v>4.0000000444706529E-4</v>
      </c>
      <c r="H71" s="31"/>
      <c r="I71" s="31">
        <f t="shared" si="8"/>
        <v>4.0000000444706529E-4</v>
      </c>
      <c r="J71" s="31"/>
      <c r="K71" s="31"/>
      <c r="L71" s="31"/>
      <c r="N71" s="31"/>
      <c r="O71" s="31">
        <f t="shared" ca="1" si="4"/>
        <v>0.13093137939911004</v>
      </c>
      <c r="P71" s="31"/>
      <c r="Q71" s="33">
        <f t="shared" si="5"/>
        <v>23965.923000000003</v>
      </c>
    </row>
    <row r="72" spans="1:32" s="31" customFormat="1" ht="12.75" customHeight="1">
      <c r="A72" s="58" t="s">
        <v>274</v>
      </c>
      <c r="B72" s="60" t="s">
        <v>93</v>
      </c>
      <c r="C72" s="58">
        <v>38999.411999999997</v>
      </c>
      <c r="D72" s="58" t="s">
        <v>110</v>
      </c>
      <c r="E72" s="36">
        <f t="shared" si="0"/>
        <v>5168.9985059295905</v>
      </c>
      <c r="F72" s="31">
        <f t="shared" si="1"/>
        <v>5169</v>
      </c>
      <c r="G72" s="31">
        <f t="shared" si="7"/>
        <v>-3.2000000064726919E-3</v>
      </c>
      <c r="I72" s="31">
        <f t="shared" si="8"/>
        <v>-3.2000000064726919E-3</v>
      </c>
      <c r="M72"/>
      <c r="O72" s="31">
        <f t="shared" ca="1" si="4"/>
        <v>0.13080486891477305</v>
      </c>
      <c r="Q72" s="33">
        <f t="shared" si="5"/>
        <v>23980.911999999997</v>
      </c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2.75" customHeight="1">
      <c r="A73" s="58" t="s">
        <v>274</v>
      </c>
      <c r="B73" s="60" t="s">
        <v>93</v>
      </c>
      <c r="C73" s="58">
        <v>39029.406000000003</v>
      </c>
      <c r="D73" s="58" t="s">
        <v>110</v>
      </c>
      <c r="E73" s="36">
        <f t="shared" si="0"/>
        <v>5183.0026146232149</v>
      </c>
      <c r="F73" s="31">
        <f t="shared" si="1"/>
        <v>5183</v>
      </c>
      <c r="G73" s="31">
        <f t="shared" si="7"/>
        <v>5.6000000040512532E-3</v>
      </c>
      <c r="H73" s="31"/>
      <c r="I73" s="31">
        <f t="shared" si="8"/>
        <v>5.6000000040512532E-3</v>
      </c>
      <c r="J73" s="31"/>
      <c r="K73" s="31"/>
      <c r="L73" s="31"/>
      <c r="N73" s="31"/>
      <c r="O73" s="31">
        <f t="shared" ca="1" si="4"/>
        <v>0.13055184794609909</v>
      </c>
      <c r="P73" s="31"/>
      <c r="Q73" s="33">
        <f t="shared" si="5"/>
        <v>24010.906000000003</v>
      </c>
    </row>
    <row r="74" spans="1:32" ht="12.75" customHeight="1">
      <c r="A74" s="58" t="s">
        <v>274</v>
      </c>
      <c r="B74" s="60" t="s">
        <v>93</v>
      </c>
      <c r="C74" s="58">
        <v>39029.423999999999</v>
      </c>
      <c r="D74" s="58" t="s">
        <v>110</v>
      </c>
      <c r="E74" s="36">
        <f t="shared" si="0"/>
        <v>5183.011018769259</v>
      </c>
      <c r="F74" s="31">
        <f t="shared" si="1"/>
        <v>5183</v>
      </c>
      <c r="G74" s="31">
        <f t="shared" si="7"/>
        <v>2.3600000000442378E-2</v>
      </c>
      <c r="H74" s="31"/>
      <c r="I74" s="31">
        <f t="shared" si="8"/>
        <v>2.3600000000442378E-2</v>
      </c>
      <c r="J74" s="31"/>
      <c r="K74" s="31"/>
      <c r="L74" s="31"/>
      <c r="N74" s="31"/>
      <c r="O74" s="31">
        <f t="shared" ca="1" si="4"/>
        <v>0.13055184794609909</v>
      </c>
      <c r="P74" s="31"/>
      <c r="Q74" s="33">
        <f t="shared" si="5"/>
        <v>24010.923999999999</v>
      </c>
    </row>
    <row r="75" spans="1:32" ht="12.75" customHeight="1">
      <c r="A75" s="58" t="s">
        <v>274</v>
      </c>
      <c r="B75" s="60" t="s">
        <v>93</v>
      </c>
      <c r="C75" s="58">
        <v>39029.436000000002</v>
      </c>
      <c r="D75" s="58" t="s">
        <v>110</v>
      </c>
      <c r="E75" s="36">
        <f t="shared" si="0"/>
        <v>5183.0166215332902</v>
      </c>
      <c r="F75" s="31">
        <f t="shared" si="1"/>
        <v>5183</v>
      </c>
      <c r="G75" s="31">
        <f t="shared" si="7"/>
        <v>3.56000000028871E-2</v>
      </c>
      <c r="H75" s="31"/>
      <c r="I75" s="31">
        <f t="shared" si="8"/>
        <v>3.56000000028871E-2</v>
      </c>
      <c r="J75" s="31"/>
      <c r="K75" s="31"/>
      <c r="L75" s="31"/>
      <c r="N75" s="31"/>
      <c r="O75" s="31">
        <f t="shared" ca="1" si="4"/>
        <v>0.13055184794609909</v>
      </c>
      <c r="P75" s="31"/>
      <c r="Q75" s="33">
        <f t="shared" si="5"/>
        <v>24010.936000000002</v>
      </c>
    </row>
    <row r="76" spans="1:32" ht="12.75" customHeight="1">
      <c r="A76" s="28" t="s">
        <v>90</v>
      </c>
      <c r="B76" s="29"/>
      <c r="C76" s="27">
        <v>39035.826000000001</v>
      </c>
      <c r="D76" s="27"/>
      <c r="E76" s="31">
        <f t="shared" si="0"/>
        <v>5186.0000933794008</v>
      </c>
      <c r="F76" s="31">
        <f t="shared" si="1"/>
        <v>5186</v>
      </c>
      <c r="G76" s="31">
        <f t="shared" si="7"/>
        <v>2.0000000222353265E-4</v>
      </c>
      <c r="H76" s="31"/>
      <c r="I76" s="31">
        <f t="shared" si="8"/>
        <v>2.0000000222353265E-4</v>
      </c>
      <c r="J76" s="31"/>
      <c r="K76" s="31"/>
      <c r="L76" s="31"/>
      <c r="M76" s="31"/>
      <c r="N76" s="31"/>
      <c r="O76" s="31">
        <f t="shared" ca="1" si="4"/>
        <v>0.13049762916709753</v>
      </c>
      <c r="P76" s="31"/>
      <c r="Q76" s="33">
        <f t="shared" si="5"/>
        <v>24017.326000000001</v>
      </c>
      <c r="R76" s="31" t="s">
        <v>110</v>
      </c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</row>
    <row r="77" spans="1:32" ht="12.75" customHeight="1">
      <c r="A77" s="58" t="s">
        <v>274</v>
      </c>
      <c r="B77" s="60" t="s">
        <v>93</v>
      </c>
      <c r="C77" s="58">
        <v>39044.406999999999</v>
      </c>
      <c r="D77" s="58" t="s">
        <v>110</v>
      </c>
      <c r="E77" s="36">
        <f t="shared" si="0"/>
        <v>5190.0065365580349</v>
      </c>
      <c r="F77" s="31">
        <f t="shared" si="1"/>
        <v>5190</v>
      </c>
      <c r="G77" s="31">
        <f t="shared" si="7"/>
        <v>1.4000000002852175E-2</v>
      </c>
      <c r="H77" s="31"/>
      <c r="I77" s="31">
        <f t="shared" si="8"/>
        <v>1.4000000002852175E-2</v>
      </c>
      <c r="J77" s="31"/>
      <c r="K77" s="31"/>
      <c r="L77" s="31"/>
      <c r="N77" s="31"/>
      <c r="O77" s="31">
        <f t="shared" ca="1" si="4"/>
        <v>0.1304253374617621</v>
      </c>
      <c r="P77" s="31"/>
      <c r="Q77" s="33">
        <f t="shared" si="5"/>
        <v>24025.906999999999</v>
      </c>
    </row>
    <row r="78" spans="1:32" s="31" customFormat="1" ht="12.75" customHeight="1">
      <c r="A78" s="58" t="s">
        <v>334</v>
      </c>
      <c r="B78" s="60" t="s">
        <v>93</v>
      </c>
      <c r="C78" s="58">
        <v>39059.406999999999</v>
      </c>
      <c r="D78" s="58" t="s">
        <v>110</v>
      </c>
      <c r="E78" s="36">
        <f t="shared" si="0"/>
        <v>5197.0099915958535</v>
      </c>
      <c r="F78" s="31">
        <f t="shared" si="1"/>
        <v>5197</v>
      </c>
      <c r="G78" s="31">
        <f t="shared" si="7"/>
        <v>2.1399999997811392E-2</v>
      </c>
      <c r="I78" s="31">
        <f t="shared" si="8"/>
        <v>2.1399999997811392E-2</v>
      </c>
      <c r="M78"/>
      <c r="O78" s="31">
        <f t="shared" ca="1" si="4"/>
        <v>0.13029882697742515</v>
      </c>
      <c r="Q78" s="33">
        <f t="shared" si="5"/>
        <v>24040.906999999999</v>
      </c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s="31" customFormat="1" ht="12.75" customHeight="1">
      <c r="A79" s="28" t="s">
        <v>90</v>
      </c>
      <c r="B79" s="29"/>
      <c r="C79" s="27">
        <v>39093.660000000003</v>
      </c>
      <c r="D79" s="27"/>
      <c r="E79" s="31">
        <f t="shared" si="0"/>
        <v>5213.0026146232158</v>
      </c>
      <c r="F79" s="31">
        <f t="shared" si="1"/>
        <v>5213</v>
      </c>
      <c r="G79" s="31">
        <f t="shared" si="7"/>
        <v>5.6000000040512532E-3</v>
      </c>
      <c r="I79" s="31">
        <f t="shared" si="8"/>
        <v>5.6000000040512532E-3</v>
      </c>
      <c r="O79" s="31">
        <f t="shared" ca="1" si="4"/>
        <v>0.13000966015608348</v>
      </c>
      <c r="Q79" s="33">
        <f t="shared" si="5"/>
        <v>24075.160000000003</v>
      </c>
      <c r="R79" s="31" t="s">
        <v>110</v>
      </c>
    </row>
    <row r="80" spans="1:32" s="31" customFormat="1" ht="12.75" customHeight="1">
      <c r="A80" s="58" t="s">
        <v>340</v>
      </c>
      <c r="B80" s="60" t="s">
        <v>93</v>
      </c>
      <c r="C80" s="58">
        <v>39406.337</v>
      </c>
      <c r="D80" s="58" t="s">
        <v>110</v>
      </c>
      <c r="E80" s="36">
        <f t="shared" si="0"/>
        <v>5358.9905686805487</v>
      </c>
      <c r="F80" s="31">
        <f t="shared" si="1"/>
        <v>5359</v>
      </c>
      <c r="G80" s="31">
        <f t="shared" si="7"/>
        <v>-2.0199999999022111E-2</v>
      </c>
      <c r="I80" s="31">
        <f t="shared" si="8"/>
        <v>-2.0199999999022111E-2</v>
      </c>
      <c r="M80"/>
      <c r="O80" s="31">
        <f t="shared" ca="1" si="4"/>
        <v>0.12737101291134076</v>
      </c>
      <c r="Q80" s="33">
        <f t="shared" si="5"/>
        <v>24387.837</v>
      </c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s="31" customFormat="1" ht="12.75" customHeight="1">
      <c r="A81" s="58" t="s">
        <v>340</v>
      </c>
      <c r="B81" s="60" t="s">
        <v>93</v>
      </c>
      <c r="C81" s="58">
        <v>39406.349000000002</v>
      </c>
      <c r="D81" s="58" t="s">
        <v>110</v>
      </c>
      <c r="E81" s="36">
        <f t="shared" si="0"/>
        <v>5358.9961714445799</v>
      </c>
      <c r="F81" s="31">
        <f t="shared" si="1"/>
        <v>5359</v>
      </c>
      <c r="G81" s="31">
        <f t="shared" si="7"/>
        <v>-8.1999999965773895E-3</v>
      </c>
      <c r="I81" s="31">
        <f t="shared" si="8"/>
        <v>-8.1999999965773895E-3</v>
      </c>
      <c r="M81"/>
      <c r="O81" s="31">
        <f t="shared" ca="1" si="4"/>
        <v>0.12737101291134076</v>
      </c>
      <c r="Q81" s="33">
        <f t="shared" si="5"/>
        <v>24387.849000000002</v>
      </c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s="31" customFormat="1" ht="12.75" customHeight="1">
      <c r="A82" s="58" t="s">
        <v>340</v>
      </c>
      <c r="B82" s="60" t="s">
        <v>93</v>
      </c>
      <c r="C82" s="58">
        <v>39406.364999999998</v>
      </c>
      <c r="D82" s="58" t="s">
        <v>110</v>
      </c>
      <c r="E82" s="36">
        <f t="shared" si="0"/>
        <v>5359.0036417966185</v>
      </c>
      <c r="F82" s="31">
        <f t="shared" si="1"/>
        <v>5359</v>
      </c>
      <c r="G82" s="31">
        <f t="shared" si="7"/>
        <v>7.7999999994062819E-3</v>
      </c>
      <c r="I82" s="31">
        <f t="shared" si="8"/>
        <v>7.7999999994062819E-3</v>
      </c>
      <c r="M82"/>
      <c r="O82" s="31">
        <f t="shared" ca="1" si="4"/>
        <v>0.12737101291134076</v>
      </c>
      <c r="Q82" s="33">
        <f t="shared" si="5"/>
        <v>24387.864999999998</v>
      </c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s="31" customFormat="1" ht="12.75" customHeight="1">
      <c r="A83" s="58" t="s">
        <v>334</v>
      </c>
      <c r="B83" s="60" t="s">
        <v>93</v>
      </c>
      <c r="C83" s="58">
        <v>39436.313999999998</v>
      </c>
      <c r="D83" s="58" t="s">
        <v>110</v>
      </c>
      <c r="E83" s="36">
        <f t="shared" si="0"/>
        <v>5372.9867401251277</v>
      </c>
      <c r="F83" s="31">
        <f t="shared" si="1"/>
        <v>5373</v>
      </c>
      <c r="G83" s="31">
        <f t="shared" si="7"/>
        <v>-2.8400000002875458E-2</v>
      </c>
      <c r="I83" s="31">
        <f t="shared" si="8"/>
        <v>-2.8400000002875458E-2</v>
      </c>
      <c r="M83"/>
      <c r="O83" s="31">
        <f t="shared" ca="1" si="4"/>
        <v>0.12711799194266682</v>
      </c>
      <c r="Q83" s="33">
        <f t="shared" si="5"/>
        <v>24417.813999999998</v>
      </c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s="31" customFormat="1" ht="12.75" customHeight="1">
      <c r="A84" s="58" t="s">
        <v>352</v>
      </c>
      <c r="B84" s="60" t="s">
        <v>93</v>
      </c>
      <c r="C84" s="58">
        <v>39648.375999999997</v>
      </c>
      <c r="D84" s="58" t="s">
        <v>110</v>
      </c>
      <c r="E84" s="36">
        <f t="shared" si="0"/>
        <v>5471.9978522737865</v>
      </c>
      <c r="F84" s="31">
        <f t="shared" si="1"/>
        <v>5472</v>
      </c>
      <c r="G84" s="31">
        <f t="shared" si="7"/>
        <v>-4.6000000074855052E-3</v>
      </c>
      <c r="I84" s="31">
        <f t="shared" si="8"/>
        <v>-4.6000000074855052E-3</v>
      </c>
      <c r="M84"/>
      <c r="O84" s="31">
        <f t="shared" ca="1" si="4"/>
        <v>0.12532877223561523</v>
      </c>
      <c r="Q84" s="33">
        <f t="shared" si="5"/>
        <v>24629.875999999997</v>
      </c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s="31" customFormat="1" ht="12.75" customHeight="1">
      <c r="A85" s="58" t="s">
        <v>352</v>
      </c>
      <c r="B85" s="60" t="s">
        <v>93</v>
      </c>
      <c r="C85" s="58">
        <v>39648.377</v>
      </c>
      <c r="D85" s="58" t="s">
        <v>110</v>
      </c>
      <c r="E85" s="36">
        <f t="shared" ref="E85:E148" si="9">+(C85-C$7)/C$8</f>
        <v>5471.9983191707906</v>
      </c>
      <c r="F85" s="31">
        <f t="shared" ref="F85:F148" si="10">ROUND(2*E85,0)/2</f>
        <v>5472</v>
      </c>
      <c r="G85" s="31">
        <f t="shared" ref="G85:G90" si="11">+C85-(C$7+F85*C$8)</f>
        <v>-3.6000000036437996E-3</v>
      </c>
      <c r="I85" s="31">
        <f t="shared" si="8"/>
        <v>-3.6000000036437996E-3</v>
      </c>
      <c r="M85"/>
      <c r="O85" s="31">
        <f t="shared" ref="O85:O148" ca="1" si="12">+C$11+C$12*F85</f>
        <v>0.12532877223561523</v>
      </c>
      <c r="Q85" s="33">
        <f t="shared" ref="Q85:Q148" si="13">+C85-15018.5</f>
        <v>24629.877</v>
      </c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2.75" customHeight="1">
      <c r="A86" s="58" t="s">
        <v>352</v>
      </c>
      <c r="B86" s="60" t="s">
        <v>93</v>
      </c>
      <c r="C86" s="58">
        <v>39708.347999999998</v>
      </c>
      <c r="D86" s="58" t="s">
        <v>110</v>
      </c>
      <c r="E86" s="36">
        <f t="shared" si="9"/>
        <v>5499.9985993089913</v>
      </c>
      <c r="F86" s="31">
        <f t="shared" si="10"/>
        <v>5500</v>
      </c>
      <c r="G86" s="31">
        <f t="shared" si="11"/>
        <v>-3.0000000042491592E-3</v>
      </c>
      <c r="H86" s="31"/>
      <c r="I86" s="31">
        <f t="shared" si="8"/>
        <v>-3.0000000042491592E-3</v>
      </c>
      <c r="J86" s="31"/>
      <c r="K86" s="31"/>
      <c r="L86" s="31"/>
      <c r="N86" s="31"/>
      <c r="O86" s="31">
        <f t="shared" ca="1" si="12"/>
        <v>0.12482273029826732</v>
      </c>
      <c r="P86" s="31"/>
      <c r="Q86" s="33">
        <f t="shared" si="13"/>
        <v>24689.847999999998</v>
      </c>
    </row>
    <row r="87" spans="1:32" ht="12.75" customHeight="1">
      <c r="A87" s="58" t="s">
        <v>352</v>
      </c>
      <c r="B87" s="60" t="s">
        <v>93</v>
      </c>
      <c r="C87" s="58">
        <v>39725.483999999997</v>
      </c>
      <c r="D87" s="58" t="s">
        <v>110</v>
      </c>
      <c r="E87" s="36">
        <f t="shared" si="9"/>
        <v>5507.9993463441951</v>
      </c>
      <c r="F87" s="31">
        <f t="shared" si="10"/>
        <v>5508</v>
      </c>
      <c r="G87" s="31">
        <f t="shared" si="11"/>
        <v>-1.4000000082887709E-3</v>
      </c>
      <c r="H87" s="31"/>
      <c r="I87" s="31">
        <f t="shared" si="8"/>
        <v>-1.4000000082887709E-3</v>
      </c>
      <c r="J87" s="31"/>
      <c r="K87" s="31"/>
      <c r="L87" s="31"/>
      <c r="N87" s="31"/>
      <c r="O87" s="31">
        <f t="shared" ca="1" si="12"/>
        <v>0.12467814688759649</v>
      </c>
      <c r="P87" s="31"/>
      <c r="Q87" s="33">
        <f t="shared" si="13"/>
        <v>24706.983999999997</v>
      </c>
    </row>
    <row r="88" spans="1:32" s="31" customFormat="1" ht="12.75" customHeight="1">
      <c r="A88" s="58" t="s">
        <v>352</v>
      </c>
      <c r="B88" s="60" t="s">
        <v>93</v>
      </c>
      <c r="C88" s="58">
        <v>39738.332000000002</v>
      </c>
      <c r="D88" s="58" t="s">
        <v>110</v>
      </c>
      <c r="E88" s="36">
        <f t="shared" si="9"/>
        <v>5513.99803903259</v>
      </c>
      <c r="F88" s="31">
        <f t="shared" si="10"/>
        <v>5514</v>
      </c>
      <c r="G88" s="31">
        <f t="shared" si="11"/>
        <v>-4.1999999957624823E-3</v>
      </c>
      <c r="I88" s="31">
        <f t="shared" si="8"/>
        <v>-4.1999999957624823E-3</v>
      </c>
      <c r="M88"/>
      <c r="O88" s="31">
        <f t="shared" ca="1" si="12"/>
        <v>0.12456970932959337</v>
      </c>
      <c r="Q88" s="33">
        <f t="shared" si="13"/>
        <v>24719.832000000002</v>
      </c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s="31" customFormat="1" ht="12.75" customHeight="1">
      <c r="A89" s="28" t="s">
        <v>91</v>
      </c>
      <c r="B89" s="29"/>
      <c r="C89" s="27">
        <v>40042.471400000002</v>
      </c>
      <c r="D89" s="27"/>
      <c r="E89" s="31">
        <f t="shared" si="9"/>
        <v>5655.9998132412002</v>
      </c>
      <c r="F89" s="31">
        <f t="shared" si="10"/>
        <v>5656</v>
      </c>
      <c r="G89" s="31">
        <f t="shared" si="11"/>
        <v>-3.9999999717110768E-4</v>
      </c>
      <c r="J89" s="31">
        <f>+G89</f>
        <v>-3.9999999717110768E-4</v>
      </c>
      <c r="O89" s="31">
        <f t="shared" ca="1" si="12"/>
        <v>0.12200335379018606</v>
      </c>
      <c r="Q89" s="33">
        <f t="shared" si="13"/>
        <v>25023.971400000002</v>
      </c>
      <c r="R89" s="31" t="s">
        <v>129</v>
      </c>
    </row>
    <row r="90" spans="1:32" s="31" customFormat="1" ht="12.75" customHeight="1">
      <c r="A90" s="58" t="s">
        <v>340</v>
      </c>
      <c r="B90" s="60" t="s">
        <v>93</v>
      </c>
      <c r="C90" s="58">
        <v>40175.269</v>
      </c>
      <c r="D90" s="58" t="s">
        <v>110</v>
      </c>
      <c r="E90" s="36">
        <f t="shared" si="9"/>
        <v>5718.002614623214</v>
      </c>
      <c r="F90" s="31">
        <f t="shared" si="10"/>
        <v>5718</v>
      </c>
      <c r="G90" s="31">
        <f t="shared" si="11"/>
        <v>5.6000000040512532E-3</v>
      </c>
      <c r="I90" s="31">
        <f>+G90</f>
        <v>5.6000000040512532E-3</v>
      </c>
      <c r="M90"/>
      <c r="O90" s="31">
        <f t="shared" ca="1" si="12"/>
        <v>0.1208828323574871</v>
      </c>
      <c r="Q90" s="33">
        <f t="shared" si="13"/>
        <v>25156.769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s="31" customFormat="1" ht="12.75" customHeight="1">
      <c r="A91" s="30" t="s">
        <v>92</v>
      </c>
      <c r="B91" s="29" t="s">
        <v>93</v>
      </c>
      <c r="C91" s="27">
        <v>40473.660000000003</v>
      </c>
      <c r="D91" s="27"/>
      <c r="E91" s="31">
        <f t="shared" si="9"/>
        <v>5857.3204781025324</v>
      </c>
      <c r="F91" s="31">
        <f t="shared" si="10"/>
        <v>5857.5</v>
      </c>
      <c r="O91" s="31">
        <f t="shared" ca="1" si="12"/>
        <v>0.11836165913391444</v>
      </c>
      <c r="Q91" s="33">
        <f t="shared" si="13"/>
        <v>25455.160000000003</v>
      </c>
      <c r="R91" s="31" t="s">
        <v>110</v>
      </c>
      <c r="U91" s="34">
        <v>-0.38450000000011642</v>
      </c>
    </row>
    <row r="92" spans="1:32" s="31" customFormat="1" ht="12.75" customHeight="1">
      <c r="A92" s="30" t="s">
        <v>92</v>
      </c>
      <c r="B92" s="29"/>
      <c r="C92" s="30">
        <v>40528.667999999998</v>
      </c>
      <c r="D92" s="103" t="s">
        <v>108</v>
      </c>
      <c r="E92" s="31">
        <f t="shared" si="9"/>
        <v>5883.0035484172176</v>
      </c>
      <c r="F92" s="31">
        <f t="shared" si="10"/>
        <v>5883</v>
      </c>
      <c r="G92" s="31">
        <f t="shared" ref="G92:G123" si="14">+C92-(C$7+F92*C$8)</f>
        <v>7.5999999971827492E-3</v>
      </c>
      <c r="I92" s="31">
        <f>+G92</f>
        <v>7.5999999971827492E-3</v>
      </c>
      <c r="O92" s="31">
        <f t="shared" ca="1" si="12"/>
        <v>0.11790079951240116</v>
      </c>
      <c r="Q92" s="33">
        <f t="shared" si="13"/>
        <v>25510.167999999998</v>
      </c>
      <c r="R92" s="31" t="s">
        <v>110</v>
      </c>
    </row>
    <row r="93" spans="1:32" s="31" customFormat="1" ht="12.75" customHeight="1">
      <c r="A93" s="28" t="s">
        <v>34</v>
      </c>
      <c r="B93" s="29"/>
      <c r="C93" s="35">
        <v>40811.379000000001</v>
      </c>
      <c r="D93" s="32"/>
      <c r="E93" s="31">
        <f t="shared" si="9"/>
        <v>6015.0004668970023</v>
      </c>
      <c r="F93" s="31">
        <f t="shared" si="10"/>
        <v>6015</v>
      </c>
      <c r="G93" s="31">
        <f t="shared" si="14"/>
        <v>1.0000000038417056E-3</v>
      </c>
      <c r="I93" s="31">
        <f>+G93</f>
        <v>1.0000000038417056E-3</v>
      </c>
      <c r="O93" s="31">
        <f t="shared" ca="1" si="12"/>
        <v>0.11551517323633241</v>
      </c>
      <c r="Q93" s="33">
        <f t="shared" si="13"/>
        <v>25792.879000000001</v>
      </c>
      <c r="AB93" s="31">
        <v>10</v>
      </c>
      <c r="AD93" s="31" t="s">
        <v>33</v>
      </c>
      <c r="AF93" s="31" t="s">
        <v>35</v>
      </c>
    </row>
    <row r="94" spans="1:32" s="31" customFormat="1" ht="12.75" customHeight="1">
      <c r="A94" s="58" t="s">
        <v>379</v>
      </c>
      <c r="B94" s="60" t="s">
        <v>93</v>
      </c>
      <c r="C94" s="58">
        <v>40811.409</v>
      </c>
      <c r="D94" s="58" t="s">
        <v>110</v>
      </c>
      <c r="E94" s="36">
        <f t="shared" si="9"/>
        <v>6015.0144738070776</v>
      </c>
      <c r="F94" s="31">
        <f t="shared" si="10"/>
        <v>6015</v>
      </c>
      <c r="G94" s="31">
        <f t="shared" si="14"/>
        <v>3.1000000002677552E-2</v>
      </c>
      <c r="I94" s="31">
        <f>+G94</f>
        <v>3.1000000002677552E-2</v>
      </c>
      <c r="M94"/>
      <c r="O94" s="31">
        <f t="shared" ca="1" si="12"/>
        <v>0.11551517323633241</v>
      </c>
      <c r="Q94" s="33">
        <f t="shared" si="13"/>
        <v>25792.909</v>
      </c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s="31" customFormat="1" ht="12.75" customHeight="1">
      <c r="A95" s="30" t="s">
        <v>94</v>
      </c>
      <c r="B95" s="29"/>
      <c r="C95" s="27">
        <v>40871.348100000003</v>
      </c>
      <c r="D95" s="27"/>
      <c r="E95" s="31">
        <f t="shared" si="9"/>
        <v>6042.9998599309001</v>
      </c>
      <c r="F95" s="31">
        <f t="shared" si="10"/>
        <v>6043</v>
      </c>
      <c r="G95" s="31">
        <f t="shared" si="14"/>
        <v>-2.9999999969732016E-4</v>
      </c>
      <c r="J95" s="31">
        <f>+G95</f>
        <v>-2.9999999969732016E-4</v>
      </c>
      <c r="O95" s="31">
        <f t="shared" ca="1" si="12"/>
        <v>0.11500913129898449</v>
      </c>
      <c r="Q95" s="33">
        <f t="shared" si="13"/>
        <v>25852.848100000003</v>
      </c>
      <c r="R95" s="31" t="s">
        <v>129</v>
      </c>
    </row>
    <row r="96" spans="1:32" s="31" customFormat="1" ht="12.75" customHeight="1">
      <c r="A96" s="28" t="s">
        <v>36</v>
      </c>
      <c r="B96" s="29"/>
      <c r="C96" s="35">
        <v>40871.353000000003</v>
      </c>
      <c r="D96" s="32"/>
      <c r="E96" s="31">
        <f t="shared" si="9"/>
        <v>6043.0021477262126</v>
      </c>
      <c r="F96" s="31">
        <f t="shared" si="10"/>
        <v>6043</v>
      </c>
      <c r="G96" s="31">
        <f t="shared" si="14"/>
        <v>4.6000000002095476E-3</v>
      </c>
      <c r="I96" s="31">
        <f>+G96</f>
        <v>4.6000000002095476E-3</v>
      </c>
      <c r="O96" s="31">
        <f t="shared" ca="1" si="12"/>
        <v>0.11500913129898449</v>
      </c>
      <c r="Q96" s="33">
        <f t="shared" si="13"/>
        <v>25852.853000000003</v>
      </c>
      <c r="AB96" s="31">
        <v>11</v>
      </c>
      <c r="AD96" s="31" t="s">
        <v>33</v>
      </c>
      <c r="AF96" s="31" t="s">
        <v>35</v>
      </c>
    </row>
    <row r="97" spans="1:32" s="31" customFormat="1" ht="12.75" customHeight="1">
      <c r="A97" s="30" t="s">
        <v>95</v>
      </c>
      <c r="B97" s="29"/>
      <c r="C97" s="27">
        <v>41173.341999999997</v>
      </c>
      <c r="D97" s="27"/>
      <c r="E97" s="31">
        <f t="shared" si="9"/>
        <v>6183.9999066205983</v>
      </c>
      <c r="F97" s="31">
        <f t="shared" si="10"/>
        <v>6184</v>
      </c>
      <c r="G97" s="31">
        <f t="shared" si="14"/>
        <v>-2.0000000222353265E-4</v>
      </c>
      <c r="J97" s="31">
        <f>+G97</f>
        <v>-2.0000000222353265E-4</v>
      </c>
      <c r="O97" s="31">
        <f t="shared" ca="1" si="12"/>
        <v>0.11246084868591105</v>
      </c>
      <c r="Q97" s="33">
        <f t="shared" si="13"/>
        <v>26154.841999999997</v>
      </c>
      <c r="R97" s="31" t="s">
        <v>129</v>
      </c>
    </row>
    <row r="98" spans="1:32" s="31" customFormat="1" ht="12.75" customHeight="1">
      <c r="A98" s="58" t="s">
        <v>379</v>
      </c>
      <c r="B98" s="60" t="s">
        <v>93</v>
      </c>
      <c r="C98" s="58">
        <v>41248.288</v>
      </c>
      <c r="D98" s="58" t="s">
        <v>110</v>
      </c>
      <c r="E98" s="36">
        <f t="shared" si="9"/>
        <v>6218.9919693715565</v>
      </c>
      <c r="F98" s="31">
        <f t="shared" si="10"/>
        <v>6219</v>
      </c>
      <c r="G98" s="31">
        <f t="shared" si="14"/>
        <v>-1.720000000204891E-2</v>
      </c>
      <c r="I98" s="31">
        <f t="shared" ref="I98:I129" si="15">+G98</f>
        <v>-1.720000000204891E-2</v>
      </c>
      <c r="M98"/>
      <c r="O98" s="31">
        <f t="shared" ca="1" si="12"/>
        <v>0.11182829626422615</v>
      </c>
      <c r="Q98" s="33">
        <f t="shared" si="13"/>
        <v>26229.788</v>
      </c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s="31" customFormat="1" ht="12.75" customHeight="1">
      <c r="A99" s="28" t="s">
        <v>38</v>
      </c>
      <c r="B99" s="29"/>
      <c r="C99" s="35">
        <v>41308.28</v>
      </c>
      <c r="D99" s="32"/>
      <c r="E99" s="31">
        <f t="shared" si="9"/>
        <v>6247.0020543468099</v>
      </c>
      <c r="F99" s="31">
        <f t="shared" si="10"/>
        <v>6247</v>
      </c>
      <c r="G99" s="31">
        <f t="shared" si="14"/>
        <v>4.3999999979860149E-3</v>
      </c>
      <c r="I99" s="31">
        <f t="shared" si="15"/>
        <v>4.3999999979860149E-3</v>
      </c>
      <c r="O99" s="31">
        <f t="shared" ca="1" si="12"/>
        <v>0.11132225432687823</v>
      </c>
      <c r="Q99" s="33">
        <f t="shared" si="13"/>
        <v>26289.78</v>
      </c>
      <c r="AB99" s="31">
        <v>9</v>
      </c>
      <c r="AD99" s="31" t="s">
        <v>37</v>
      </c>
      <c r="AF99" s="31" t="s">
        <v>35</v>
      </c>
    </row>
    <row r="100" spans="1:32" s="31" customFormat="1" ht="12.75" customHeight="1">
      <c r="A100" s="30" t="s">
        <v>96</v>
      </c>
      <c r="B100" s="29"/>
      <c r="C100" s="27">
        <v>41357.540999999997</v>
      </c>
      <c r="D100" s="27"/>
      <c r="E100" s="31">
        <f t="shared" si="9"/>
        <v>6270.0018675880083</v>
      </c>
      <c r="F100" s="31">
        <f t="shared" si="10"/>
        <v>6270</v>
      </c>
      <c r="G100" s="31">
        <f t="shared" si="14"/>
        <v>4.0000000008149073E-3</v>
      </c>
      <c r="I100" s="31">
        <f t="shared" si="15"/>
        <v>4.0000000008149073E-3</v>
      </c>
      <c r="O100" s="31">
        <f t="shared" ca="1" si="12"/>
        <v>0.11090657702119959</v>
      </c>
      <c r="Q100" s="33">
        <f t="shared" si="13"/>
        <v>26339.040999999997</v>
      </c>
      <c r="R100" s="31" t="s">
        <v>110</v>
      </c>
    </row>
    <row r="101" spans="1:32" s="31" customFormat="1" ht="12.75" customHeight="1">
      <c r="A101" s="28" t="s">
        <v>39</v>
      </c>
      <c r="B101" s="29"/>
      <c r="C101" s="35">
        <v>41385.374000000003</v>
      </c>
      <c r="D101" s="32"/>
      <c r="E101" s="31">
        <f t="shared" si="9"/>
        <v>6282.9970118591855</v>
      </c>
      <c r="F101" s="31">
        <f t="shared" si="10"/>
        <v>6283</v>
      </c>
      <c r="G101" s="31">
        <f t="shared" si="14"/>
        <v>-6.3999999983934686E-3</v>
      </c>
      <c r="I101" s="31">
        <f t="shared" si="15"/>
        <v>-6.3999999983934686E-3</v>
      </c>
      <c r="O101" s="31">
        <f t="shared" ca="1" si="12"/>
        <v>0.11067162897885949</v>
      </c>
      <c r="Q101" s="33">
        <f t="shared" si="13"/>
        <v>26366.874000000003</v>
      </c>
      <c r="AB101" s="31">
        <v>11</v>
      </c>
      <c r="AD101" s="31" t="s">
        <v>33</v>
      </c>
      <c r="AF101" s="31" t="s">
        <v>35</v>
      </c>
    </row>
    <row r="102" spans="1:32" s="31" customFormat="1" ht="12.75" customHeight="1">
      <c r="A102" s="31" t="s">
        <v>39</v>
      </c>
      <c r="B102" s="106"/>
      <c r="C102" s="35">
        <v>41400.337</v>
      </c>
      <c r="D102" s="32"/>
      <c r="E102" s="31">
        <f t="shared" si="9"/>
        <v>6289.9831917079091</v>
      </c>
      <c r="F102" s="31">
        <f t="shared" si="10"/>
        <v>6290</v>
      </c>
      <c r="G102" s="31">
        <f t="shared" si="14"/>
        <v>-3.6000000000058208E-2</v>
      </c>
      <c r="I102" s="31">
        <f t="shared" si="15"/>
        <v>-3.6000000000058208E-2</v>
      </c>
      <c r="O102" s="31">
        <f t="shared" ca="1" si="12"/>
        <v>0.1105451184945225</v>
      </c>
      <c r="Q102" s="33">
        <f t="shared" si="13"/>
        <v>26381.837</v>
      </c>
      <c r="AB102" s="31">
        <v>10</v>
      </c>
      <c r="AD102" s="31" t="s">
        <v>33</v>
      </c>
      <c r="AF102" s="31" t="s">
        <v>35</v>
      </c>
    </row>
    <row r="103" spans="1:32" s="31" customFormat="1" ht="12.75" customHeight="1">
      <c r="A103" s="31" t="s">
        <v>40</v>
      </c>
      <c r="B103" s="106"/>
      <c r="C103" s="35">
        <v>41522.476999999999</v>
      </c>
      <c r="D103" s="32"/>
      <c r="E103" s="31">
        <f t="shared" si="9"/>
        <v>6347.0099915958535</v>
      </c>
      <c r="F103" s="31">
        <f t="shared" si="10"/>
        <v>6347</v>
      </c>
      <c r="G103" s="31">
        <f t="shared" si="14"/>
        <v>2.1399999997811392E-2</v>
      </c>
      <c r="I103" s="31">
        <f t="shared" si="15"/>
        <v>2.1399999997811392E-2</v>
      </c>
      <c r="O103" s="31">
        <f t="shared" ca="1" si="12"/>
        <v>0.10951496169349281</v>
      </c>
      <c r="Q103" s="33">
        <f t="shared" si="13"/>
        <v>26503.976999999999</v>
      </c>
      <c r="AB103" s="31">
        <v>10</v>
      </c>
      <c r="AD103" s="31" t="s">
        <v>33</v>
      </c>
      <c r="AF103" s="31" t="s">
        <v>35</v>
      </c>
    </row>
    <row r="104" spans="1:32" s="31" customFormat="1" ht="12.75" customHeight="1">
      <c r="A104" s="36" t="s">
        <v>41</v>
      </c>
      <c r="B104" s="107"/>
      <c r="C104" s="37">
        <v>41582.408000000003</v>
      </c>
      <c r="D104" s="104"/>
      <c r="E104" s="36">
        <f t="shared" si="9"/>
        <v>6374.9915958539559</v>
      </c>
      <c r="F104" s="31">
        <f t="shared" si="10"/>
        <v>6375</v>
      </c>
      <c r="G104" s="31">
        <f t="shared" si="14"/>
        <v>-1.7999999996391125E-2</v>
      </c>
      <c r="I104" s="31">
        <f t="shared" si="15"/>
        <v>-1.7999999996391125E-2</v>
      </c>
      <c r="O104" s="31">
        <f t="shared" ca="1" si="12"/>
        <v>0.10900891975614489</v>
      </c>
      <c r="Q104" s="33">
        <f t="shared" si="13"/>
        <v>26563.908000000003</v>
      </c>
      <c r="AB104" s="31">
        <v>9</v>
      </c>
      <c r="AD104" s="31" t="s">
        <v>37</v>
      </c>
      <c r="AF104" s="31" t="s">
        <v>35</v>
      </c>
    </row>
    <row r="105" spans="1:32" s="31" customFormat="1" ht="12.75" customHeight="1">
      <c r="A105" s="58" t="s">
        <v>334</v>
      </c>
      <c r="B105" s="60" t="s">
        <v>93</v>
      </c>
      <c r="C105" s="58">
        <v>41595.283000000003</v>
      </c>
      <c r="D105" s="58" t="s">
        <v>110</v>
      </c>
      <c r="E105" s="36">
        <f t="shared" si="9"/>
        <v>6381.0028947614164</v>
      </c>
      <c r="F105" s="31">
        <f t="shared" si="10"/>
        <v>6381</v>
      </c>
      <c r="G105" s="31">
        <f t="shared" si="14"/>
        <v>6.2000000034458935E-3</v>
      </c>
      <c r="I105" s="31">
        <f t="shared" si="15"/>
        <v>6.2000000034458935E-3</v>
      </c>
      <c r="M105"/>
      <c r="O105" s="31">
        <f t="shared" ca="1" si="12"/>
        <v>0.10890048219814177</v>
      </c>
      <c r="Q105" s="33">
        <f t="shared" si="13"/>
        <v>26576.783000000003</v>
      </c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s="31" customFormat="1" ht="12.75" customHeight="1">
      <c r="A106" s="58" t="s">
        <v>334</v>
      </c>
      <c r="B106" s="60" t="s">
        <v>93</v>
      </c>
      <c r="C106" s="58">
        <v>41597.423000000003</v>
      </c>
      <c r="D106" s="58" t="s">
        <v>110</v>
      </c>
      <c r="E106" s="36">
        <f t="shared" si="9"/>
        <v>6382.0020543468117</v>
      </c>
      <c r="F106" s="31">
        <f t="shared" si="10"/>
        <v>6382</v>
      </c>
      <c r="G106" s="31">
        <f t="shared" si="14"/>
        <v>4.3999999979860149E-3</v>
      </c>
      <c r="I106" s="31">
        <f t="shared" si="15"/>
        <v>4.3999999979860149E-3</v>
      </c>
      <c r="M106"/>
      <c r="O106" s="31">
        <f t="shared" ca="1" si="12"/>
        <v>0.10888240927180792</v>
      </c>
      <c r="Q106" s="33">
        <f t="shared" si="13"/>
        <v>26578.923000000003</v>
      </c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s="31" customFormat="1" ht="12.75" customHeight="1">
      <c r="A107" s="36" t="s">
        <v>42</v>
      </c>
      <c r="B107" s="107"/>
      <c r="C107" s="37">
        <v>41657.375999999997</v>
      </c>
      <c r="D107" s="104"/>
      <c r="E107" s="36">
        <f t="shared" si="9"/>
        <v>6409.9939303389656</v>
      </c>
      <c r="F107" s="31">
        <f t="shared" si="10"/>
        <v>6410</v>
      </c>
      <c r="G107" s="31">
        <f t="shared" si="14"/>
        <v>-1.3000000006286427E-2</v>
      </c>
      <c r="I107" s="31">
        <f t="shared" si="15"/>
        <v>-1.3000000006286427E-2</v>
      </c>
      <c r="O107" s="31">
        <f t="shared" ca="1" si="12"/>
        <v>0.10837636733446</v>
      </c>
      <c r="Q107" s="33">
        <f t="shared" si="13"/>
        <v>26638.875999999997</v>
      </c>
      <c r="AB107" s="31">
        <v>6</v>
      </c>
      <c r="AD107" s="31" t="s">
        <v>37</v>
      </c>
      <c r="AF107" s="31" t="s">
        <v>35</v>
      </c>
    </row>
    <row r="108" spans="1:32" s="31" customFormat="1" ht="12.75" customHeight="1">
      <c r="A108" s="36" t="s">
        <v>43</v>
      </c>
      <c r="B108" s="107"/>
      <c r="C108" s="37">
        <v>41794.466999999997</v>
      </c>
      <c r="D108" s="104"/>
      <c r="E108" s="36">
        <f t="shared" si="9"/>
        <v>6474.0013073116052</v>
      </c>
      <c r="F108" s="31">
        <f t="shared" si="10"/>
        <v>6474</v>
      </c>
      <c r="G108" s="31">
        <f t="shared" si="14"/>
        <v>2.799999994749669E-3</v>
      </c>
      <c r="I108" s="31">
        <f t="shared" si="15"/>
        <v>2.799999994749669E-3</v>
      </c>
      <c r="O108" s="31">
        <f t="shared" ca="1" si="12"/>
        <v>0.10721970004909333</v>
      </c>
      <c r="Q108" s="33">
        <f t="shared" si="13"/>
        <v>26775.966999999997</v>
      </c>
      <c r="AB108" s="31">
        <v>12</v>
      </c>
      <c r="AD108" s="31" t="s">
        <v>33</v>
      </c>
      <c r="AF108" s="31" t="s">
        <v>35</v>
      </c>
    </row>
    <row r="109" spans="1:32" s="31" customFormat="1" ht="12.75" customHeight="1">
      <c r="A109" s="36" t="s">
        <v>44</v>
      </c>
      <c r="B109" s="107"/>
      <c r="C109" s="37">
        <v>41929.383999999998</v>
      </c>
      <c r="D109" s="104"/>
      <c r="E109" s="36">
        <f t="shared" si="9"/>
        <v>6536.9936502007649</v>
      </c>
      <c r="F109" s="31">
        <f t="shared" si="10"/>
        <v>6537</v>
      </c>
      <c r="G109" s="31">
        <f t="shared" si="14"/>
        <v>-1.359999999840511E-2</v>
      </c>
      <c r="I109" s="31">
        <f t="shared" si="15"/>
        <v>-1.359999999840511E-2</v>
      </c>
      <c r="O109" s="31">
        <f t="shared" ca="1" si="12"/>
        <v>0.10608110569006052</v>
      </c>
      <c r="Q109" s="33">
        <f t="shared" si="13"/>
        <v>26910.883999999998</v>
      </c>
      <c r="AB109" s="31">
        <v>11</v>
      </c>
      <c r="AD109" s="31" t="s">
        <v>33</v>
      </c>
      <c r="AF109" s="31" t="s">
        <v>35</v>
      </c>
    </row>
    <row r="110" spans="1:32" s="31" customFormat="1" ht="12.75" customHeight="1">
      <c r="A110" s="36" t="s">
        <v>44</v>
      </c>
      <c r="B110" s="107"/>
      <c r="C110" s="37">
        <v>41931.544999999998</v>
      </c>
      <c r="D110" s="104"/>
      <c r="E110" s="36">
        <f t="shared" si="9"/>
        <v>6538.002614623213</v>
      </c>
      <c r="F110" s="31">
        <f t="shared" si="10"/>
        <v>6538</v>
      </c>
      <c r="G110" s="31">
        <f t="shared" si="14"/>
        <v>5.5999999967752956E-3</v>
      </c>
      <c r="I110" s="31">
        <f t="shared" si="15"/>
        <v>5.5999999967752956E-3</v>
      </c>
      <c r="O110" s="31">
        <f t="shared" ca="1" si="12"/>
        <v>0.10606303276372667</v>
      </c>
      <c r="Q110" s="33">
        <f t="shared" si="13"/>
        <v>26913.044999999998</v>
      </c>
      <c r="AB110" s="31">
        <v>7</v>
      </c>
      <c r="AD110" s="31" t="s">
        <v>37</v>
      </c>
      <c r="AF110" s="31" t="s">
        <v>35</v>
      </c>
    </row>
    <row r="111" spans="1:32" s="31" customFormat="1" ht="12.75" customHeight="1">
      <c r="A111" s="58" t="s">
        <v>334</v>
      </c>
      <c r="B111" s="60" t="s">
        <v>93</v>
      </c>
      <c r="C111" s="58">
        <v>41959.37</v>
      </c>
      <c r="D111" s="58" t="s">
        <v>110</v>
      </c>
      <c r="E111" s="36">
        <f t="shared" si="9"/>
        <v>6550.9940237183691</v>
      </c>
      <c r="F111" s="31">
        <f t="shared" si="10"/>
        <v>6551</v>
      </c>
      <c r="G111" s="31">
        <f t="shared" si="14"/>
        <v>-1.2799999996786937E-2</v>
      </c>
      <c r="I111" s="31">
        <f t="shared" si="15"/>
        <v>-1.2799999996786937E-2</v>
      </c>
      <c r="M111"/>
      <c r="O111" s="31">
        <f t="shared" ca="1" si="12"/>
        <v>0.10582808472138656</v>
      </c>
      <c r="Q111" s="33">
        <f t="shared" si="13"/>
        <v>26940.870000000003</v>
      </c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s="31" customFormat="1" ht="12.75" customHeight="1">
      <c r="A112" s="58" t="s">
        <v>437</v>
      </c>
      <c r="B112" s="60" t="s">
        <v>93</v>
      </c>
      <c r="C112" s="58">
        <v>42569.798999999999</v>
      </c>
      <c r="D112" s="58" t="s">
        <v>110</v>
      </c>
      <c r="E112" s="36">
        <f t="shared" si="9"/>
        <v>6836.0014940704077</v>
      </c>
      <c r="F112" s="31">
        <f t="shared" si="10"/>
        <v>6836</v>
      </c>
      <c r="G112" s="31">
        <f t="shared" si="14"/>
        <v>3.1999999991967343E-3</v>
      </c>
      <c r="I112" s="31">
        <f t="shared" si="15"/>
        <v>3.1999999991967343E-3</v>
      </c>
      <c r="M112"/>
      <c r="O112" s="31">
        <f t="shared" ca="1" si="12"/>
        <v>0.10067730071623811</v>
      </c>
      <c r="Q112" s="33">
        <f t="shared" si="13"/>
        <v>27551.298999999999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s="31" customFormat="1" ht="12.75" customHeight="1">
      <c r="A113" s="36" t="s">
        <v>46</v>
      </c>
      <c r="B113" s="107"/>
      <c r="C113" s="37">
        <v>42689.726000000002</v>
      </c>
      <c r="D113" s="104"/>
      <c r="E113" s="36">
        <f t="shared" si="9"/>
        <v>6891.9950508917746</v>
      </c>
      <c r="F113" s="31">
        <f t="shared" si="10"/>
        <v>6892</v>
      </c>
      <c r="G113" s="31">
        <f t="shared" si="14"/>
        <v>-1.0600000001431908E-2</v>
      </c>
      <c r="I113" s="31">
        <f t="shared" si="15"/>
        <v>-1.0600000001431908E-2</v>
      </c>
      <c r="O113" s="31">
        <f t="shared" ca="1" si="12"/>
        <v>9.9665216841542281E-2</v>
      </c>
      <c r="Q113" s="33">
        <f t="shared" si="13"/>
        <v>27671.226000000002</v>
      </c>
      <c r="AA113" s="31" t="s">
        <v>45</v>
      </c>
      <c r="AF113" s="31" t="s">
        <v>47</v>
      </c>
    </row>
    <row r="114" spans="1:32" s="31" customFormat="1" ht="12.75" customHeight="1">
      <c r="A114" s="36" t="s">
        <v>48</v>
      </c>
      <c r="B114" s="107"/>
      <c r="C114" s="37">
        <v>42927.466999999997</v>
      </c>
      <c r="D114" s="104"/>
      <c r="E114" s="36">
        <f t="shared" si="9"/>
        <v>7002.9956111681749</v>
      </c>
      <c r="F114" s="31">
        <f t="shared" si="10"/>
        <v>7003</v>
      </c>
      <c r="G114" s="31">
        <f t="shared" si="14"/>
        <v>-9.4000000026426278E-3</v>
      </c>
      <c r="I114" s="31">
        <f t="shared" si="15"/>
        <v>-9.4000000026426278E-3</v>
      </c>
      <c r="O114" s="31">
        <f t="shared" ca="1" si="12"/>
        <v>9.7659122018484451E-2</v>
      </c>
      <c r="Q114" s="33">
        <f t="shared" si="13"/>
        <v>27908.966999999997</v>
      </c>
      <c r="AA114" s="31" t="s">
        <v>45</v>
      </c>
      <c r="AF114" s="31" t="s">
        <v>47</v>
      </c>
    </row>
    <row r="115" spans="1:32" s="31" customFormat="1" ht="12.75" customHeight="1">
      <c r="A115" s="36" t="s">
        <v>50</v>
      </c>
      <c r="B115" s="107"/>
      <c r="C115" s="37">
        <v>42946.756999999998</v>
      </c>
      <c r="D115" s="104"/>
      <c r="E115" s="36">
        <f t="shared" si="9"/>
        <v>7012.0020543468099</v>
      </c>
      <c r="F115" s="31">
        <f t="shared" si="10"/>
        <v>7012</v>
      </c>
      <c r="G115" s="31">
        <f t="shared" si="14"/>
        <v>4.3999999979860149E-3</v>
      </c>
      <c r="I115" s="31">
        <f t="shared" si="15"/>
        <v>4.3999999979860149E-3</v>
      </c>
      <c r="O115" s="31">
        <f t="shared" ca="1" si="12"/>
        <v>9.7496465681479766E-2</v>
      </c>
      <c r="Q115" s="33">
        <f t="shared" si="13"/>
        <v>27928.256999999998</v>
      </c>
      <c r="AB115" s="31">
        <v>11</v>
      </c>
      <c r="AD115" s="31" t="s">
        <v>49</v>
      </c>
      <c r="AF115" s="31" t="s">
        <v>51</v>
      </c>
    </row>
    <row r="116" spans="1:32" s="31" customFormat="1" ht="12.75" customHeight="1">
      <c r="A116" s="36" t="s">
        <v>50</v>
      </c>
      <c r="B116" s="107"/>
      <c r="C116" s="37">
        <v>42946.756999999998</v>
      </c>
      <c r="D116" s="104"/>
      <c r="E116" s="36">
        <f t="shared" si="9"/>
        <v>7012.0020543468099</v>
      </c>
      <c r="F116" s="31">
        <f t="shared" si="10"/>
        <v>7012</v>
      </c>
      <c r="G116" s="31">
        <f t="shared" si="14"/>
        <v>4.3999999979860149E-3</v>
      </c>
      <c r="I116" s="31">
        <f t="shared" si="15"/>
        <v>4.3999999979860149E-3</v>
      </c>
      <c r="O116" s="31">
        <f t="shared" ca="1" si="12"/>
        <v>9.7496465681479766E-2</v>
      </c>
      <c r="Q116" s="33">
        <f t="shared" si="13"/>
        <v>27928.256999999998</v>
      </c>
      <c r="AA116" s="31" t="s">
        <v>45</v>
      </c>
      <c r="AF116" s="31" t="s">
        <v>47</v>
      </c>
    </row>
    <row r="117" spans="1:32" s="31" customFormat="1" ht="12.75" customHeight="1">
      <c r="A117" s="36" t="s">
        <v>48</v>
      </c>
      <c r="B117" s="107"/>
      <c r="C117" s="37">
        <v>42957.453000000001</v>
      </c>
      <c r="D117" s="104"/>
      <c r="E117" s="36">
        <f t="shared" si="9"/>
        <v>7016.9959846857791</v>
      </c>
      <c r="F117" s="31">
        <f t="shared" si="10"/>
        <v>7017</v>
      </c>
      <c r="G117" s="31">
        <f t="shared" si="14"/>
        <v>-8.6000000010244548E-3</v>
      </c>
      <c r="I117" s="31">
        <f t="shared" si="15"/>
        <v>-8.6000000010244548E-3</v>
      </c>
      <c r="O117" s="31">
        <f t="shared" ca="1" si="12"/>
        <v>9.7406101049810512E-2</v>
      </c>
      <c r="Q117" s="33">
        <f t="shared" si="13"/>
        <v>27938.953000000001</v>
      </c>
      <c r="AA117" s="31" t="s">
        <v>45</v>
      </c>
      <c r="AF117" s="31" t="s">
        <v>47</v>
      </c>
    </row>
    <row r="118" spans="1:32" s="31" customFormat="1" ht="12.75" customHeight="1">
      <c r="A118" s="36" t="s">
        <v>50</v>
      </c>
      <c r="B118" s="107"/>
      <c r="C118" s="37">
        <v>42976.745000000003</v>
      </c>
      <c r="D118" s="104"/>
      <c r="E118" s="36">
        <f t="shared" si="9"/>
        <v>7026.0033616584196</v>
      </c>
      <c r="F118" s="31">
        <f t="shared" si="10"/>
        <v>7026</v>
      </c>
      <c r="G118" s="31">
        <f t="shared" si="14"/>
        <v>7.2000000000116415E-3</v>
      </c>
      <c r="I118" s="31">
        <f t="shared" si="15"/>
        <v>7.2000000000116415E-3</v>
      </c>
      <c r="O118" s="31">
        <f t="shared" ca="1" si="12"/>
        <v>9.7243444712805827E-2</v>
      </c>
      <c r="Q118" s="33">
        <f t="shared" si="13"/>
        <v>27958.245000000003</v>
      </c>
      <c r="AA118" s="31" t="s">
        <v>45</v>
      </c>
      <c r="AB118" s="31">
        <v>18</v>
      </c>
      <c r="AD118" s="31" t="s">
        <v>52</v>
      </c>
      <c r="AF118" s="31" t="s">
        <v>51</v>
      </c>
    </row>
    <row r="119" spans="1:32" s="31" customFormat="1" ht="12.75" customHeight="1">
      <c r="A119" s="36" t="s">
        <v>50</v>
      </c>
      <c r="B119" s="107"/>
      <c r="C119" s="37">
        <v>42991.724999999999</v>
      </c>
      <c r="D119" s="104"/>
      <c r="E119" s="36">
        <f t="shared" si="9"/>
        <v>7032.997478756186</v>
      </c>
      <c r="F119" s="31">
        <f t="shared" si="10"/>
        <v>7033</v>
      </c>
      <c r="G119" s="31">
        <f t="shared" si="14"/>
        <v>-5.4000000018277206E-3</v>
      </c>
      <c r="I119" s="31">
        <f t="shared" si="15"/>
        <v>-5.4000000018277206E-3</v>
      </c>
      <c r="O119" s="31">
        <f t="shared" ca="1" si="12"/>
        <v>9.7116934228468843E-2</v>
      </c>
      <c r="Q119" s="33">
        <f t="shared" si="13"/>
        <v>27973.224999999999</v>
      </c>
      <c r="AA119" s="31" t="s">
        <v>45</v>
      </c>
      <c r="AB119" s="31">
        <v>11</v>
      </c>
      <c r="AD119" s="31" t="s">
        <v>52</v>
      </c>
      <c r="AF119" s="31" t="s">
        <v>51</v>
      </c>
    </row>
    <row r="120" spans="1:32" s="31" customFormat="1" ht="12.75" customHeight="1">
      <c r="A120" s="36" t="s">
        <v>50</v>
      </c>
      <c r="B120" s="107"/>
      <c r="C120" s="37">
        <v>43006.726000000002</v>
      </c>
      <c r="D120" s="104"/>
      <c r="E120" s="36">
        <f t="shared" si="9"/>
        <v>7040.0014006910087</v>
      </c>
      <c r="F120" s="31">
        <f t="shared" si="10"/>
        <v>7040</v>
      </c>
      <c r="G120" s="31">
        <f t="shared" si="14"/>
        <v>3.0000000042491592E-3</v>
      </c>
      <c r="I120" s="31">
        <f t="shared" si="15"/>
        <v>3.0000000042491592E-3</v>
      </c>
      <c r="O120" s="31">
        <f t="shared" ca="1" si="12"/>
        <v>9.699042374413186E-2</v>
      </c>
      <c r="Q120" s="33">
        <f t="shared" si="13"/>
        <v>27988.226000000002</v>
      </c>
      <c r="AA120" s="31" t="s">
        <v>45</v>
      </c>
      <c r="AB120" s="31">
        <v>22</v>
      </c>
      <c r="AD120" s="31" t="s">
        <v>49</v>
      </c>
      <c r="AF120" s="31" t="s">
        <v>51</v>
      </c>
    </row>
    <row r="121" spans="1:32" s="31" customFormat="1" ht="12.75" customHeight="1">
      <c r="A121" s="36" t="s">
        <v>48</v>
      </c>
      <c r="B121" s="107"/>
      <c r="C121" s="37">
        <v>43017.434000000001</v>
      </c>
      <c r="D121" s="104"/>
      <c r="E121" s="36">
        <f t="shared" si="9"/>
        <v>7045.0009337940055</v>
      </c>
      <c r="F121" s="31">
        <f t="shared" si="10"/>
        <v>7045</v>
      </c>
      <c r="G121" s="31">
        <f t="shared" si="14"/>
        <v>2.0000000004074536E-3</v>
      </c>
      <c r="I121" s="31">
        <f t="shared" si="15"/>
        <v>2.0000000004074536E-3</v>
      </c>
      <c r="O121" s="31">
        <f t="shared" ca="1" si="12"/>
        <v>9.6900059112462578E-2</v>
      </c>
      <c r="Q121" s="33">
        <f t="shared" si="13"/>
        <v>27998.934000000001</v>
      </c>
      <c r="AA121" s="31" t="s">
        <v>45</v>
      </c>
      <c r="AF121" s="31" t="s">
        <v>47</v>
      </c>
    </row>
    <row r="122" spans="1:32" s="31" customFormat="1" ht="12.75" customHeight="1">
      <c r="A122" s="36" t="s">
        <v>50</v>
      </c>
      <c r="B122" s="107"/>
      <c r="C122" s="37">
        <v>43021.718000000001</v>
      </c>
      <c r="D122" s="104"/>
      <c r="E122" s="36">
        <f t="shared" si="9"/>
        <v>7047.0011205528062</v>
      </c>
      <c r="F122" s="31">
        <f t="shared" si="10"/>
        <v>7047</v>
      </c>
      <c r="G122" s="31">
        <f t="shared" si="14"/>
        <v>2.4000000048545189E-3</v>
      </c>
      <c r="I122" s="31">
        <f t="shared" si="15"/>
        <v>2.4000000048545189E-3</v>
      </c>
      <c r="O122" s="31">
        <f t="shared" ca="1" si="12"/>
        <v>9.6863913259794876E-2</v>
      </c>
      <c r="Q122" s="33">
        <f t="shared" si="13"/>
        <v>28003.218000000001</v>
      </c>
      <c r="AA122" s="31" t="s">
        <v>45</v>
      </c>
      <c r="AB122" s="31">
        <v>14</v>
      </c>
      <c r="AD122" s="31" t="s">
        <v>49</v>
      </c>
      <c r="AF122" s="31" t="s">
        <v>51</v>
      </c>
    </row>
    <row r="123" spans="1:32" s="31" customFormat="1" ht="12.75" customHeight="1">
      <c r="A123" s="36" t="s">
        <v>50</v>
      </c>
      <c r="B123" s="107"/>
      <c r="C123" s="37">
        <v>43036.714</v>
      </c>
      <c r="D123" s="104"/>
      <c r="E123" s="36">
        <f t="shared" si="9"/>
        <v>7054.0027080026148</v>
      </c>
      <c r="F123" s="31">
        <f t="shared" si="10"/>
        <v>7054</v>
      </c>
      <c r="G123" s="31">
        <f t="shared" si="14"/>
        <v>5.7999999989988282E-3</v>
      </c>
      <c r="I123" s="31">
        <f t="shared" si="15"/>
        <v>5.7999999989988282E-3</v>
      </c>
      <c r="O123" s="31">
        <f t="shared" ca="1" si="12"/>
        <v>9.6737402775457892E-2</v>
      </c>
      <c r="Q123" s="33">
        <f t="shared" si="13"/>
        <v>28018.214</v>
      </c>
      <c r="AA123" s="31" t="s">
        <v>45</v>
      </c>
      <c r="AB123" s="31">
        <v>16</v>
      </c>
      <c r="AD123" s="31" t="s">
        <v>49</v>
      </c>
      <c r="AF123" s="31" t="s">
        <v>51</v>
      </c>
    </row>
    <row r="124" spans="1:32" s="31" customFormat="1" ht="12.75" customHeight="1">
      <c r="A124" s="36" t="s">
        <v>50</v>
      </c>
      <c r="B124" s="107"/>
      <c r="C124" s="37">
        <v>43398.671000000002</v>
      </c>
      <c r="D124" s="104"/>
      <c r="E124" s="36">
        <f t="shared" si="9"/>
        <v>7222.999346344197</v>
      </c>
      <c r="F124" s="31">
        <f t="shared" si="10"/>
        <v>7223</v>
      </c>
      <c r="G124" s="31">
        <f t="shared" ref="G124:G155" si="16">+C124-(C$7+F124*C$8)</f>
        <v>-1.4000000010128133E-3</v>
      </c>
      <c r="I124" s="31">
        <f t="shared" si="15"/>
        <v>-1.4000000010128133E-3</v>
      </c>
      <c r="O124" s="31">
        <f t="shared" ca="1" si="12"/>
        <v>9.3683078225036548E-2</v>
      </c>
      <c r="Q124" s="33">
        <f t="shared" si="13"/>
        <v>28380.171000000002</v>
      </c>
      <c r="AA124" s="31" t="s">
        <v>45</v>
      </c>
      <c r="AB124" s="31">
        <v>21</v>
      </c>
      <c r="AD124" s="31" t="s">
        <v>49</v>
      </c>
      <c r="AF124" s="31" t="s">
        <v>51</v>
      </c>
    </row>
    <row r="125" spans="1:32" s="31" customFormat="1" ht="12.75" customHeight="1">
      <c r="A125" s="36" t="s">
        <v>50</v>
      </c>
      <c r="B125" s="107"/>
      <c r="C125" s="37">
        <v>43413.652000000002</v>
      </c>
      <c r="D125" s="104"/>
      <c r="E125" s="36">
        <f t="shared" si="9"/>
        <v>7229.9939303389683</v>
      </c>
      <c r="F125" s="31">
        <f t="shared" si="10"/>
        <v>7230</v>
      </c>
      <c r="G125" s="31">
        <f t="shared" si="16"/>
        <v>-1.299999999901047E-2</v>
      </c>
      <c r="I125" s="31">
        <f t="shared" si="15"/>
        <v>-1.299999999901047E-2</v>
      </c>
      <c r="O125" s="31">
        <f t="shared" ca="1" si="12"/>
        <v>9.3556567740699564E-2</v>
      </c>
      <c r="Q125" s="33">
        <f t="shared" si="13"/>
        <v>28395.152000000002</v>
      </c>
      <c r="AA125" s="31" t="s">
        <v>45</v>
      </c>
      <c r="AB125" s="31">
        <v>16</v>
      </c>
      <c r="AD125" s="31" t="s">
        <v>49</v>
      </c>
      <c r="AF125" s="31" t="s">
        <v>51</v>
      </c>
    </row>
    <row r="126" spans="1:32" s="31" customFormat="1" ht="12.75" customHeight="1">
      <c r="A126" s="36" t="s">
        <v>50</v>
      </c>
      <c r="B126" s="107"/>
      <c r="C126" s="37">
        <v>43413.671000000002</v>
      </c>
      <c r="D126" s="104"/>
      <c r="E126" s="36">
        <f t="shared" si="9"/>
        <v>7230.0028013820156</v>
      </c>
      <c r="F126" s="31">
        <f t="shared" si="10"/>
        <v>7230</v>
      </c>
      <c r="G126" s="31">
        <f t="shared" si="16"/>
        <v>6.0000000012223609E-3</v>
      </c>
      <c r="I126" s="31">
        <f t="shared" si="15"/>
        <v>6.0000000012223609E-3</v>
      </c>
      <c r="O126" s="31">
        <f t="shared" ca="1" si="12"/>
        <v>9.3556567740699564E-2</v>
      </c>
      <c r="Q126" s="33">
        <f t="shared" si="13"/>
        <v>28395.171000000002</v>
      </c>
      <c r="AA126" s="31" t="s">
        <v>45</v>
      </c>
      <c r="AB126" s="31">
        <v>16</v>
      </c>
      <c r="AD126" s="31" t="s">
        <v>53</v>
      </c>
      <c r="AF126" s="31" t="s">
        <v>51</v>
      </c>
    </row>
    <row r="127" spans="1:32" s="31" customFormat="1" ht="12.75" customHeight="1">
      <c r="A127" s="36" t="s">
        <v>50</v>
      </c>
      <c r="B127" s="107"/>
      <c r="C127" s="37">
        <v>43548.59</v>
      </c>
      <c r="D127" s="104"/>
      <c r="E127" s="36">
        <f t="shared" si="9"/>
        <v>7292.9960780651772</v>
      </c>
      <c r="F127" s="31">
        <f t="shared" si="10"/>
        <v>7293</v>
      </c>
      <c r="G127" s="31">
        <f t="shared" si="16"/>
        <v>-8.4000000060768798E-3</v>
      </c>
      <c r="I127" s="31">
        <f t="shared" si="15"/>
        <v>-8.4000000060768798E-3</v>
      </c>
      <c r="O127" s="31">
        <f t="shared" ca="1" si="12"/>
        <v>9.241797338166674E-2</v>
      </c>
      <c r="Q127" s="33">
        <f t="shared" si="13"/>
        <v>28530.089999999997</v>
      </c>
      <c r="AA127" s="31" t="s">
        <v>45</v>
      </c>
      <c r="AB127" s="31">
        <v>9</v>
      </c>
      <c r="AD127" s="31" t="s">
        <v>49</v>
      </c>
      <c r="AF127" s="31" t="s">
        <v>51</v>
      </c>
    </row>
    <row r="128" spans="1:32" s="31" customFormat="1" ht="12.75" customHeight="1">
      <c r="A128" s="36" t="s">
        <v>50</v>
      </c>
      <c r="B128" s="107"/>
      <c r="C128" s="37">
        <v>43625.682999999997</v>
      </c>
      <c r="D128" s="104"/>
      <c r="E128" s="36">
        <f t="shared" si="9"/>
        <v>7328.9905686805478</v>
      </c>
      <c r="F128" s="31">
        <f t="shared" si="10"/>
        <v>7329</v>
      </c>
      <c r="G128" s="31">
        <f t="shared" si="16"/>
        <v>-2.0200000006298069E-2</v>
      </c>
      <c r="I128" s="31">
        <f t="shared" si="15"/>
        <v>-2.0200000006298069E-2</v>
      </c>
      <c r="O128" s="31">
        <f t="shared" ca="1" si="12"/>
        <v>9.1767348033648E-2</v>
      </c>
      <c r="Q128" s="33">
        <f t="shared" si="13"/>
        <v>28607.182999999997</v>
      </c>
      <c r="AA128" s="31" t="s">
        <v>45</v>
      </c>
      <c r="AB128" s="31">
        <v>8</v>
      </c>
      <c r="AD128" s="31" t="s">
        <v>49</v>
      </c>
      <c r="AF128" s="31" t="s">
        <v>51</v>
      </c>
    </row>
    <row r="129" spans="1:32" s="31" customFormat="1" ht="12.75" customHeight="1">
      <c r="A129" s="36" t="s">
        <v>50</v>
      </c>
      <c r="B129" s="107"/>
      <c r="C129" s="37">
        <v>43670.701999999997</v>
      </c>
      <c r="D129" s="104" t="s">
        <v>54</v>
      </c>
      <c r="E129" s="36">
        <f t="shared" si="9"/>
        <v>7350.0098048370519</v>
      </c>
      <c r="F129" s="31">
        <f t="shared" si="10"/>
        <v>7350</v>
      </c>
      <c r="G129" s="31">
        <f t="shared" si="16"/>
        <v>2.1000000000640284E-2</v>
      </c>
      <c r="I129" s="31">
        <f t="shared" si="15"/>
        <v>2.1000000000640284E-2</v>
      </c>
      <c r="O129" s="31">
        <f t="shared" ca="1" si="12"/>
        <v>9.1387816580637049E-2</v>
      </c>
      <c r="Q129" s="33">
        <f t="shared" si="13"/>
        <v>28652.201999999997</v>
      </c>
      <c r="AA129" s="31" t="s">
        <v>45</v>
      </c>
      <c r="AB129" s="31">
        <v>16</v>
      </c>
      <c r="AD129" s="31" t="s">
        <v>49</v>
      </c>
      <c r="AF129" s="31" t="s">
        <v>51</v>
      </c>
    </row>
    <row r="130" spans="1:32" s="31" customFormat="1" ht="12.75" customHeight="1">
      <c r="A130" s="36" t="s">
        <v>50</v>
      </c>
      <c r="B130" s="107"/>
      <c r="C130" s="37">
        <v>43700.671999999999</v>
      </c>
      <c r="D130" s="104"/>
      <c r="E130" s="36">
        <f t="shared" si="9"/>
        <v>7364.0027080026139</v>
      </c>
      <c r="F130" s="31">
        <f t="shared" si="10"/>
        <v>7364</v>
      </c>
      <c r="G130" s="31">
        <f t="shared" si="16"/>
        <v>5.7999999989988282E-3</v>
      </c>
      <c r="I130" s="31">
        <f t="shared" ref="I130:I151" si="17">+G130</f>
        <v>5.7999999989988282E-3</v>
      </c>
      <c r="O130" s="31">
        <f t="shared" ca="1" si="12"/>
        <v>9.113479561196311E-2</v>
      </c>
      <c r="Q130" s="33">
        <f t="shared" si="13"/>
        <v>28682.171999999999</v>
      </c>
      <c r="AA130" s="31" t="s">
        <v>45</v>
      </c>
      <c r="AB130" s="31">
        <v>9</v>
      </c>
      <c r="AD130" s="31" t="s">
        <v>49</v>
      </c>
      <c r="AF130" s="31" t="s">
        <v>51</v>
      </c>
    </row>
    <row r="131" spans="1:32" s="31" customFormat="1" ht="12.75" customHeight="1">
      <c r="A131" s="36" t="s">
        <v>55</v>
      </c>
      <c r="B131" s="107"/>
      <c r="C131" s="37">
        <v>43741.351000000002</v>
      </c>
      <c r="D131" s="104"/>
      <c r="E131" s="36">
        <f t="shared" si="9"/>
        <v>7382.9956111681777</v>
      </c>
      <c r="F131" s="31">
        <f t="shared" si="10"/>
        <v>7383</v>
      </c>
      <c r="G131" s="31">
        <f t="shared" si="16"/>
        <v>-9.3999999953666702E-3</v>
      </c>
      <c r="I131" s="31">
        <f t="shared" si="17"/>
        <v>-9.3999999953666702E-3</v>
      </c>
      <c r="O131" s="31">
        <f t="shared" ca="1" si="12"/>
        <v>9.0791410011619861E-2</v>
      </c>
      <c r="Q131" s="33">
        <f t="shared" si="13"/>
        <v>28722.851000000002</v>
      </c>
      <c r="AA131" s="31" t="s">
        <v>45</v>
      </c>
      <c r="AB131" s="31">
        <v>7</v>
      </c>
      <c r="AD131" s="31" t="s">
        <v>33</v>
      </c>
      <c r="AF131" s="31" t="s">
        <v>35</v>
      </c>
    </row>
    <row r="132" spans="1:32" s="31" customFormat="1" ht="12.75" customHeight="1">
      <c r="A132" s="36" t="s">
        <v>56</v>
      </c>
      <c r="B132" s="107"/>
      <c r="C132" s="37">
        <v>43756.351999999999</v>
      </c>
      <c r="D132" s="104"/>
      <c r="E132" s="36">
        <f t="shared" si="9"/>
        <v>7389.9995331029968</v>
      </c>
      <c r="F132" s="31">
        <f t="shared" si="10"/>
        <v>7390</v>
      </c>
      <c r="G132" s="31">
        <f t="shared" si="16"/>
        <v>-1.0000000038417056E-3</v>
      </c>
      <c r="I132" s="31">
        <f t="shared" si="17"/>
        <v>-1.0000000038417056E-3</v>
      </c>
      <c r="O132" s="31">
        <f t="shared" ca="1" si="12"/>
        <v>9.0664899527282877E-2</v>
      </c>
      <c r="Q132" s="33">
        <f t="shared" si="13"/>
        <v>28737.851999999999</v>
      </c>
      <c r="AA132" s="31" t="s">
        <v>45</v>
      </c>
      <c r="AB132" s="31">
        <v>6</v>
      </c>
      <c r="AD132" s="31" t="s">
        <v>37</v>
      </c>
      <c r="AF132" s="31" t="s">
        <v>35</v>
      </c>
    </row>
    <row r="133" spans="1:32" s="31" customFormat="1" ht="12.75" customHeight="1">
      <c r="A133" s="36" t="s">
        <v>50</v>
      </c>
      <c r="B133" s="107"/>
      <c r="C133" s="37">
        <v>43820.612000000001</v>
      </c>
      <c r="D133" s="104"/>
      <c r="E133" s="36">
        <f t="shared" si="9"/>
        <v>7420.0023344850133</v>
      </c>
      <c r="F133" s="31">
        <f t="shared" si="10"/>
        <v>7420</v>
      </c>
      <c r="G133" s="31">
        <f t="shared" si="16"/>
        <v>4.9999999973806553E-3</v>
      </c>
      <c r="I133" s="31">
        <f t="shared" si="17"/>
        <v>4.9999999973806553E-3</v>
      </c>
      <c r="O133" s="31">
        <f t="shared" ca="1" si="12"/>
        <v>9.0122711737267269E-2</v>
      </c>
      <c r="Q133" s="33">
        <f t="shared" si="13"/>
        <v>28802.112000000001</v>
      </c>
      <c r="AA133" s="31" t="s">
        <v>45</v>
      </c>
      <c r="AB133" s="31">
        <v>18</v>
      </c>
      <c r="AD133" s="31" t="s">
        <v>53</v>
      </c>
      <c r="AF133" s="31" t="s">
        <v>51</v>
      </c>
    </row>
    <row r="134" spans="1:32" s="31" customFormat="1" ht="12.75" customHeight="1">
      <c r="A134" s="36" t="s">
        <v>50</v>
      </c>
      <c r="B134" s="107"/>
      <c r="C134" s="37">
        <v>43865.587</v>
      </c>
      <c r="D134" s="104"/>
      <c r="E134" s="36">
        <f t="shared" si="9"/>
        <v>7441.0010271734054</v>
      </c>
      <c r="F134" s="31">
        <f t="shared" si="10"/>
        <v>7441</v>
      </c>
      <c r="G134" s="31">
        <f t="shared" si="16"/>
        <v>2.2000000026309863E-3</v>
      </c>
      <c r="I134" s="31">
        <f t="shared" si="17"/>
        <v>2.2000000026309863E-3</v>
      </c>
      <c r="O134" s="31">
        <f t="shared" ca="1" si="12"/>
        <v>8.9743180284256319E-2</v>
      </c>
      <c r="Q134" s="33">
        <f t="shared" si="13"/>
        <v>28847.087</v>
      </c>
      <c r="AA134" s="31" t="s">
        <v>45</v>
      </c>
      <c r="AB134" s="31">
        <v>13</v>
      </c>
      <c r="AD134" s="31" t="s">
        <v>49</v>
      </c>
      <c r="AF134" s="31" t="s">
        <v>51</v>
      </c>
    </row>
    <row r="135" spans="1:32" s="31" customFormat="1" ht="12.75" customHeight="1">
      <c r="A135" s="36" t="s">
        <v>50</v>
      </c>
      <c r="B135" s="107"/>
      <c r="C135" s="37">
        <v>44019.78</v>
      </c>
      <c r="D135" s="104"/>
      <c r="E135" s="36">
        <f t="shared" si="9"/>
        <v>7512.9932766831625</v>
      </c>
      <c r="F135" s="31">
        <f t="shared" si="10"/>
        <v>7513</v>
      </c>
      <c r="G135" s="31">
        <f t="shared" si="16"/>
        <v>-1.4400000000023283E-2</v>
      </c>
      <c r="I135" s="31">
        <f t="shared" si="17"/>
        <v>-1.4400000000023283E-2</v>
      </c>
      <c r="O135" s="31">
        <f t="shared" ca="1" si="12"/>
        <v>8.8441929588218809E-2</v>
      </c>
      <c r="Q135" s="33">
        <f t="shared" si="13"/>
        <v>29001.279999999999</v>
      </c>
      <c r="AA135" s="31" t="s">
        <v>45</v>
      </c>
      <c r="AB135" s="31">
        <v>18</v>
      </c>
      <c r="AD135" s="31" t="s">
        <v>53</v>
      </c>
      <c r="AF135" s="31" t="s">
        <v>51</v>
      </c>
    </row>
    <row r="136" spans="1:32" s="31" customFormat="1" ht="12.75" customHeight="1">
      <c r="A136" s="36" t="s">
        <v>50</v>
      </c>
      <c r="B136" s="107"/>
      <c r="C136" s="37">
        <v>44049.777000000002</v>
      </c>
      <c r="D136" s="104"/>
      <c r="E136" s="36">
        <f t="shared" si="9"/>
        <v>7526.9987860677938</v>
      </c>
      <c r="F136" s="31">
        <f t="shared" si="10"/>
        <v>7527</v>
      </c>
      <c r="G136" s="31">
        <f t="shared" si="16"/>
        <v>-2.599999999802094E-3</v>
      </c>
      <c r="I136" s="31">
        <f t="shared" si="17"/>
        <v>-2.599999999802094E-3</v>
      </c>
      <c r="O136" s="31">
        <f t="shared" ca="1" si="12"/>
        <v>8.818890861954487E-2</v>
      </c>
      <c r="Q136" s="33">
        <f t="shared" si="13"/>
        <v>29031.277000000002</v>
      </c>
      <c r="AA136" s="31" t="s">
        <v>45</v>
      </c>
      <c r="AB136" s="31">
        <v>11</v>
      </c>
      <c r="AD136" s="31" t="s">
        <v>49</v>
      </c>
      <c r="AF136" s="31" t="s">
        <v>51</v>
      </c>
    </row>
    <row r="137" spans="1:32" s="31" customFormat="1" ht="12.75" customHeight="1">
      <c r="A137" s="36" t="s">
        <v>58</v>
      </c>
      <c r="B137" s="107"/>
      <c r="C137" s="37">
        <v>44118.305</v>
      </c>
      <c r="D137" s="104"/>
      <c r="E137" s="36">
        <f t="shared" si="9"/>
        <v>7558.9943038565689</v>
      </c>
      <c r="F137" s="31">
        <f t="shared" si="10"/>
        <v>7559</v>
      </c>
      <c r="G137" s="31">
        <f t="shared" si="16"/>
        <v>-1.2199999997392297E-2</v>
      </c>
      <c r="I137" s="31">
        <f t="shared" si="17"/>
        <v>-1.2199999997392297E-2</v>
      </c>
      <c r="O137" s="31">
        <f t="shared" ca="1" si="12"/>
        <v>8.7610574976861533E-2</v>
      </c>
      <c r="Q137" s="33">
        <f t="shared" si="13"/>
        <v>29099.805</v>
      </c>
      <c r="AA137" s="31" t="s">
        <v>45</v>
      </c>
      <c r="AB137" s="31">
        <v>7</v>
      </c>
      <c r="AD137" s="31" t="s">
        <v>57</v>
      </c>
      <c r="AF137" s="31" t="s">
        <v>35</v>
      </c>
    </row>
    <row r="138" spans="1:32" s="31" customFormat="1" ht="12.75" customHeight="1">
      <c r="A138" s="36" t="s">
        <v>58</v>
      </c>
      <c r="B138" s="107"/>
      <c r="C138" s="37">
        <v>44133.313000000002</v>
      </c>
      <c r="D138" s="104"/>
      <c r="E138" s="36">
        <f t="shared" si="9"/>
        <v>7566.0014940704086</v>
      </c>
      <c r="F138" s="31">
        <f t="shared" si="10"/>
        <v>7566</v>
      </c>
      <c r="G138" s="31">
        <f t="shared" si="16"/>
        <v>3.1999999991967343E-3</v>
      </c>
      <c r="I138" s="31">
        <f t="shared" si="17"/>
        <v>3.1999999991967343E-3</v>
      </c>
      <c r="O138" s="31">
        <f t="shared" ca="1" si="12"/>
        <v>8.7484064492524549E-2</v>
      </c>
      <c r="Q138" s="33">
        <f t="shared" si="13"/>
        <v>29114.813000000002</v>
      </c>
      <c r="AA138" s="31" t="s">
        <v>45</v>
      </c>
      <c r="AB138" s="31">
        <v>6</v>
      </c>
      <c r="AD138" s="31" t="s">
        <v>57</v>
      </c>
      <c r="AF138" s="31" t="s">
        <v>35</v>
      </c>
    </row>
    <row r="139" spans="1:32" s="31" customFormat="1" ht="12.75" customHeight="1">
      <c r="A139" s="36" t="s">
        <v>50</v>
      </c>
      <c r="B139" s="107"/>
      <c r="C139" s="37">
        <v>44139.720999999998</v>
      </c>
      <c r="D139" s="104"/>
      <c r="E139" s="36">
        <f t="shared" si="9"/>
        <v>7568.9933700625634</v>
      </c>
      <c r="F139" s="31">
        <f t="shared" si="10"/>
        <v>7569</v>
      </c>
      <c r="G139" s="31">
        <f t="shared" si="16"/>
        <v>-1.4200000005075708E-2</v>
      </c>
      <c r="I139" s="31">
        <f t="shared" si="17"/>
        <v>-1.4200000005075708E-2</v>
      </c>
      <c r="O139" s="31">
        <f t="shared" ca="1" si="12"/>
        <v>8.7429845713522997E-2</v>
      </c>
      <c r="Q139" s="33">
        <f t="shared" si="13"/>
        <v>29121.220999999998</v>
      </c>
      <c r="AA139" s="31" t="s">
        <v>45</v>
      </c>
      <c r="AB139" s="31">
        <v>12</v>
      </c>
      <c r="AD139" s="31" t="s">
        <v>49</v>
      </c>
      <c r="AF139" s="31" t="s">
        <v>51</v>
      </c>
    </row>
    <row r="140" spans="1:32" s="31" customFormat="1" ht="12.75" customHeight="1">
      <c r="A140" s="36" t="s">
        <v>58</v>
      </c>
      <c r="B140" s="107"/>
      <c r="C140" s="37">
        <v>44208.275999999998</v>
      </c>
      <c r="D140" s="104"/>
      <c r="E140" s="36">
        <f t="shared" si="9"/>
        <v>7601.0014940704068</v>
      </c>
      <c r="F140" s="31">
        <f t="shared" si="10"/>
        <v>7601</v>
      </c>
      <c r="G140" s="31">
        <f t="shared" si="16"/>
        <v>3.1999999991967343E-3</v>
      </c>
      <c r="I140" s="31">
        <f t="shared" si="17"/>
        <v>3.1999999991967343E-3</v>
      </c>
      <c r="O140" s="31">
        <f t="shared" ca="1" si="12"/>
        <v>8.6851512070839659E-2</v>
      </c>
      <c r="Q140" s="33">
        <f t="shared" si="13"/>
        <v>29189.775999999998</v>
      </c>
      <c r="AA140" s="31" t="s">
        <v>45</v>
      </c>
      <c r="AB140" s="31">
        <v>8</v>
      </c>
      <c r="AD140" s="31" t="s">
        <v>57</v>
      </c>
      <c r="AF140" s="31" t="s">
        <v>35</v>
      </c>
    </row>
    <row r="141" spans="1:32" s="31" customFormat="1" ht="12.75" customHeight="1">
      <c r="A141" s="36" t="s">
        <v>50</v>
      </c>
      <c r="B141" s="107"/>
      <c r="C141" s="37">
        <v>44227.538</v>
      </c>
      <c r="D141" s="104"/>
      <c r="E141" s="36">
        <f t="shared" si="9"/>
        <v>7609.994864132972</v>
      </c>
      <c r="F141" s="31">
        <f t="shared" si="10"/>
        <v>7610</v>
      </c>
      <c r="G141" s="31">
        <f t="shared" si="16"/>
        <v>-1.0999999998603016E-2</v>
      </c>
      <c r="I141" s="31">
        <f t="shared" si="17"/>
        <v>-1.0999999998603016E-2</v>
      </c>
      <c r="O141" s="31">
        <f t="shared" ca="1" si="12"/>
        <v>8.6688855733834974E-2</v>
      </c>
      <c r="Q141" s="33">
        <f t="shared" si="13"/>
        <v>29209.038</v>
      </c>
      <c r="AA141" s="31" t="s">
        <v>45</v>
      </c>
      <c r="AB141" s="31">
        <v>15</v>
      </c>
      <c r="AD141" s="31" t="s">
        <v>49</v>
      </c>
      <c r="AF141" s="31" t="s">
        <v>51</v>
      </c>
    </row>
    <row r="142" spans="1:32" ht="12.75" customHeight="1">
      <c r="A142" s="36" t="s">
        <v>50</v>
      </c>
      <c r="B142" s="107"/>
      <c r="C142" s="37">
        <v>44259.675000000003</v>
      </c>
      <c r="D142" s="104"/>
      <c r="E142" s="36">
        <f t="shared" si="9"/>
        <v>7624.9995331029986</v>
      </c>
      <c r="F142" s="31">
        <f t="shared" si="10"/>
        <v>7625</v>
      </c>
      <c r="G142" s="31">
        <f t="shared" si="16"/>
        <v>-9.9999999656574801E-4</v>
      </c>
      <c r="H142" s="31"/>
      <c r="I142" s="31">
        <f t="shared" si="17"/>
        <v>-9.9999999656574801E-4</v>
      </c>
      <c r="J142" s="31"/>
      <c r="K142" s="31"/>
      <c r="L142" s="31"/>
      <c r="M142" s="31"/>
      <c r="N142" s="31"/>
      <c r="O142" s="31">
        <f t="shared" ca="1" si="12"/>
        <v>8.6417761838827156E-2</v>
      </c>
      <c r="P142" s="31"/>
      <c r="Q142" s="33">
        <f t="shared" si="13"/>
        <v>29241.175000000003</v>
      </c>
      <c r="R142" s="31"/>
      <c r="S142" s="31"/>
      <c r="T142" s="31"/>
      <c r="U142" s="31"/>
      <c r="V142" s="31"/>
      <c r="W142" s="31"/>
      <c r="X142" s="31"/>
      <c r="Y142" s="31"/>
      <c r="Z142" s="31"/>
      <c r="AA142" s="31" t="s">
        <v>45</v>
      </c>
      <c r="AB142" s="31">
        <v>9</v>
      </c>
      <c r="AC142" s="31"/>
      <c r="AD142" s="31" t="s">
        <v>49</v>
      </c>
      <c r="AE142" s="31"/>
      <c r="AF142" s="31" t="s">
        <v>51</v>
      </c>
    </row>
    <row r="143" spans="1:32" s="31" customFormat="1" ht="12.75" customHeight="1">
      <c r="A143" s="36" t="s">
        <v>50</v>
      </c>
      <c r="B143" s="107"/>
      <c r="C143" s="37">
        <v>44349.607000000004</v>
      </c>
      <c r="D143" s="104" t="s">
        <v>54</v>
      </c>
      <c r="E143" s="36">
        <f t="shared" si="9"/>
        <v>7666.9885143337397</v>
      </c>
      <c r="F143" s="31">
        <f t="shared" si="10"/>
        <v>7667</v>
      </c>
      <c r="G143" s="31">
        <f t="shared" si="16"/>
        <v>-2.4599999997008126E-2</v>
      </c>
      <c r="I143" s="31">
        <f t="shared" si="17"/>
        <v>-2.4599999997008126E-2</v>
      </c>
      <c r="O143" s="31">
        <f t="shared" ca="1" si="12"/>
        <v>8.5658698932805283E-2</v>
      </c>
      <c r="Q143" s="33">
        <f t="shared" si="13"/>
        <v>29331.107000000004</v>
      </c>
      <c r="AA143" s="31" t="s">
        <v>45</v>
      </c>
      <c r="AB143" s="31">
        <v>7</v>
      </c>
      <c r="AD143" s="31" t="s">
        <v>49</v>
      </c>
      <c r="AF143" s="31" t="s">
        <v>51</v>
      </c>
    </row>
    <row r="144" spans="1:32" s="31" customFormat="1" ht="12.75" customHeight="1">
      <c r="A144" s="36" t="s">
        <v>59</v>
      </c>
      <c r="B144" s="107"/>
      <c r="C144" s="37">
        <v>44452.44</v>
      </c>
      <c r="D144" s="104"/>
      <c r="E144" s="36">
        <f t="shared" si="9"/>
        <v>7715.0009337940064</v>
      </c>
      <c r="F144" s="31">
        <f t="shared" si="10"/>
        <v>7715</v>
      </c>
      <c r="G144" s="31">
        <f t="shared" si="16"/>
        <v>2.0000000004074536E-3</v>
      </c>
      <c r="I144" s="31">
        <f t="shared" si="17"/>
        <v>2.0000000004074536E-3</v>
      </c>
      <c r="O144" s="31">
        <f t="shared" ca="1" si="12"/>
        <v>8.4791198468780277E-2</v>
      </c>
      <c r="Q144" s="33">
        <f t="shared" si="13"/>
        <v>29433.940000000002</v>
      </c>
      <c r="AA144" s="31" t="s">
        <v>45</v>
      </c>
      <c r="AB144" s="31">
        <v>7</v>
      </c>
      <c r="AD144" s="31" t="s">
        <v>57</v>
      </c>
      <c r="AF144" s="31" t="s">
        <v>35</v>
      </c>
    </row>
    <row r="145" spans="1:32" ht="12.75" customHeight="1">
      <c r="A145" s="36" t="s">
        <v>60</v>
      </c>
      <c r="B145" s="107"/>
      <c r="C145" s="37">
        <v>44540.243000000002</v>
      </c>
      <c r="D145" s="104"/>
      <c r="E145" s="36">
        <f t="shared" si="9"/>
        <v>7755.9958913063783</v>
      </c>
      <c r="F145" s="31">
        <f t="shared" si="10"/>
        <v>7756</v>
      </c>
      <c r="G145" s="31">
        <f t="shared" si="16"/>
        <v>-8.7999999959720299E-3</v>
      </c>
      <c r="H145" s="31"/>
      <c r="I145" s="31">
        <f t="shared" si="17"/>
        <v>-8.7999999959720299E-3</v>
      </c>
      <c r="J145" s="31"/>
      <c r="K145" s="31"/>
      <c r="L145" s="31"/>
      <c r="M145" s="31"/>
      <c r="N145" s="31"/>
      <c r="O145" s="31">
        <f t="shared" ca="1" si="12"/>
        <v>8.4050208489092254E-2</v>
      </c>
      <c r="P145" s="31"/>
      <c r="Q145" s="33">
        <f t="shared" si="13"/>
        <v>29521.743000000002</v>
      </c>
      <c r="R145" s="31"/>
      <c r="S145" s="31"/>
      <c r="T145" s="31"/>
      <c r="U145" s="31"/>
      <c r="V145" s="31"/>
      <c r="W145" s="31"/>
      <c r="X145" s="31"/>
      <c r="Y145" s="31"/>
      <c r="Z145" s="31"/>
      <c r="AA145" s="31" t="s">
        <v>45</v>
      </c>
      <c r="AB145" s="31">
        <v>7</v>
      </c>
      <c r="AC145" s="31"/>
      <c r="AD145" s="31" t="s">
        <v>57</v>
      </c>
      <c r="AE145" s="31"/>
      <c r="AF145" s="31" t="s">
        <v>35</v>
      </c>
    </row>
    <row r="146" spans="1:32" s="31" customFormat="1" ht="12.75" customHeight="1">
      <c r="A146" s="36" t="s">
        <v>50</v>
      </c>
      <c r="B146" s="107"/>
      <c r="C146" s="37">
        <v>44576.671000000002</v>
      </c>
      <c r="D146" s="104"/>
      <c r="E146" s="36">
        <f t="shared" si="9"/>
        <v>7773.0040153142227</v>
      </c>
      <c r="F146" s="31">
        <f t="shared" si="10"/>
        <v>7773</v>
      </c>
      <c r="G146" s="31">
        <f t="shared" si="16"/>
        <v>8.6000000010244548E-3</v>
      </c>
      <c r="I146" s="31">
        <f t="shared" si="17"/>
        <v>8.6000000010244548E-3</v>
      </c>
      <c r="O146" s="31">
        <f t="shared" ca="1" si="12"/>
        <v>8.3742968741416735E-2</v>
      </c>
      <c r="Q146" s="33">
        <f t="shared" si="13"/>
        <v>29558.171000000002</v>
      </c>
      <c r="AA146" s="31" t="s">
        <v>45</v>
      </c>
      <c r="AB146" s="31">
        <v>21</v>
      </c>
      <c r="AD146" s="31" t="s">
        <v>53</v>
      </c>
      <c r="AF146" s="31" t="s">
        <v>51</v>
      </c>
    </row>
    <row r="147" spans="1:32" s="31" customFormat="1" ht="12.75" customHeight="1">
      <c r="A147" s="36" t="s">
        <v>61</v>
      </c>
      <c r="B147" s="107"/>
      <c r="C147" s="37">
        <v>44874.368999999999</v>
      </c>
      <c r="D147" s="104"/>
      <c r="E147" s="36">
        <f t="shared" si="9"/>
        <v>7911.9983191707906</v>
      </c>
      <c r="F147" s="31">
        <f t="shared" si="10"/>
        <v>7912</v>
      </c>
      <c r="G147" s="31">
        <f t="shared" si="16"/>
        <v>-3.6000000036437996E-3</v>
      </c>
      <c r="I147" s="31">
        <f t="shared" si="17"/>
        <v>-3.6000000036437996E-3</v>
      </c>
      <c r="O147" s="31">
        <f t="shared" ca="1" si="12"/>
        <v>8.1230831981010998E-2</v>
      </c>
      <c r="Q147" s="33">
        <f t="shared" si="13"/>
        <v>29855.868999999999</v>
      </c>
      <c r="AA147" s="31" t="s">
        <v>45</v>
      </c>
      <c r="AF147" s="31" t="s">
        <v>47</v>
      </c>
    </row>
    <row r="148" spans="1:32" ht="12.75" customHeight="1">
      <c r="A148" s="36" t="s">
        <v>62</v>
      </c>
      <c r="B148" s="107"/>
      <c r="C148" s="37">
        <v>44919.338000000003</v>
      </c>
      <c r="D148" s="104"/>
      <c r="E148" s="36">
        <f t="shared" si="9"/>
        <v>7932.9942104771699</v>
      </c>
      <c r="F148" s="31">
        <f t="shared" si="10"/>
        <v>7933</v>
      </c>
      <c r="G148" s="31">
        <f t="shared" si="16"/>
        <v>-1.2399999992339872E-2</v>
      </c>
      <c r="H148" s="31"/>
      <c r="I148" s="31">
        <f t="shared" si="17"/>
        <v>-1.2399999992339872E-2</v>
      </c>
      <c r="J148" s="31"/>
      <c r="K148" s="31"/>
      <c r="L148" s="31"/>
      <c r="M148" s="31"/>
      <c r="N148" s="31"/>
      <c r="O148" s="31">
        <f t="shared" ca="1" si="12"/>
        <v>8.0851300528000047E-2</v>
      </c>
      <c r="P148" s="31"/>
      <c r="Q148" s="33">
        <f t="shared" si="13"/>
        <v>29900.838000000003</v>
      </c>
      <c r="R148" s="31"/>
      <c r="S148" s="31"/>
      <c r="T148" s="31"/>
      <c r="U148" s="31"/>
      <c r="V148" s="31"/>
      <c r="W148" s="31"/>
      <c r="X148" s="31"/>
      <c r="Y148" s="31"/>
      <c r="Z148" s="31"/>
      <c r="AA148" s="31" t="s">
        <v>45</v>
      </c>
      <c r="AB148" s="31">
        <v>13</v>
      </c>
      <c r="AC148" s="31"/>
      <c r="AD148" s="31" t="s">
        <v>33</v>
      </c>
      <c r="AE148" s="31"/>
      <c r="AF148" s="31" t="s">
        <v>35</v>
      </c>
    </row>
    <row r="149" spans="1:32" ht="12.75" customHeight="1">
      <c r="A149" s="36" t="s">
        <v>50</v>
      </c>
      <c r="B149" s="107"/>
      <c r="C149" s="37">
        <v>44938.622000000003</v>
      </c>
      <c r="D149" s="104"/>
      <c r="E149" s="36">
        <f t="shared" ref="E149:E212" si="18">+(C149-C$7)/C$8</f>
        <v>7941.9978522737892</v>
      </c>
      <c r="F149" s="31">
        <f t="shared" ref="F149:F212" si="19">ROUND(2*E149,0)/2</f>
        <v>7942</v>
      </c>
      <c r="G149" s="31">
        <f t="shared" si="16"/>
        <v>-4.6000000002095476E-3</v>
      </c>
      <c r="H149" s="31"/>
      <c r="I149" s="31">
        <f t="shared" si="17"/>
        <v>-4.6000000002095476E-3</v>
      </c>
      <c r="J149" s="31"/>
      <c r="K149" s="31"/>
      <c r="L149" s="31"/>
      <c r="M149" s="31"/>
      <c r="N149" s="31"/>
      <c r="O149" s="31">
        <f t="shared" ref="O149:O212" ca="1" si="20">+C$11+C$12*F149</f>
        <v>8.0688644190995362E-2</v>
      </c>
      <c r="P149" s="31"/>
      <c r="Q149" s="33">
        <f t="shared" ref="Q149:Q212" si="21">+C149-15018.5</f>
        <v>29920.122000000003</v>
      </c>
      <c r="R149" s="31"/>
      <c r="S149" s="31"/>
      <c r="T149" s="31"/>
      <c r="U149" s="31"/>
      <c r="V149" s="31"/>
      <c r="W149" s="31"/>
      <c r="X149" s="31"/>
      <c r="Y149" s="31"/>
      <c r="Z149" s="31"/>
      <c r="AA149" s="31" t="s">
        <v>45</v>
      </c>
      <c r="AB149" s="31"/>
      <c r="AC149" s="31"/>
      <c r="AD149" s="31"/>
      <c r="AE149" s="31"/>
      <c r="AF149" s="31" t="s">
        <v>47</v>
      </c>
    </row>
    <row r="150" spans="1:32" ht="12.75" customHeight="1">
      <c r="A150" s="36" t="s">
        <v>50</v>
      </c>
      <c r="B150" s="107"/>
      <c r="C150" s="37">
        <v>44938.622000000003</v>
      </c>
      <c r="D150" s="104"/>
      <c r="E150" s="36">
        <f t="shared" si="18"/>
        <v>7941.9978522737892</v>
      </c>
      <c r="F150" s="31">
        <f t="shared" si="19"/>
        <v>7942</v>
      </c>
      <c r="G150" s="31">
        <f t="shared" si="16"/>
        <v>-4.6000000002095476E-3</v>
      </c>
      <c r="H150" s="31"/>
      <c r="I150" s="31">
        <f t="shared" si="17"/>
        <v>-4.6000000002095476E-3</v>
      </c>
      <c r="J150" s="31"/>
      <c r="K150" s="31"/>
      <c r="L150" s="31"/>
      <c r="M150" s="31"/>
      <c r="N150" s="31"/>
      <c r="O150" s="31">
        <f t="shared" ca="1" si="20"/>
        <v>8.0688644190995362E-2</v>
      </c>
      <c r="P150" s="31"/>
      <c r="Q150" s="33">
        <f t="shared" si="21"/>
        <v>29920.122000000003</v>
      </c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>
        <v>9</v>
      </c>
      <c r="AC150" s="31"/>
      <c r="AD150" s="31" t="s">
        <v>49</v>
      </c>
      <c r="AE150" s="31"/>
      <c r="AF150" s="31" t="s">
        <v>51</v>
      </c>
    </row>
    <row r="151" spans="1:32" ht="12.75" customHeight="1">
      <c r="A151" s="36" t="s">
        <v>50</v>
      </c>
      <c r="B151" s="107"/>
      <c r="C151" s="37">
        <v>44938.642999999996</v>
      </c>
      <c r="D151" s="104"/>
      <c r="E151" s="36">
        <f t="shared" si="18"/>
        <v>7942.0076571108393</v>
      </c>
      <c r="F151" s="31">
        <f t="shared" si="19"/>
        <v>7942</v>
      </c>
      <c r="G151" s="31">
        <f t="shared" si="16"/>
        <v>1.6399999993154779E-2</v>
      </c>
      <c r="H151" s="31"/>
      <c r="I151" s="31">
        <f t="shared" si="17"/>
        <v>1.6399999993154779E-2</v>
      </c>
      <c r="J151" s="31"/>
      <c r="K151" s="31"/>
      <c r="L151" s="31"/>
      <c r="M151" s="31"/>
      <c r="N151" s="31"/>
      <c r="O151" s="31">
        <f t="shared" ca="1" si="20"/>
        <v>8.0688644190995362E-2</v>
      </c>
      <c r="P151" s="31"/>
      <c r="Q151" s="33">
        <f t="shared" si="21"/>
        <v>29920.142999999996</v>
      </c>
      <c r="R151" s="31"/>
      <c r="S151" s="31"/>
      <c r="T151" s="31"/>
      <c r="U151" s="31"/>
      <c r="V151" s="31"/>
      <c r="W151" s="31"/>
      <c r="X151" s="31"/>
      <c r="Y151" s="31"/>
      <c r="Z151" s="31"/>
      <c r="AA151" s="31" t="s">
        <v>45</v>
      </c>
      <c r="AB151" s="31">
        <v>17</v>
      </c>
      <c r="AC151" s="31"/>
      <c r="AD151" s="31" t="s">
        <v>53</v>
      </c>
      <c r="AE151" s="31"/>
      <c r="AF151" s="31" t="s">
        <v>51</v>
      </c>
    </row>
    <row r="152" spans="1:32" ht="12.75" customHeight="1">
      <c r="A152" s="36" t="s">
        <v>64</v>
      </c>
      <c r="B152" s="107"/>
      <c r="C152" s="37">
        <v>45223.493000000002</v>
      </c>
      <c r="D152" s="104"/>
      <c r="E152" s="36">
        <f t="shared" si="18"/>
        <v>8075.0032682790188</v>
      </c>
      <c r="F152" s="31">
        <f t="shared" si="19"/>
        <v>8075</v>
      </c>
      <c r="G152" s="31">
        <f t="shared" si="16"/>
        <v>6.9999999977881089E-3</v>
      </c>
      <c r="H152" s="31"/>
      <c r="I152" s="31"/>
      <c r="J152" s="31">
        <f>+G152</f>
        <v>6.9999999977881089E-3</v>
      </c>
      <c r="K152" s="31"/>
      <c r="L152" s="31"/>
      <c r="M152" s="31"/>
      <c r="N152" s="31"/>
      <c r="O152" s="31">
        <f t="shared" ca="1" si="20"/>
        <v>7.8284944988592758E-2</v>
      </c>
      <c r="P152" s="31"/>
      <c r="Q152" s="33">
        <f t="shared" si="21"/>
        <v>30204.993000000002</v>
      </c>
      <c r="R152" s="31" t="s">
        <v>129</v>
      </c>
      <c r="S152" s="31"/>
      <c r="T152" s="31"/>
      <c r="U152" s="31"/>
      <c r="V152" s="31"/>
      <c r="W152" s="31"/>
      <c r="X152" s="31"/>
      <c r="Y152" s="31"/>
      <c r="Z152" s="31"/>
      <c r="AA152" s="31" t="s">
        <v>63</v>
      </c>
      <c r="AB152" s="31"/>
      <c r="AC152" s="31"/>
      <c r="AD152" s="31"/>
      <c r="AE152" s="31"/>
      <c r="AF152" s="31" t="s">
        <v>47</v>
      </c>
    </row>
    <row r="153" spans="1:32" ht="12.75" customHeight="1">
      <c r="A153" s="36" t="s">
        <v>66</v>
      </c>
      <c r="B153" s="107"/>
      <c r="C153" s="37">
        <v>45253.472999999998</v>
      </c>
      <c r="D153" s="104" t="s">
        <v>54</v>
      </c>
      <c r="E153" s="36">
        <f t="shared" si="18"/>
        <v>8089.0008404146038</v>
      </c>
      <c r="F153" s="31">
        <f t="shared" si="19"/>
        <v>8089</v>
      </c>
      <c r="G153" s="31">
        <f t="shared" si="16"/>
        <v>1.799999998183921E-3</v>
      </c>
      <c r="H153" s="31"/>
      <c r="I153" s="31">
        <f t="shared" ref="I153:I190" si="22">+G153</f>
        <v>1.799999998183921E-3</v>
      </c>
      <c r="J153" s="31"/>
      <c r="K153" s="31"/>
      <c r="L153" s="31"/>
      <c r="M153" s="31"/>
      <c r="N153" s="31"/>
      <c r="O153" s="31">
        <f t="shared" ca="1" si="20"/>
        <v>7.8031924019918819E-2</v>
      </c>
      <c r="P153" s="31"/>
      <c r="Q153" s="33">
        <f t="shared" si="21"/>
        <v>30234.972999999998</v>
      </c>
      <c r="R153" s="31"/>
      <c r="S153" s="31"/>
      <c r="T153" s="31"/>
      <c r="U153" s="31"/>
      <c r="V153" s="31"/>
      <c r="W153" s="31"/>
      <c r="X153" s="31"/>
      <c r="Y153" s="31"/>
      <c r="Z153" s="31"/>
      <c r="AA153" s="31" t="s">
        <v>65</v>
      </c>
      <c r="AB153" s="31"/>
      <c r="AC153" s="31"/>
      <c r="AD153" s="31"/>
      <c r="AE153" s="31"/>
      <c r="AF153" s="31" t="s">
        <v>47</v>
      </c>
    </row>
    <row r="154" spans="1:32" ht="12.75" customHeight="1">
      <c r="A154" s="58" t="s">
        <v>536</v>
      </c>
      <c r="B154" s="60" t="s">
        <v>93</v>
      </c>
      <c r="C154" s="58">
        <v>45281.332000000002</v>
      </c>
      <c r="D154" s="58" t="s">
        <v>110</v>
      </c>
      <c r="E154" s="36">
        <f t="shared" si="18"/>
        <v>8102.0081240078443</v>
      </c>
      <c r="F154" s="31">
        <f t="shared" si="19"/>
        <v>8102</v>
      </c>
      <c r="G154" s="31">
        <f t="shared" si="16"/>
        <v>1.7400000004272442E-2</v>
      </c>
      <c r="H154" s="31"/>
      <c r="I154" s="31">
        <f t="shared" si="22"/>
        <v>1.7400000004272442E-2</v>
      </c>
      <c r="J154" s="31"/>
      <c r="K154" s="31"/>
      <c r="L154" s="31"/>
      <c r="M154" s="31"/>
      <c r="N154" s="31"/>
      <c r="O154" s="31">
        <f t="shared" ca="1" si="20"/>
        <v>7.7796975977578703E-2</v>
      </c>
      <c r="P154" s="31"/>
      <c r="Q154" s="33">
        <f t="shared" si="21"/>
        <v>30262.832000000002</v>
      </c>
    </row>
    <row r="155" spans="1:32" ht="12.75" customHeight="1">
      <c r="A155" s="58" t="s">
        <v>536</v>
      </c>
      <c r="B155" s="60" t="s">
        <v>93</v>
      </c>
      <c r="C155" s="58">
        <v>45281.332000000002</v>
      </c>
      <c r="D155" s="58" t="s">
        <v>110</v>
      </c>
      <c r="E155" s="36">
        <f t="shared" si="18"/>
        <v>8102.0081240078443</v>
      </c>
      <c r="F155" s="31">
        <f t="shared" si="19"/>
        <v>8102</v>
      </c>
      <c r="G155" s="31">
        <f t="shared" si="16"/>
        <v>1.7400000004272442E-2</v>
      </c>
      <c r="H155" s="31"/>
      <c r="I155" s="31">
        <f t="shared" si="22"/>
        <v>1.7400000004272442E-2</v>
      </c>
      <c r="J155" s="31"/>
      <c r="K155" s="31"/>
      <c r="L155" s="31"/>
      <c r="M155" s="31"/>
      <c r="N155" s="31"/>
      <c r="O155" s="31">
        <f t="shared" ca="1" si="20"/>
        <v>7.7796975977578703E-2</v>
      </c>
      <c r="P155" s="31"/>
      <c r="Q155" s="33">
        <f t="shared" si="21"/>
        <v>30262.832000000002</v>
      </c>
    </row>
    <row r="156" spans="1:32" ht="12.75" customHeight="1">
      <c r="A156" s="36" t="s">
        <v>66</v>
      </c>
      <c r="B156" s="107"/>
      <c r="C156" s="37">
        <v>45281.337</v>
      </c>
      <c r="D156" s="104"/>
      <c r="E156" s="36">
        <f t="shared" si="18"/>
        <v>8102.0104584928558</v>
      </c>
      <c r="F156" s="31">
        <f t="shared" si="19"/>
        <v>8102</v>
      </c>
      <c r="G156" s="31">
        <f t="shared" ref="G156:G187" si="23">+C156-(C$7+F156*C$8)</f>
        <v>2.2400000001653098E-2</v>
      </c>
      <c r="H156" s="31"/>
      <c r="I156" s="31">
        <f t="shared" si="22"/>
        <v>2.2400000001653098E-2</v>
      </c>
      <c r="J156" s="31"/>
      <c r="K156" s="31"/>
      <c r="L156" s="31"/>
      <c r="M156" s="31"/>
      <c r="N156" s="31"/>
      <c r="O156" s="31">
        <f t="shared" ca="1" si="20"/>
        <v>7.7796975977578703E-2</v>
      </c>
      <c r="P156" s="31"/>
      <c r="Q156" s="33">
        <f t="shared" si="21"/>
        <v>30262.837</v>
      </c>
      <c r="R156" s="31"/>
      <c r="S156" s="31"/>
      <c r="T156" s="31"/>
      <c r="U156" s="31"/>
      <c r="V156" s="31"/>
      <c r="W156" s="31"/>
      <c r="X156" s="31"/>
      <c r="Y156" s="31"/>
      <c r="Z156" s="31"/>
      <c r="AA156" s="31" t="s">
        <v>45</v>
      </c>
      <c r="AB156" s="31"/>
      <c r="AC156" s="31"/>
      <c r="AD156" s="31"/>
      <c r="AE156" s="31"/>
      <c r="AF156" s="31" t="s">
        <v>47</v>
      </c>
    </row>
    <row r="157" spans="1:32" ht="12.75" customHeight="1">
      <c r="A157" s="36" t="s">
        <v>66</v>
      </c>
      <c r="B157" s="107"/>
      <c r="C157" s="37">
        <v>45281.343000000001</v>
      </c>
      <c r="D157" s="104"/>
      <c r="E157" s="36">
        <f t="shared" si="18"/>
        <v>8102.0132598748714</v>
      </c>
      <c r="F157" s="31">
        <f t="shared" si="19"/>
        <v>8102</v>
      </c>
      <c r="G157" s="31">
        <f t="shared" si="23"/>
        <v>2.8400000002875458E-2</v>
      </c>
      <c r="H157" s="31"/>
      <c r="I157" s="31">
        <f t="shared" si="22"/>
        <v>2.8400000002875458E-2</v>
      </c>
      <c r="J157" s="31"/>
      <c r="K157" s="31"/>
      <c r="L157" s="31"/>
      <c r="M157" s="31"/>
      <c r="N157" s="31"/>
      <c r="O157" s="31">
        <f t="shared" ca="1" si="20"/>
        <v>7.7796975977578703E-2</v>
      </c>
      <c r="P157" s="31"/>
      <c r="Q157" s="33">
        <f t="shared" si="21"/>
        <v>30262.843000000001</v>
      </c>
      <c r="R157" s="31"/>
      <c r="S157" s="31"/>
      <c r="T157" s="31"/>
      <c r="U157" s="31"/>
      <c r="V157" s="31"/>
      <c r="W157" s="31"/>
      <c r="X157" s="31"/>
      <c r="Y157" s="31"/>
      <c r="Z157" s="31"/>
      <c r="AA157" s="31" t="s">
        <v>45</v>
      </c>
      <c r="AB157" s="31"/>
      <c r="AC157" s="31"/>
      <c r="AD157" s="31"/>
      <c r="AE157" s="31"/>
      <c r="AF157" s="31" t="s">
        <v>47</v>
      </c>
    </row>
    <row r="158" spans="1:32" ht="12.75" customHeight="1">
      <c r="A158" s="36" t="s">
        <v>68</v>
      </c>
      <c r="B158" s="107"/>
      <c r="C158" s="37">
        <v>45525.476000000002</v>
      </c>
      <c r="D158" s="104"/>
      <c r="E158" s="36">
        <f t="shared" si="18"/>
        <v>8215.9982257913907</v>
      </c>
      <c r="F158" s="31">
        <f t="shared" si="19"/>
        <v>8216</v>
      </c>
      <c r="G158" s="31">
        <f t="shared" si="23"/>
        <v>-3.7999999985913746E-3</v>
      </c>
      <c r="H158" s="31"/>
      <c r="I158" s="31">
        <f t="shared" si="22"/>
        <v>-3.7999999985913746E-3</v>
      </c>
      <c r="J158" s="31"/>
      <c r="K158" s="31"/>
      <c r="L158" s="31"/>
      <c r="M158" s="31"/>
      <c r="N158" s="31"/>
      <c r="O158" s="31">
        <f t="shared" ca="1" si="20"/>
        <v>7.573666237551932E-2</v>
      </c>
      <c r="P158" s="31"/>
      <c r="Q158" s="33">
        <f t="shared" si="21"/>
        <v>30506.976000000002</v>
      </c>
      <c r="R158" s="31"/>
      <c r="S158" s="31"/>
      <c r="T158" s="31"/>
      <c r="U158" s="31"/>
      <c r="V158" s="31"/>
      <c r="W158" s="31"/>
      <c r="X158" s="31"/>
      <c r="Y158" s="31"/>
      <c r="Z158" s="31"/>
      <c r="AA158" s="31" t="s">
        <v>67</v>
      </c>
      <c r="AB158" s="31"/>
      <c r="AC158" s="31"/>
      <c r="AD158" s="31"/>
      <c r="AE158" s="31"/>
      <c r="AF158" s="31" t="s">
        <v>47</v>
      </c>
    </row>
    <row r="159" spans="1:32" ht="12.75" customHeight="1">
      <c r="A159" s="36" t="s">
        <v>61</v>
      </c>
      <c r="B159" s="107"/>
      <c r="C159" s="37">
        <v>45555.438000000002</v>
      </c>
      <c r="D159" s="104"/>
      <c r="E159" s="36">
        <f t="shared" si="18"/>
        <v>8229.9873937809334</v>
      </c>
      <c r="F159" s="31">
        <f t="shared" si="19"/>
        <v>8230</v>
      </c>
      <c r="G159" s="31">
        <f t="shared" si="23"/>
        <v>-2.6999999994586688E-2</v>
      </c>
      <c r="H159" s="31"/>
      <c r="I159" s="31">
        <f t="shared" si="22"/>
        <v>-2.6999999994586688E-2</v>
      </c>
      <c r="J159" s="31"/>
      <c r="K159" s="31"/>
      <c r="L159" s="31"/>
      <c r="M159" s="31"/>
      <c r="N159" s="31"/>
      <c r="O159" s="31">
        <f t="shared" ca="1" si="20"/>
        <v>7.5483641406845353E-2</v>
      </c>
      <c r="P159" s="31"/>
      <c r="Q159" s="33">
        <f t="shared" si="21"/>
        <v>30536.938000000002</v>
      </c>
      <c r="R159" s="31"/>
      <c r="S159" s="31"/>
      <c r="T159" s="31"/>
      <c r="U159" s="31"/>
      <c r="V159" s="31"/>
      <c r="W159" s="31"/>
      <c r="X159" s="31"/>
      <c r="Y159" s="31"/>
      <c r="Z159" s="31"/>
      <c r="AA159" s="31" t="s">
        <v>45</v>
      </c>
      <c r="AB159" s="31"/>
      <c r="AC159" s="31"/>
      <c r="AD159" s="31"/>
      <c r="AE159" s="31"/>
      <c r="AF159" s="31" t="s">
        <v>47</v>
      </c>
    </row>
    <row r="160" spans="1:32" ht="12.75" customHeight="1">
      <c r="A160" s="36" t="s">
        <v>61</v>
      </c>
      <c r="B160" s="107"/>
      <c r="C160" s="37">
        <v>45555.446000000004</v>
      </c>
      <c r="D160" s="104"/>
      <c r="E160" s="36">
        <f t="shared" si="18"/>
        <v>8229.9911289569536</v>
      </c>
      <c r="F160" s="31">
        <f t="shared" si="19"/>
        <v>8230</v>
      </c>
      <c r="G160" s="31">
        <f t="shared" si="23"/>
        <v>-1.8999999992956873E-2</v>
      </c>
      <c r="H160" s="31"/>
      <c r="I160" s="31">
        <f t="shared" si="22"/>
        <v>-1.8999999992956873E-2</v>
      </c>
      <c r="J160" s="31"/>
      <c r="K160" s="31"/>
      <c r="L160" s="31"/>
      <c r="M160" s="31"/>
      <c r="N160" s="31"/>
      <c r="O160" s="31">
        <f t="shared" ca="1" si="20"/>
        <v>7.5483641406845353E-2</v>
      </c>
      <c r="P160" s="31"/>
      <c r="Q160" s="33">
        <f t="shared" si="21"/>
        <v>30536.946000000004</v>
      </c>
      <c r="R160" s="31"/>
      <c r="S160" s="31"/>
      <c r="T160" s="31"/>
      <c r="U160" s="31"/>
      <c r="V160" s="31"/>
      <c r="W160" s="31"/>
      <c r="X160" s="31"/>
      <c r="Y160" s="31"/>
      <c r="Z160" s="31"/>
      <c r="AA160" s="31" t="s">
        <v>45</v>
      </c>
      <c r="AB160" s="31"/>
      <c r="AC160" s="31"/>
      <c r="AD160" s="31"/>
      <c r="AE160" s="31"/>
      <c r="AF160" s="31" t="s">
        <v>47</v>
      </c>
    </row>
    <row r="161" spans="1:32" ht="12.75" customHeight="1">
      <c r="A161" s="36" t="s">
        <v>61</v>
      </c>
      <c r="B161" s="107"/>
      <c r="C161" s="37">
        <v>45555.447999999997</v>
      </c>
      <c r="D161" s="104"/>
      <c r="E161" s="36">
        <f t="shared" si="18"/>
        <v>8229.9920627509546</v>
      </c>
      <c r="F161" s="31">
        <f t="shared" si="19"/>
        <v>8230</v>
      </c>
      <c r="G161" s="31">
        <f t="shared" si="23"/>
        <v>-1.6999999999825377E-2</v>
      </c>
      <c r="H161" s="31"/>
      <c r="I161" s="31">
        <f t="shared" si="22"/>
        <v>-1.6999999999825377E-2</v>
      </c>
      <c r="J161" s="31"/>
      <c r="K161" s="31"/>
      <c r="L161" s="31"/>
      <c r="M161" s="31"/>
      <c r="N161" s="31"/>
      <c r="O161" s="31">
        <f t="shared" ca="1" si="20"/>
        <v>7.5483641406845353E-2</v>
      </c>
      <c r="P161" s="31"/>
      <c r="Q161" s="33">
        <f t="shared" si="21"/>
        <v>30536.947999999997</v>
      </c>
      <c r="R161" s="31"/>
      <c r="S161" s="31"/>
      <c r="T161" s="31"/>
      <c r="U161" s="31"/>
      <c r="V161" s="31"/>
      <c r="W161" s="31"/>
      <c r="X161" s="31"/>
      <c r="Y161" s="31"/>
      <c r="Z161" s="31"/>
      <c r="AA161" s="31" t="s">
        <v>45</v>
      </c>
      <c r="AB161" s="31"/>
      <c r="AC161" s="31"/>
      <c r="AD161" s="31"/>
      <c r="AE161" s="31"/>
      <c r="AF161" s="31" t="s">
        <v>47</v>
      </c>
    </row>
    <row r="162" spans="1:32" s="31" customFormat="1" ht="12.75" customHeight="1">
      <c r="A162" s="36" t="s">
        <v>61</v>
      </c>
      <c r="B162" s="107"/>
      <c r="C162" s="37">
        <v>45555.455000000002</v>
      </c>
      <c r="D162" s="104"/>
      <c r="E162" s="36">
        <f t="shared" si="18"/>
        <v>8229.9953310299752</v>
      </c>
      <c r="F162" s="31">
        <f t="shared" si="19"/>
        <v>8230</v>
      </c>
      <c r="G162" s="31">
        <f t="shared" si="23"/>
        <v>-9.9999999947613105E-3</v>
      </c>
      <c r="I162" s="31">
        <f t="shared" si="22"/>
        <v>-9.9999999947613105E-3</v>
      </c>
      <c r="O162" s="31">
        <f t="shared" ca="1" si="20"/>
        <v>7.5483641406845353E-2</v>
      </c>
      <c r="Q162" s="33">
        <f t="shared" si="21"/>
        <v>30536.955000000002</v>
      </c>
      <c r="AA162" s="31" t="s">
        <v>45</v>
      </c>
      <c r="AF162" s="31" t="s">
        <v>47</v>
      </c>
    </row>
    <row r="163" spans="1:32" s="31" customFormat="1" ht="12.75" customHeight="1">
      <c r="A163" s="36" t="s">
        <v>61</v>
      </c>
      <c r="B163" s="107"/>
      <c r="C163" s="37">
        <v>45555.455000000002</v>
      </c>
      <c r="D163" s="104"/>
      <c r="E163" s="36">
        <f t="shared" si="18"/>
        <v>8229.9953310299752</v>
      </c>
      <c r="F163" s="31">
        <f t="shared" si="19"/>
        <v>8230</v>
      </c>
      <c r="G163" s="31">
        <f t="shared" si="23"/>
        <v>-9.9999999947613105E-3</v>
      </c>
      <c r="I163" s="31">
        <f t="shared" si="22"/>
        <v>-9.9999999947613105E-3</v>
      </c>
      <c r="O163" s="31">
        <f t="shared" ca="1" si="20"/>
        <v>7.5483641406845353E-2</v>
      </c>
      <c r="Q163" s="33">
        <f t="shared" si="21"/>
        <v>30536.955000000002</v>
      </c>
      <c r="AA163" s="31" t="s">
        <v>45</v>
      </c>
      <c r="AF163" s="31" t="s">
        <v>47</v>
      </c>
    </row>
    <row r="164" spans="1:32" s="31" customFormat="1" ht="12.75" customHeight="1">
      <c r="A164" s="36" t="s">
        <v>61</v>
      </c>
      <c r="B164" s="107"/>
      <c r="C164" s="37">
        <v>45555.457999999999</v>
      </c>
      <c r="D164" s="104"/>
      <c r="E164" s="36">
        <f t="shared" si="18"/>
        <v>8229.9967317209812</v>
      </c>
      <c r="F164" s="31">
        <f t="shared" si="19"/>
        <v>8230</v>
      </c>
      <c r="G164" s="31">
        <f t="shared" si="23"/>
        <v>-6.9999999977881089E-3</v>
      </c>
      <c r="I164" s="31">
        <f t="shared" si="22"/>
        <v>-6.9999999977881089E-3</v>
      </c>
      <c r="O164" s="31">
        <f t="shared" ca="1" si="20"/>
        <v>7.5483641406845353E-2</v>
      </c>
      <c r="Q164" s="33">
        <f t="shared" si="21"/>
        <v>30536.957999999999</v>
      </c>
      <c r="AA164" s="31" t="s">
        <v>45</v>
      </c>
      <c r="AF164" s="31" t="s">
        <v>47</v>
      </c>
    </row>
    <row r="165" spans="1:32" ht="12.75" customHeight="1">
      <c r="A165" s="36" t="s">
        <v>61</v>
      </c>
      <c r="B165" s="107"/>
      <c r="C165" s="37">
        <v>45555.457999999999</v>
      </c>
      <c r="D165" s="104"/>
      <c r="E165" s="36">
        <f t="shared" si="18"/>
        <v>8229.9967317209812</v>
      </c>
      <c r="F165" s="31">
        <f t="shared" si="19"/>
        <v>8230</v>
      </c>
      <c r="G165" s="31">
        <f t="shared" si="23"/>
        <v>-6.9999999977881089E-3</v>
      </c>
      <c r="H165" s="31"/>
      <c r="I165" s="31">
        <f t="shared" si="22"/>
        <v>-6.9999999977881089E-3</v>
      </c>
      <c r="J165" s="31"/>
      <c r="K165" s="31"/>
      <c r="L165" s="31"/>
      <c r="M165" s="31"/>
      <c r="N165" s="31"/>
      <c r="O165" s="31">
        <f t="shared" ca="1" si="20"/>
        <v>7.5483641406845353E-2</v>
      </c>
      <c r="P165" s="31"/>
      <c r="Q165" s="33">
        <f t="shared" si="21"/>
        <v>30536.957999999999</v>
      </c>
      <c r="R165" s="31"/>
      <c r="S165" s="31"/>
      <c r="T165" s="31"/>
      <c r="U165" s="31"/>
      <c r="V165" s="31"/>
      <c r="W165" s="31"/>
      <c r="X165" s="31"/>
      <c r="Y165" s="31"/>
      <c r="Z165" s="31"/>
      <c r="AA165" s="31" t="s">
        <v>45</v>
      </c>
      <c r="AB165" s="31"/>
      <c r="AC165" s="31"/>
      <c r="AD165" s="31"/>
      <c r="AE165" s="31"/>
      <c r="AF165" s="31" t="s">
        <v>47</v>
      </c>
    </row>
    <row r="166" spans="1:32" ht="12.75" customHeight="1">
      <c r="A166" s="36" t="s">
        <v>61</v>
      </c>
      <c r="B166" s="107"/>
      <c r="C166" s="37">
        <v>45555.459000000003</v>
      </c>
      <c r="D166" s="104"/>
      <c r="E166" s="36">
        <f t="shared" si="18"/>
        <v>8229.9971986179862</v>
      </c>
      <c r="F166" s="31">
        <f t="shared" si="19"/>
        <v>8230</v>
      </c>
      <c r="G166" s="31">
        <f t="shared" si="23"/>
        <v>-5.9999999939464033E-3</v>
      </c>
      <c r="H166" s="31"/>
      <c r="I166" s="31">
        <f t="shared" si="22"/>
        <v>-5.9999999939464033E-3</v>
      </c>
      <c r="J166" s="31"/>
      <c r="K166" s="31"/>
      <c r="L166" s="31"/>
      <c r="M166" s="31"/>
      <c r="N166" s="31"/>
      <c r="O166" s="31">
        <f t="shared" ca="1" si="20"/>
        <v>7.5483641406845353E-2</v>
      </c>
      <c r="P166" s="31"/>
      <c r="Q166" s="33">
        <f t="shared" si="21"/>
        <v>30536.959000000003</v>
      </c>
      <c r="R166" s="31"/>
      <c r="S166" s="31"/>
      <c r="T166" s="31"/>
      <c r="U166" s="31"/>
      <c r="V166" s="31"/>
      <c r="W166" s="31"/>
      <c r="X166" s="31"/>
      <c r="Y166" s="31"/>
      <c r="Z166" s="31"/>
      <c r="AA166" s="31" t="s">
        <v>45</v>
      </c>
      <c r="AB166" s="31"/>
      <c r="AC166" s="31"/>
      <c r="AD166" s="31"/>
      <c r="AE166" s="31"/>
      <c r="AF166" s="31" t="s">
        <v>47</v>
      </c>
    </row>
    <row r="167" spans="1:32" s="31" customFormat="1" ht="12.75" customHeight="1">
      <c r="A167" s="36" t="s">
        <v>61</v>
      </c>
      <c r="B167" s="107"/>
      <c r="C167" s="37">
        <v>45555.459000000003</v>
      </c>
      <c r="D167" s="104"/>
      <c r="E167" s="36">
        <f t="shared" si="18"/>
        <v>8229.9971986179862</v>
      </c>
      <c r="F167" s="31">
        <f t="shared" si="19"/>
        <v>8230</v>
      </c>
      <c r="G167" s="31">
        <f t="shared" si="23"/>
        <v>-5.9999999939464033E-3</v>
      </c>
      <c r="I167" s="31">
        <f t="shared" si="22"/>
        <v>-5.9999999939464033E-3</v>
      </c>
      <c r="O167" s="31">
        <f t="shared" ca="1" si="20"/>
        <v>7.5483641406845353E-2</v>
      </c>
      <c r="Q167" s="33">
        <f t="shared" si="21"/>
        <v>30536.959000000003</v>
      </c>
      <c r="AA167" s="31" t="s">
        <v>45</v>
      </c>
      <c r="AF167" s="31" t="s">
        <v>47</v>
      </c>
    </row>
    <row r="168" spans="1:32" s="31" customFormat="1" ht="12.75" customHeight="1">
      <c r="A168" s="36" t="s">
        <v>61</v>
      </c>
      <c r="B168" s="107"/>
      <c r="C168" s="37">
        <v>45555.468000000001</v>
      </c>
      <c r="D168" s="104"/>
      <c r="E168" s="36">
        <f t="shared" si="18"/>
        <v>8230.0014006910078</v>
      </c>
      <c r="F168" s="31">
        <f t="shared" si="19"/>
        <v>8230</v>
      </c>
      <c r="G168" s="31">
        <f t="shared" si="23"/>
        <v>3.0000000042491592E-3</v>
      </c>
      <c r="I168" s="31">
        <f t="shared" si="22"/>
        <v>3.0000000042491592E-3</v>
      </c>
      <c r="O168" s="31">
        <f t="shared" ca="1" si="20"/>
        <v>7.5483641406845353E-2</v>
      </c>
      <c r="Q168" s="33">
        <f t="shared" si="21"/>
        <v>30536.968000000001</v>
      </c>
      <c r="AA168" s="31" t="s">
        <v>45</v>
      </c>
      <c r="AF168" s="31" t="s">
        <v>47</v>
      </c>
    </row>
    <row r="169" spans="1:32" s="31" customFormat="1" ht="12.75" customHeight="1">
      <c r="A169" s="36" t="s">
        <v>69</v>
      </c>
      <c r="B169" s="107"/>
      <c r="C169" s="37">
        <v>45902.434000000001</v>
      </c>
      <c r="D169" s="104"/>
      <c r="E169" s="36">
        <f t="shared" si="18"/>
        <v>8391.9987860677938</v>
      </c>
      <c r="F169" s="31">
        <f t="shared" si="19"/>
        <v>8392</v>
      </c>
      <c r="G169" s="31">
        <f t="shared" si="23"/>
        <v>-2.599999999802094E-3</v>
      </c>
      <c r="I169" s="31">
        <f t="shared" si="22"/>
        <v>-2.599999999802094E-3</v>
      </c>
      <c r="O169" s="31">
        <f t="shared" ca="1" si="20"/>
        <v>7.2555827340760992E-2</v>
      </c>
      <c r="Q169" s="33">
        <f t="shared" si="21"/>
        <v>30883.934000000001</v>
      </c>
      <c r="AA169" s="31" t="s">
        <v>67</v>
      </c>
      <c r="AB169" s="31">
        <v>6</v>
      </c>
      <c r="AD169" s="31" t="s">
        <v>37</v>
      </c>
      <c r="AF169" s="31" t="s">
        <v>35</v>
      </c>
    </row>
    <row r="170" spans="1:32" s="31" customFormat="1" ht="12.75" customHeight="1">
      <c r="A170" s="36" t="s">
        <v>70</v>
      </c>
      <c r="B170" s="107"/>
      <c r="C170" s="37">
        <v>45917.434999999998</v>
      </c>
      <c r="D170" s="104"/>
      <c r="E170" s="36">
        <f t="shared" si="18"/>
        <v>8399.0027080026139</v>
      </c>
      <c r="F170" s="31">
        <f t="shared" si="19"/>
        <v>8399</v>
      </c>
      <c r="G170" s="31">
        <f t="shared" si="23"/>
        <v>5.7999999989988282E-3</v>
      </c>
      <c r="I170" s="31">
        <f t="shared" si="22"/>
        <v>5.7999999989988282E-3</v>
      </c>
      <c r="O170" s="31">
        <f t="shared" ca="1" si="20"/>
        <v>7.2429316856424009E-2</v>
      </c>
      <c r="Q170" s="33">
        <f t="shared" si="21"/>
        <v>30898.934999999998</v>
      </c>
      <c r="AA170" s="31" t="s">
        <v>45</v>
      </c>
      <c r="AF170" s="31" t="s">
        <v>47</v>
      </c>
    </row>
    <row r="171" spans="1:32" s="31" customFormat="1" ht="12.75" customHeight="1">
      <c r="A171" s="36" t="s">
        <v>70</v>
      </c>
      <c r="B171" s="107"/>
      <c r="C171" s="37">
        <v>45917.442999999999</v>
      </c>
      <c r="D171" s="104"/>
      <c r="E171" s="36">
        <f t="shared" si="18"/>
        <v>8399.0064431786341</v>
      </c>
      <c r="F171" s="31">
        <f t="shared" si="19"/>
        <v>8399</v>
      </c>
      <c r="G171" s="31">
        <f t="shared" si="23"/>
        <v>1.3800000000628643E-2</v>
      </c>
      <c r="I171" s="31">
        <f t="shared" si="22"/>
        <v>1.3800000000628643E-2</v>
      </c>
      <c r="O171" s="31">
        <f t="shared" ca="1" si="20"/>
        <v>7.2429316856424009E-2</v>
      </c>
      <c r="Q171" s="33">
        <f t="shared" si="21"/>
        <v>30898.942999999999</v>
      </c>
      <c r="AA171" s="31" t="s">
        <v>45</v>
      </c>
      <c r="AF171" s="31" t="s">
        <v>47</v>
      </c>
    </row>
    <row r="172" spans="1:32" s="31" customFormat="1" ht="12.75" customHeight="1">
      <c r="A172" s="36" t="s">
        <v>50</v>
      </c>
      <c r="B172" s="107"/>
      <c r="C172" s="37">
        <v>46011.656999999999</v>
      </c>
      <c r="D172" s="104"/>
      <c r="E172" s="36">
        <f t="shared" si="18"/>
        <v>8442.9946773741704</v>
      </c>
      <c r="F172" s="31">
        <f t="shared" si="19"/>
        <v>8443</v>
      </c>
      <c r="G172" s="31">
        <f t="shared" si="23"/>
        <v>-1.1399999995774124E-2</v>
      </c>
      <c r="I172" s="31">
        <f t="shared" si="22"/>
        <v>-1.1399999995774124E-2</v>
      </c>
      <c r="O172" s="31">
        <f t="shared" ca="1" si="20"/>
        <v>7.1634108097734434E-2</v>
      </c>
      <c r="Q172" s="33">
        <f t="shared" si="21"/>
        <v>30993.156999999999</v>
      </c>
      <c r="AA172" s="31" t="s">
        <v>45</v>
      </c>
      <c r="AB172" s="31">
        <v>14</v>
      </c>
      <c r="AD172" s="31" t="s">
        <v>71</v>
      </c>
      <c r="AF172" s="31" t="s">
        <v>51</v>
      </c>
    </row>
    <row r="173" spans="1:32" s="31" customFormat="1" ht="12.75" customHeight="1">
      <c r="A173" s="36" t="s">
        <v>50</v>
      </c>
      <c r="B173" s="107"/>
      <c r="C173" s="37">
        <v>46011.66</v>
      </c>
      <c r="D173" s="104"/>
      <c r="E173" s="36">
        <f t="shared" si="18"/>
        <v>8442.99607806518</v>
      </c>
      <c r="F173" s="31">
        <f t="shared" si="19"/>
        <v>8443</v>
      </c>
      <c r="G173" s="31">
        <f t="shared" si="23"/>
        <v>-8.3999999915249646E-3</v>
      </c>
      <c r="I173" s="31">
        <f t="shared" si="22"/>
        <v>-8.3999999915249646E-3</v>
      </c>
      <c r="O173" s="31">
        <f t="shared" ca="1" si="20"/>
        <v>7.1634108097734434E-2</v>
      </c>
      <c r="Q173" s="33">
        <f t="shared" si="21"/>
        <v>30993.160000000003</v>
      </c>
      <c r="AA173" s="31" t="s">
        <v>45</v>
      </c>
      <c r="AB173" s="31">
        <v>12</v>
      </c>
      <c r="AD173" s="31" t="s">
        <v>49</v>
      </c>
      <c r="AF173" s="31" t="s">
        <v>51</v>
      </c>
    </row>
    <row r="174" spans="1:32" s="31" customFormat="1" ht="12.75" customHeight="1">
      <c r="A174" s="36" t="s">
        <v>50</v>
      </c>
      <c r="B174" s="107"/>
      <c r="C174" s="37">
        <v>46026.637000000002</v>
      </c>
      <c r="D174" s="104"/>
      <c r="E174" s="36">
        <f t="shared" si="18"/>
        <v>8449.9887944719412</v>
      </c>
      <c r="F174" s="31">
        <f t="shared" si="19"/>
        <v>8450</v>
      </c>
      <c r="G174" s="31">
        <f t="shared" si="23"/>
        <v>-2.3999999997613486E-2</v>
      </c>
      <c r="I174" s="31">
        <f t="shared" si="22"/>
        <v>-2.3999999997613486E-2</v>
      </c>
      <c r="O174" s="31">
        <f t="shared" ca="1" si="20"/>
        <v>7.150759761339745E-2</v>
      </c>
      <c r="Q174" s="33">
        <f t="shared" si="21"/>
        <v>31008.137000000002</v>
      </c>
      <c r="AA174" s="31" t="s">
        <v>45</v>
      </c>
      <c r="AB174" s="31">
        <v>11</v>
      </c>
      <c r="AD174" s="31" t="s">
        <v>49</v>
      </c>
      <c r="AF174" s="31" t="s">
        <v>51</v>
      </c>
    </row>
    <row r="175" spans="1:32" s="31" customFormat="1" ht="12.75" customHeight="1">
      <c r="A175" s="36" t="s">
        <v>50</v>
      </c>
      <c r="B175" s="107"/>
      <c r="C175" s="37">
        <v>46026.677000000003</v>
      </c>
      <c r="D175" s="104"/>
      <c r="E175" s="36">
        <f t="shared" si="18"/>
        <v>8450.0074703520422</v>
      </c>
      <c r="F175" s="31">
        <f t="shared" si="19"/>
        <v>8450</v>
      </c>
      <c r="G175" s="31">
        <f t="shared" si="23"/>
        <v>1.6000000003259629E-2</v>
      </c>
      <c r="I175" s="31">
        <f t="shared" si="22"/>
        <v>1.6000000003259629E-2</v>
      </c>
      <c r="O175" s="31">
        <f t="shared" ca="1" si="20"/>
        <v>7.150759761339745E-2</v>
      </c>
      <c r="Q175" s="33">
        <f t="shared" si="21"/>
        <v>31008.177000000003</v>
      </c>
      <c r="AA175" s="31" t="s">
        <v>45</v>
      </c>
      <c r="AB175" s="31">
        <v>13</v>
      </c>
      <c r="AD175" s="31" t="s">
        <v>71</v>
      </c>
      <c r="AF175" s="31" t="s">
        <v>51</v>
      </c>
    </row>
    <row r="176" spans="1:32" s="31" customFormat="1" ht="12.75" customHeight="1">
      <c r="A176" s="36" t="s">
        <v>72</v>
      </c>
      <c r="B176" s="107"/>
      <c r="C176" s="37">
        <v>46204.417999999998</v>
      </c>
      <c r="D176" s="104"/>
      <c r="E176" s="36">
        <f t="shared" si="18"/>
        <v>8532.9942104771671</v>
      </c>
      <c r="F176" s="31">
        <f t="shared" si="19"/>
        <v>8533</v>
      </c>
      <c r="G176" s="31">
        <f t="shared" si="23"/>
        <v>-1.2399999999615829E-2</v>
      </c>
      <c r="I176" s="31">
        <f t="shared" si="22"/>
        <v>-1.2399999999615829E-2</v>
      </c>
      <c r="O176" s="31">
        <f t="shared" ca="1" si="20"/>
        <v>7.0007544727687554E-2</v>
      </c>
      <c r="Q176" s="33">
        <f t="shared" si="21"/>
        <v>31185.917999999998</v>
      </c>
      <c r="AA176" s="31" t="s">
        <v>45</v>
      </c>
      <c r="AF176" s="31" t="s">
        <v>47</v>
      </c>
    </row>
    <row r="177" spans="1:32" s="31" customFormat="1" ht="12.75" customHeight="1">
      <c r="A177" s="36" t="s">
        <v>50</v>
      </c>
      <c r="B177" s="107"/>
      <c r="C177" s="37">
        <v>46253.703999999998</v>
      </c>
      <c r="D177" s="104" t="s">
        <v>54</v>
      </c>
      <c r="E177" s="36">
        <f t="shared" si="18"/>
        <v>8556.0056961434293</v>
      </c>
      <c r="F177" s="31">
        <f t="shared" si="19"/>
        <v>8556</v>
      </c>
      <c r="G177" s="31">
        <f t="shared" si="23"/>
        <v>1.2199999997392297E-2</v>
      </c>
      <c r="I177" s="31">
        <f t="shared" si="22"/>
        <v>1.2199999997392297E-2</v>
      </c>
      <c r="O177" s="31">
        <f t="shared" ca="1" si="20"/>
        <v>6.9591867422008902E-2</v>
      </c>
      <c r="Q177" s="33">
        <f t="shared" si="21"/>
        <v>31235.203999999998</v>
      </c>
      <c r="AA177" s="31" t="s">
        <v>45</v>
      </c>
      <c r="AB177" s="31">
        <v>12</v>
      </c>
      <c r="AD177" s="31" t="s">
        <v>49</v>
      </c>
      <c r="AF177" s="31" t="s">
        <v>51</v>
      </c>
    </row>
    <row r="178" spans="1:32" s="31" customFormat="1" ht="12.75" customHeight="1">
      <c r="A178" s="36" t="s">
        <v>70</v>
      </c>
      <c r="B178" s="107"/>
      <c r="C178" s="37">
        <v>46294.377999999997</v>
      </c>
      <c r="D178" s="104"/>
      <c r="E178" s="36">
        <f t="shared" si="18"/>
        <v>8574.996264823978</v>
      </c>
      <c r="F178" s="31">
        <f t="shared" si="19"/>
        <v>8575</v>
      </c>
      <c r="G178" s="31">
        <f t="shared" si="23"/>
        <v>-8.0000000016298145E-3</v>
      </c>
      <c r="I178" s="31">
        <f t="shared" si="22"/>
        <v>-8.0000000016298145E-3</v>
      </c>
      <c r="O178" s="31">
        <f t="shared" ca="1" si="20"/>
        <v>6.9248481821665653E-2</v>
      </c>
      <c r="Q178" s="33">
        <f t="shared" si="21"/>
        <v>31275.877999999997</v>
      </c>
      <c r="AA178" s="31" t="s">
        <v>45</v>
      </c>
      <c r="AF178" s="31" t="s">
        <v>47</v>
      </c>
    </row>
    <row r="179" spans="1:32" s="31" customFormat="1" ht="12.75" customHeight="1">
      <c r="A179" s="36" t="s">
        <v>70</v>
      </c>
      <c r="B179" s="107"/>
      <c r="C179" s="37">
        <v>46294.381999999998</v>
      </c>
      <c r="D179" s="104"/>
      <c r="E179" s="36">
        <f t="shared" si="18"/>
        <v>8574.998132411989</v>
      </c>
      <c r="F179" s="31">
        <f t="shared" si="19"/>
        <v>8575</v>
      </c>
      <c r="G179" s="31">
        <f t="shared" si="23"/>
        <v>-4.0000000008149073E-3</v>
      </c>
      <c r="I179" s="31">
        <f t="shared" si="22"/>
        <v>-4.0000000008149073E-3</v>
      </c>
      <c r="O179" s="31">
        <f t="shared" ca="1" si="20"/>
        <v>6.9248481821665653E-2</v>
      </c>
      <c r="Q179" s="33">
        <f t="shared" si="21"/>
        <v>31275.881999999998</v>
      </c>
      <c r="AA179" s="31" t="s">
        <v>45</v>
      </c>
      <c r="AF179" s="31" t="s">
        <v>47</v>
      </c>
    </row>
    <row r="180" spans="1:32" s="31" customFormat="1" ht="12.75" customHeight="1">
      <c r="A180" s="36" t="s">
        <v>70</v>
      </c>
      <c r="B180" s="107"/>
      <c r="C180" s="37">
        <v>46294.381999999998</v>
      </c>
      <c r="D180" s="104"/>
      <c r="E180" s="36">
        <f t="shared" si="18"/>
        <v>8574.998132411989</v>
      </c>
      <c r="F180" s="31">
        <f t="shared" si="19"/>
        <v>8575</v>
      </c>
      <c r="G180" s="31">
        <f t="shared" si="23"/>
        <v>-4.0000000008149073E-3</v>
      </c>
      <c r="I180" s="31">
        <f t="shared" si="22"/>
        <v>-4.0000000008149073E-3</v>
      </c>
      <c r="O180" s="31">
        <f t="shared" ca="1" si="20"/>
        <v>6.9248481821665653E-2</v>
      </c>
      <c r="Q180" s="33">
        <f t="shared" si="21"/>
        <v>31275.881999999998</v>
      </c>
      <c r="AA180" s="31" t="s">
        <v>45</v>
      </c>
      <c r="AF180" s="31" t="s">
        <v>47</v>
      </c>
    </row>
    <row r="181" spans="1:32" s="31" customFormat="1" ht="12.75" customHeight="1">
      <c r="A181" s="36" t="s">
        <v>70</v>
      </c>
      <c r="B181" s="107"/>
      <c r="C181" s="37">
        <v>46294.383000000002</v>
      </c>
      <c r="D181" s="104"/>
      <c r="E181" s="36">
        <f t="shared" si="18"/>
        <v>8574.9985993089922</v>
      </c>
      <c r="F181" s="31">
        <f t="shared" si="19"/>
        <v>8575</v>
      </c>
      <c r="G181" s="31">
        <f t="shared" si="23"/>
        <v>-2.9999999969732016E-3</v>
      </c>
      <c r="I181" s="31">
        <f t="shared" si="22"/>
        <v>-2.9999999969732016E-3</v>
      </c>
      <c r="O181" s="31">
        <f t="shared" ca="1" si="20"/>
        <v>6.9248481821665653E-2</v>
      </c>
      <c r="Q181" s="33">
        <f t="shared" si="21"/>
        <v>31275.883000000002</v>
      </c>
      <c r="AA181" s="31" t="s">
        <v>45</v>
      </c>
      <c r="AF181" s="31" t="s">
        <v>47</v>
      </c>
    </row>
    <row r="182" spans="1:32" s="31" customFormat="1" ht="12.75" customHeight="1">
      <c r="A182" s="36" t="s">
        <v>70</v>
      </c>
      <c r="B182" s="107"/>
      <c r="C182" s="37">
        <v>46294.385999999999</v>
      </c>
      <c r="D182" s="104"/>
      <c r="E182" s="36">
        <f t="shared" si="18"/>
        <v>8575</v>
      </c>
      <c r="F182" s="31">
        <f t="shared" si="19"/>
        <v>8575</v>
      </c>
      <c r="G182" s="31">
        <f t="shared" si="23"/>
        <v>0</v>
      </c>
      <c r="I182" s="31">
        <f t="shared" si="22"/>
        <v>0</v>
      </c>
      <c r="O182" s="31">
        <f t="shared" ca="1" si="20"/>
        <v>6.9248481821665653E-2</v>
      </c>
      <c r="Q182" s="33">
        <f t="shared" si="21"/>
        <v>31275.885999999999</v>
      </c>
      <c r="AA182" s="31" t="s">
        <v>45</v>
      </c>
      <c r="AF182" s="31" t="s">
        <v>47</v>
      </c>
    </row>
    <row r="183" spans="1:32" s="31" customFormat="1" ht="12.75" customHeight="1">
      <c r="A183" s="36" t="s">
        <v>70</v>
      </c>
      <c r="B183" s="107"/>
      <c r="C183" s="37">
        <v>46294.385999999999</v>
      </c>
      <c r="D183" s="104"/>
      <c r="E183" s="36">
        <f t="shared" si="18"/>
        <v>8575</v>
      </c>
      <c r="F183" s="31">
        <f t="shared" si="19"/>
        <v>8575</v>
      </c>
      <c r="G183" s="31">
        <f t="shared" si="23"/>
        <v>0</v>
      </c>
      <c r="I183" s="31">
        <f t="shared" si="22"/>
        <v>0</v>
      </c>
      <c r="O183" s="31">
        <f t="shared" ca="1" si="20"/>
        <v>6.9248481821665653E-2</v>
      </c>
      <c r="Q183" s="33">
        <f t="shared" si="21"/>
        <v>31275.885999999999</v>
      </c>
      <c r="AA183" s="31" t="s">
        <v>45</v>
      </c>
      <c r="AF183" s="31" t="s">
        <v>47</v>
      </c>
    </row>
    <row r="184" spans="1:32" s="31" customFormat="1" ht="12.75" customHeight="1">
      <c r="A184" s="36" t="s">
        <v>70</v>
      </c>
      <c r="B184" s="107"/>
      <c r="C184" s="37">
        <v>46294.387999999999</v>
      </c>
      <c r="D184" s="104"/>
      <c r="E184" s="36">
        <f t="shared" si="18"/>
        <v>8575.0009337940046</v>
      </c>
      <c r="F184" s="31">
        <f t="shared" si="19"/>
        <v>8575</v>
      </c>
      <c r="G184" s="31">
        <f t="shared" si="23"/>
        <v>2.0000000004074536E-3</v>
      </c>
      <c r="I184" s="31">
        <f t="shared" si="22"/>
        <v>2.0000000004074536E-3</v>
      </c>
      <c r="O184" s="31">
        <f t="shared" ca="1" si="20"/>
        <v>6.9248481821665653E-2</v>
      </c>
      <c r="Q184" s="33">
        <f t="shared" si="21"/>
        <v>31275.887999999999</v>
      </c>
      <c r="AA184" s="31" t="s">
        <v>45</v>
      </c>
      <c r="AF184" s="31" t="s">
        <v>47</v>
      </c>
    </row>
    <row r="185" spans="1:32" s="31" customFormat="1" ht="12.75" customHeight="1">
      <c r="A185" s="36" t="s">
        <v>70</v>
      </c>
      <c r="B185" s="107"/>
      <c r="C185" s="37">
        <v>46294.394999999997</v>
      </c>
      <c r="D185" s="104"/>
      <c r="E185" s="36">
        <f t="shared" si="18"/>
        <v>8575.0042020730216</v>
      </c>
      <c r="F185" s="31">
        <f t="shared" si="19"/>
        <v>8575</v>
      </c>
      <c r="G185" s="31">
        <f t="shared" si="23"/>
        <v>8.9999999981955625E-3</v>
      </c>
      <c r="I185" s="31">
        <f t="shared" si="22"/>
        <v>8.9999999981955625E-3</v>
      </c>
      <c r="O185" s="31">
        <f t="shared" ca="1" si="20"/>
        <v>6.9248481821665653E-2</v>
      </c>
      <c r="Q185" s="33">
        <f t="shared" si="21"/>
        <v>31275.894999999997</v>
      </c>
      <c r="AA185" s="31" t="s">
        <v>45</v>
      </c>
      <c r="AF185" s="31" t="s">
        <v>47</v>
      </c>
    </row>
    <row r="186" spans="1:32" s="31" customFormat="1" ht="12.75" customHeight="1">
      <c r="A186" s="36" t="s">
        <v>70</v>
      </c>
      <c r="B186" s="107"/>
      <c r="C186" s="37">
        <v>46294.396000000001</v>
      </c>
      <c r="D186" s="104"/>
      <c r="E186" s="36">
        <f t="shared" si="18"/>
        <v>8575.0046689700248</v>
      </c>
      <c r="F186" s="31">
        <f t="shared" si="19"/>
        <v>8575</v>
      </c>
      <c r="G186" s="31">
        <f t="shared" si="23"/>
        <v>1.0000000002037268E-2</v>
      </c>
      <c r="I186" s="31">
        <f t="shared" si="22"/>
        <v>1.0000000002037268E-2</v>
      </c>
      <c r="O186" s="31">
        <f t="shared" ca="1" si="20"/>
        <v>6.9248481821665653E-2</v>
      </c>
      <c r="Q186" s="33">
        <f t="shared" si="21"/>
        <v>31275.896000000001</v>
      </c>
      <c r="AA186" s="31" t="s">
        <v>45</v>
      </c>
      <c r="AF186" s="31" t="s">
        <v>47</v>
      </c>
    </row>
    <row r="187" spans="1:32" s="31" customFormat="1" ht="12.75" customHeight="1">
      <c r="A187" s="36" t="s">
        <v>70</v>
      </c>
      <c r="B187" s="107"/>
      <c r="C187" s="37">
        <v>46294.396000000001</v>
      </c>
      <c r="D187" s="104"/>
      <c r="E187" s="36">
        <f t="shared" si="18"/>
        <v>8575.0046689700248</v>
      </c>
      <c r="F187" s="31">
        <f t="shared" si="19"/>
        <v>8575</v>
      </c>
      <c r="G187" s="31">
        <f t="shared" si="23"/>
        <v>1.0000000002037268E-2</v>
      </c>
      <c r="I187" s="31">
        <f t="shared" si="22"/>
        <v>1.0000000002037268E-2</v>
      </c>
      <c r="O187" s="31">
        <f t="shared" ca="1" si="20"/>
        <v>6.9248481821665653E-2</v>
      </c>
      <c r="Q187" s="33">
        <f t="shared" si="21"/>
        <v>31275.896000000001</v>
      </c>
      <c r="AA187" s="31" t="s">
        <v>45</v>
      </c>
      <c r="AF187" s="31" t="s">
        <v>47</v>
      </c>
    </row>
    <row r="188" spans="1:32" s="31" customFormat="1" ht="12.75" customHeight="1">
      <c r="A188" s="36" t="s">
        <v>70</v>
      </c>
      <c r="B188" s="107"/>
      <c r="C188" s="37">
        <v>46294.398999999998</v>
      </c>
      <c r="D188" s="104"/>
      <c r="E188" s="36">
        <f t="shared" si="18"/>
        <v>8575.0060696610308</v>
      </c>
      <c r="F188" s="31">
        <f t="shared" si="19"/>
        <v>8575</v>
      </c>
      <c r="G188" s="31">
        <f t="shared" ref="G188:G219" si="24">+C188-(C$7+F188*C$8)</f>
        <v>1.299999999901047E-2</v>
      </c>
      <c r="I188" s="31">
        <f t="shared" si="22"/>
        <v>1.299999999901047E-2</v>
      </c>
      <c r="O188" s="31">
        <f t="shared" ca="1" si="20"/>
        <v>6.9248481821665653E-2</v>
      </c>
      <c r="Q188" s="33">
        <f t="shared" si="21"/>
        <v>31275.898999999998</v>
      </c>
      <c r="AA188" s="31" t="s">
        <v>45</v>
      </c>
      <c r="AF188" s="31" t="s">
        <v>47</v>
      </c>
    </row>
    <row r="189" spans="1:32" s="31" customFormat="1" ht="12.75" customHeight="1">
      <c r="A189" s="36" t="s">
        <v>70</v>
      </c>
      <c r="B189" s="107"/>
      <c r="C189" s="37">
        <v>46294.409</v>
      </c>
      <c r="D189" s="104"/>
      <c r="E189" s="36">
        <f t="shared" si="18"/>
        <v>8575.0107386310574</v>
      </c>
      <c r="F189" s="31">
        <f t="shared" si="19"/>
        <v>8575</v>
      </c>
      <c r="G189" s="31">
        <f t="shared" si="24"/>
        <v>2.3000000001047738E-2</v>
      </c>
      <c r="I189" s="31">
        <f t="shared" si="22"/>
        <v>2.3000000001047738E-2</v>
      </c>
      <c r="O189" s="31">
        <f t="shared" ca="1" si="20"/>
        <v>6.9248481821665653E-2</v>
      </c>
      <c r="Q189" s="33">
        <f t="shared" si="21"/>
        <v>31275.909</v>
      </c>
      <c r="AA189" s="31" t="s">
        <v>45</v>
      </c>
      <c r="AF189" s="31" t="s">
        <v>47</v>
      </c>
    </row>
    <row r="190" spans="1:32" s="31" customFormat="1" ht="12.75" customHeight="1">
      <c r="A190" s="36" t="s">
        <v>70</v>
      </c>
      <c r="B190" s="107"/>
      <c r="C190" s="37">
        <v>46294.411999999997</v>
      </c>
      <c r="D190" s="104"/>
      <c r="E190" s="36">
        <f t="shared" si="18"/>
        <v>8575.0121393220634</v>
      </c>
      <c r="F190" s="31">
        <f t="shared" si="19"/>
        <v>8575</v>
      </c>
      <c r="G190" s="31">
        <f t="shared" si="24"/>
        <v>2.599999999802094E-2</v>
      </c>
      <c r="I190" s="31">
        <f t="shared" si="22"/>
        <v>2.599999999802094E-2</v>
      </c>
      <c r="O190" s="31">
        <f t="shared" ca="1" si="20"/>
        <v>6.9248481821665653E-2</v>
      </c>
      <c r="Q190" s="33">
        <f t="shared" si="21"/>
        <v>31275.911999999997</v>
      </c>
      <c r="AA190" s="31" t="s">
        <v>45</v>
      </c>
      <c r="AF190" s="31" t="s">
        <v>47</v>
      </c>
    </row>
    <row r="191" spans="1:32" s="31" customFormat="1" ht="12.75" customHeight="1">
      <c r="A191" s="36" t="s">
        <v>73</v>
      </c>
      <c r="B191" s="107"/>
      <c r="C191" s="37">
        <v>46491.430999999997</v>
      </c>
      <c r="D191" s="104"/>
      <c r="E191" s="36">
        <f t="shared" si="18"/>
        <v>8666.9997198617966</v>
      </c>
      <c r="F191" s="31">
        <f t="shared" si="19"/>
        <v>8667</v>
      </c>
      <c r="G191" s="31">
        <f t="shared" si="24"/>
        <v>-5.9999999939464033E-4</v>
      </c>
      <c r="J191" s="31">
        <f>+G191</f>
        <v>-5.9999999939464033E-4</v>
      </c>
      <c r="O191" s="31">
        <f t="shared" ca="1" si="20"/>
        <v>6.7585772598951072E-2</v>
      </c>
      <c r="Q191" s="33">
        <f t="shared" si="21"/>
        <v>31472.930999999997</v>
      </c>
      <c r="AA191" s="31" t="s">
        <v>45</v>
      </c>
      <c r="AF191" s="31" t="s">
        <v>47</v>
      </c>
    </row>
    <row r="192" spans="1:32" s="31" customFormat="1" ht="12.75" customHeight="1">
      <c r="A192" s="36" t="s">
        <v>74</v>
      </c>
      <c r="B192" s="107"/>
      <c r="C192" s="37">
        <v>46628.502</v>
      </c>
      <c r="D192" s="104"/>
      <c r="E192" s="36">
        <f t="shared" si="18"/>
        <v>8730.9977588943875</v>
      </c>
      <c r="F192" s="31">
        <f t="shared" si="19"/>
        <v>8731</v>
      </c>
      <c r="G192" s="31">
        <f t="shared" si="24"/>
        <v>-4.8000000024330802E-3</v>
      </c>
      <c r="I192" s="31">
        <f t="shared" ref="I192:I198" si="25">+G192</f>
        <v>-4.8000000024330802E-3</v>
      </c>
      <c r="O192" s="31">
        <f t="shared" ca="1" si="20"/>
        <v>6.6429105313584424E-2</v>
      </c>
      <c r="Q192" s="33">
        <f t="shared" si="21"/>
        <v>31610.002</v>
      </c>
      <c r="AA192" s="31" t="s">
        <v>45</v>
      </c>
      <c r="AF192" s="31" t="s">
        <v>47</v>
      </c>
    </row>
    <row r="193" spans="1:32" s="31" customFormat="1" ht="12.75" customHeight="1">
      <c r="A193" s="36" t="s">
        <v>50</v>
      </c>
      <c r="B193" s="107"/>
      <c r="C193" s="37">
        <v>46735.584000000003</v>
      </c>
      <c r="D193" s="104"/>
      <c r="E193" s="36">
        <f t="shared" si="18"/>
        <v>8780.9940237183691</v>
      </c>
      <c r="F193" s="31">
        <f t="shared" si="19"/>
        <v>8781</v>
      </c>
      <c r="G193" s="31">
        <f t="shared" si="24"/>
        <v>-1.2799999996786937E-2</v>
      </c>
      <c r="I193" s="31">
        <f t="shared" si="25"/>
        <v>-1.2799999996786937E-2</v>
      </c>
      <c r="O193" s="31">
        <f t="shared" ca="1" si="20"/>
        <v>6.5525458996891689E-2</v>
      </c>
      <c r="Q193" s="33">
        <f t="shared" si="21"/>
        <v>31717.084000000003</v>
      </c>
      <c r="AA193" s="31" t="s">
        <v>45</v>
      </c>
      <c r="AB193" s="31">
        <v>16</v>
      </c>
      <c r="AD193" s="31" t="s">
        <v>49</v>
      </c>
      <c r="AF193" s="31" t="s">
        <v>51</v>
      </c>
    </row>
    <row r="194" spans="1:32" s="31" customFormat="1" ht="12.75" customHeight="1">
      <c r="A194" s="36" t="s">
        <v>76</v>
      </c>
      <c r="B194" s="107"/>
      <c r="C194" s="37">
        <v>46973.347000000002</v>
      </c>
      <c r="D194" s="104"/>
      <c r="E194" s="36">
        <f t="shared" si="18"/>
        <v>8892.0048557288264</v>
      </c>
      <c r="F194" s="31">
        <f t="shared" si="19"/>
        <v>8892</v>
      </c>
      <c r="G194" s="31">
        <f t="shared" si="24"/>
        <v>1.0400000006484333E-2</v>
      </c>
      <c r="I194" s="31">
        <f t="shared" si="25"/>
        <v>1.0400000006484333E-2</v>
      </c>
      <c r="O194" s="31">
        <f t="shared" ca="1" si="20"/>
        <v>6.3519364173833887E-2</v>
      </c>
      <c r="Q194" s="33">
        <f t="shared" si="21"/>
        <v>31954.847000000002</v>
      </c>
      <c r="AA194" s="31" t="s">
        <v>45</v>
      </c>
      <c r="AB194" s="31">
        <v>7</v>
      </c>
      <c r="AD194" s="31" t="s">
        <v>75</v>
      </c>
      <c r="AF194" s="31" t="s">
        <v>35</v>
      </c>
    </row>
    <row r="195" spans="1:32" s="31" customFormat="1" ht="12.75" customHeight="1">
      <c r="A195" s="36" t="s">
        <v>50</v>
      </c>
      <c r="B195" s="107"/>
      <c r="C195" s="37">
        <v>46994.767999999996</v>
      </c>
      <c r="D195" s="104"/>
      <c r="E195" s="36">
        <f t="shared" si="18"/>
        <v>8902.0062564198324</v>
      </c>
      <c r="F195" s="31">
        <f t="shared" si="19"/>
        <v>8902</v>
      </c>
      <c r="G195" s="31">
        <f t="shared" si="24"/>
        <v>1.3399999996181577E-2</v>
      </c>
      <c r="I195" s="31">
        <f t="shared" si="25"/>
        <v>1.3399999996181577E-2</v>
      </c>
      <c r="O195" s="31">
        <f t="shared" ca="1" si="20"/>
        <v>6.3338634910495351E-2</v>
      </c>
      <c r="Q195" s="33">
        <f t="shared" si="21"/>
        <v>31976.267999999996</v>
      </c>
      <c r="AA195" s="31" t="s">
        <v>45</v>
      </c>
      <c r="AB195" s="31">
        <v>18</v>
      </c>
      <c r="AD195" s="31" t="s">
        <v>49</v>
      </c>
      <c r="AF195" s="31" t="s">
        <v>51</v>
      </c>
    </row>
    <row r="196" spans="1:32" s="31" customFormat="1" ht="12.75" customHeight="1">
      <c r="A196" s="36" t="s">
        <v>50</v>
      </c>
      <c r="B196" s="107"/>
      <c r="C196" s="37">
        <v>47039.722999999998</v>
      </c>
      <c r="D196" s="104"/>
      <c r="E196" s="36">
        <f t="shared" si="18"/>
        <v>8922.9956111681749</v>
      </c>
      <c r="F196" s="31">
        <f t="shared" si="19"/>
        <v>8923</v>
      </c>
      <c r="G196" s="31">
        <f t="shared" si="24"/>
        <v>-9.4000000026426278E-3</v>
      </c>
      <c r="I196" s="31">
        <f t="shared" si="25"/>
        <v>-9.4000000026426278E-3</v>
      </c>
      <c r="O196" s="31">
        <f t="shared" ca="1" si="20"/>
        <v>6.29591034574844E-2</v>
      </c>
      <c r="Q196" s="33">
        <f t="shared" si="21"/>
        <v>32021.222999999998</v>
      </c>
      <c r="AA196" s="31" t="s">
        <v>45</v>
      </c>
      <c r="AB196" s="31">
        <v>19</v>
      </c>
      <c r="AD196" s="31" t="s">
        <v>49</v>
      </c>
      <c r="AF196" s="31" t="s">
        <v>51</v>
      </c>
    </row>
    <row r="197" spans="1:32" s="31" customFormat="1" ht="12.75" customHeight="1">
      <c r="A197" s="36" t="s">
        <v>77</v>
      </c>
      <c r="B197" s="107"/>
      <c r="C197" s="37">
        <v>47065.434999999998</v>
      </c>
      <c r="D197" s="104"/>
      <c r="E197" s="36">
        <f t="shared" si="18"/>
        <v>8935.0004668970014</v>
      </c>
      <c r="F197" s="31">
        <f t="shared" si="19"/>
        <v>8935</v>
      </c>
      <c r="G197" s="31">
        <f t="shared" si="24"/>
        <v>9.9999999656574801E-4</v>
      </c>
      <c r="I197" s="31">
        <f t="shared" si="25"/>
        <v>9.9999999656574801E-4</v>
      </c>
      <c r="O197" s="31">
        <f t="shared" ca="1" si="20"/>
        <v>6.2742228341478162E-2</v>
      </c>
      <c r="Q197" s="33">
        <f t="shared" si="21"/>
        <v>32046.934999999998</v>
      </c>
      <c r="AA197" s="31" t="s">
        <v>45</v>
      </c>
      <c r="AB197" s="31">
        <v>6</v>
      </c>
      <c r="AD197" s="31" t="s">
        <v>75</v>
      </c>
      <c r="AF197" s="31" t="s">
        <v>35</v>
      </c>
    </row>
    <row r="198" spans="1:32" s="31" customFormat="1" ht="12.75" customHeight="1">
      <c r="A198" s="36" t="s">
        <v>50</v>
      </c>
      <c r="B198" s="107"/>
      <c r="C198" s="37">
        <v>47084.686999999998</v>
      </c>
      <c r="D198" s="104"/>
      <c r="E198" s="36">
        <f t="shared" si="18"/>
        <v>8943.9891679895409</v>
      </c>
      <c r="F198" s="31">
        <f t="shared" si="19"/>
        <v>8944</v>
      </c>
      <c r="G198" s="31">
        <f t="shared" si="24"/>
        <v>-2.3200000003271271E-2</v>
      </c>
      <c r="I198" s="31">
        <f t="shared" si="25"/>
        <v>-2.3200000003271271E-2</v>
      </c>
      <c r="O198" s="31">
        <f t="shared" ca="1" si="20"/>
        <v>6.2579572004473477E-2</v>
      </c>
      <c r="Q198" s="33">
        <f t="shared" si="21"/>
        <v>32066.186999999998</v>
      </c>
      <c r="AA198" s="31" t="s">
        <v>45</v>
      </c>
      <c r="AB198" s="31">
        <v>13</v>
      </c>
      <c r="AD198" s="31" t="s">
        <v>49</v>
      </c>
      <c r="AF198" s="31" t="s">
        <v>51</v>
      </c>
    </row>
    <row r="199" spans="1:32" s="31" customFormat="1" ht="12.75" customHeight="1">
      <c r="A199" s="58" t="s">
        <v>655</v>
      </c>
      <c r="B199" s="60" t="s">
        <v>93</v>
      </c>
      <c r="C199" s="58">
        <v>47110.409800000001</v>
      </c>
      <c r="D199" s="58" t="s">
        <v>110</v>
      </c>
      <c r="E199" s="36">
        <f t="shared" si="18"/>
        <v>8955.9990662059954</v>
      </c>
      <c r="F199" s="31">
        <f t="shared" si="19"/>
        <v>8956</v>
      </c>
      <c r="G199" s="31">
        <f t="shared" si="24"/>
        <v>-2.0000000004074536E-3</v>
      </c>
      <c r="I199"/>
      <c r="J199" s="31">
        <f>+G199</f>
        <v>-2.0000000004074536E-3</v>
      </c>
      <c r="M199"/>
      <c r="O199" s="31">
        <f t="shared" ca="1" si="20"/>
        <v>6.2362696888467212E-2</v>
      </c>
      <c r="Q199" s="33">
        <f t="shared" si="21"/>
        <v>32091.909800000001</v>
      </c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s="31" customFormat="1" ht="12.75" customHeight="1">
      <c r="A200" s="36" t="s">
        <v>50</v>
      </c>
      <c r="B200" s="107"/>
      <c r="C200" s="37">
        <v>47112.548999999999</v>
      </c>
      <c r="D200" s="104"/>
      <c r="E200" s="36">
        <f t="shared" si="18"/>
        <v>8956.9978522737874</v>
      </c>
      <c r="F200" s="31">
        <f t="shared" si="19"/>
        <v>8957</v>
      </c>
      <c r="G200" s="31">
        <f t="shared" si="24"/>
        <v>-4.6000000002095476E-3</v>
      </c>
      <c r="I200" s="31">
        <f>+G200</f>
        <v>-4.6000000002095476E-3</v>
      </c>
      <c r="O200" s="31">
        <f t="shared" ca="1" si="20"/>
        <v>6.2344623962133361E-2</v>
      </c>
      <c r="Q200" s="33">
        <f t="shared" si="21"/>
        <v>32094.048999999999</v>
      </c>
      <c r="AA200" s="31" t="s">
        <v>45</v>
      </c>
      <c r="AB200" s="31">
        <v>17</v>
      </c>
      <c r="AD200" s="31" t="s">
        <v>49</v>
      </c>
      <c r="AF200" s="31" t="s">
        <v>51</v>
      </c>
    </row>
    <row r="201" spans="1:32" s="31" customFormat="1" ht="12.75" customHeight="1">
      <c r="A201" s="36" t="s">
        <v>50</v>
      </c>
      <c r="B201" s="107"/>
      <c r="C201" s="37">
        <v>47114.684999999998</v>
      </c>
      <c r="D201" s="104"/>
      <c r="E201" s="36">
        <f t="shared" si="18"/>
        <v>8957.9951442711717</v>
      </c>
      <c r="F201" s="31">
        <f t="shared" si="19"/>
        <v>8958</v>
      </c>
      <c r="G201" s="31">
        <f t="shared" si="24"/>
        <v>-1.0399999999208376E-2</v>
      </c>
      <c r="I201" s="31">
        <f>+G201</f>
        <v>-1.0399999999208376E-2</v>
      </c>
      <c r="O201" s="31">
        <f t="shared" ca="1" si="20"/>
        <v>6.232655103579951E-2</v>
      </c>
      <c r="Q201" s="33">
        <f t="shared" si="21"/>
        <v>32096.184999999998</v>
      </c>
      <c r="AA201" s="31" t="s">
        <v>45</v>
      </c>
      <c r="AB201" s="31">
        <v>14</v>
      </c>
      <c r="AD201" s="31" t="s">
        <v>49</v>
      </c>
      <c r="AF201" s="31" t="s">
        <v>51</v>
      </c>
    </row>
    <row r="202" spans="1:32" s="31" customFormat="1" ht="12.75" customHeight="1">
      <c r="A202" s="36" t="s">
        <v>50</v>
      </c>
      <c r="B202" s="107"/>
      <c r="C202" s="37">
        <v>47161.817999999999</v>
      </c>
      <c r="D202" s="104"/>
      <c r="E202" s="36">
        <f t="shared" si="18"/>
        <v>8980.0014006910078</v>
      </c>
      <c r="F202" s="31">
        <f t="shared" si="19"/>
        <v>8980</v>
      </c>
      <c r="G202" s="31">
        <f t="shared" si="24"/>
        <v>2.9999999969732016E-3</v>
      </c>
      <c r="I202" s="31">
        <f>+G202</f>
        <v>2.9999999969732016E-3</v>
      </c>
      <c r="O202" s="31">
        <f t="shared" ca="1" si="20"/>
        <v>6.1928946656454709E-2</v>
      </c>
      <c r="Q202" s="33">
        <f t="shared" si="21"/>
        <v>32143.317999999999</v>
      </c>
      <c r="AA202" s="31" t="s">
        <v>45</v>
      </c>
      <c r="AB202" s="31">
        <v>21</v>
      </c>
      <c r="AD202" s="31" t="s">
        <v>53</v>
      </c>
      <c r="AF202" s="31" t="s">
        <v>51</v>
      </c>
    </row>
    <row r="203" spans="1:32" s="31" customFormat="1" ht="12.75" customHeight="1">
      <c r="A203" s="36" t="s">
        <v>78</v>
      </c>
      <c r="B203" s="107"/>
      <c r="C203" s="37">
        <v>47412.4</v>
      </c>
      <c r="D203" s="104"/>
      <c r="E203" s="36">
        <f t="shared" si="18"/>
        <v>9096.997385376786</v>
      </c>
      <c r="F203" s="31">
        <f t="shared" si="19"/>
        <v>9097</v>
      </c>
      <c r="G203" s="31">
        <f t="shared" si="24"/>
        <v>-5.5999999967752956E-3</v>
      </c>
      <c r="I203" s="31">
        <f>+G203</f>
        <v>-5.5999999967752956E-3</v>
      </c>
      <c r="O203" s="31">
        <f t="shared" ca="1" si="20"/>
        <v>5.9814414275393774E-2</v>
      </c>
      <c r="Q203" s="33">
        <f t="shared" si="21"/>
        <v>32393.9</v>
      </c>
      <c r="AA203" s="31" t="s">
        <v>45</v>
      </c>
      <c r="AF203" s="31" t="s">
        <v>47</v>
      </c>
    </row>
    <row r="204" spans="1:32" s="31" customFormat="1" ht="12.75" customHeight="1">
      <c r="A204" s="36" t="s">
        <v>79</v>
      </c>
      <c r="B204" s="107"/>
      <c r="C204" s="37">
        <v>47442.386400000003</v>
      </c>
      <c r="D204" s="104"/>
      <c r="E204" s="36">
        <f t="shared" si="18"/>
        <v>9110.997945653191</v>
      </c>
      <c r="F204" s="31">
        <f t="shared" si="19"/>
        <v>9111</v>
      </c>
      <c r="G204" s="31">
        <f t="shared" si="24"/>
        <v>-4.3999999979860149E-3</v>
      </c>
      <c r="J204" s="31">
        <f>+G204</f>
        <v>-4.3999999979860149E-3</v>
      </c>
      <c r="O204" s="31">
        <f t="shared" ca="1" si="20"/>
        <v>5.9561393306719806E-2</v>
      </c>
      <c r="Q204" s="33">
        <f t="shared" si="21"/>
        <v>32423.886400000003</v>
      </c>
      <c r="AA204" s="31" t="s">
        <v>67</v>
      </c>
      <c r="AF204" s="31" t="s">
        <v>47</v>
      </c>
    </row>
    <row r="205" spans="1:32" s="31" customFormat="1" ht="12.75" customHeight="1">
      <c r="A205" s="36" t="s">
        <v>78</v>
      </c>
      <c r="B205" s="107"/>
      <c r="C205" s="37">
        <v>47592.315000000002</v>
      </c>
      <c r="D205" s="104"/>
      <c r="E205" s="36">
        <f t="shared" si="18"/>
        <v>9180.9991595853971</v>
      </c>
      <c r="F205" s="31">
        <f t="shared" si="19"/>
        <v>9181</v>
      </c>
      <c r="G205" s="31">
        <f t="shared" si="24"/>
        <v>-1.799999998183921E-3</v>
      </c>
      <c r="I205" s="31">
        <f>+G205</f>
        <v>-1.799999998183921E-3</v>
      </c>
      <c r="O205" s="31">
        <f t="shared" ca="1" si="20"/>
        <v>5.8296288463350027E-2</v>
      </c>
      <c r="Q205" s="33">
        <f t="shared" si="21"/>
        <v>32573.815000000002</v>
      </c>
      <c r="AA205" s="31" t="s">
        <v>45</v>
      </c>
      <c r="AF205" s="31" t="s">
        <v>47</v>
      </c>
    </row>
    <row r="206" spans="1:32" s="31" customFormat="1" ht="12.75" customHeight="1">
      <c r="A206" s="36" t="s">
        <v>50</v>
      </c>
      <c r="B206" s="107"/>
      <c r="C206" s="37">
        <v>47733.671999999999</v>
      </c>
      <c r="D206" s="104"/>
      <c r="E206" s="36">
        <f t="shared" si="18"/>
        <v>9246.9983191707906</v>
      </c>
      <c r="F206" s="31">
        <f t="shared" si="19"/>
        <v>9247</v>
      </c>
      <c r="G206" s="31">
        <f t="shared" si="24"/>
        <v>-3.6000000036437996E-3</v>
      </c>
      <c r="I206" s="31">
        <f>+G206</f>
        <v>-3.6000000036437996E-3</v>
      </c>
      <c r="O206" s="31">
        <f t="shared" ca="1" si="20"/>
        <v>5.710347532531565E-2</v>
      </c>
      <c r="Q206" s="33">
        <f t="shared" si="21"/>
        <v>32715.171999999999</v>
      </c>
      <c r="AA206" s="31" t="s">
        <v>45</v>
      </c>
      <c r="AB206" s="31">
        <v>14</v>
      </c>
      <c r="AD206" s="31" t="s">
        <v>49</v>
      </c>
      <c r="AF206" s="31" t="s">
        <v>51</v>
      </c>
    </row>
    <row r="207" spans="1:32" s="31" customFormat="1" ht="12.75" customHeight="1">
      <c r="A207" s="36" t="s">
        <v>50</v>
      </c>
      <c r="B207" s="107"/>
      <c r="C207" s="37">
        <v>47735.792999999998</v>
      </c>
      <c r="D207" s="104"/>
      <c r="E207" s="36">
        <f t="shared" si="18"/>
        <v>9247.9886077131378</v>
      </c>
      <c r="F207" s="31">
        <f t="shared" si="19"/>
        <v>9248</v>
      </c>
      <c r="G207" s="31">
        <f t="shared" si="24"/>
        <v>-2.4400000002060551E-2</v>
      </c>
      <c r="I207" s="31">
        <f>+G207</f>
        <v>-2.4400000002060551E-2</v>
      </c>
      <c r="O207" s="31">
        <f t="shared" ca="1" si="20"/>
        <v>5.7085402398981799E-2</v>
      </c>
      <c r="Q207" s="33">
        <f t="shared" si="21"/>
        <v>32717.292999999998</v>
      </c>
      <c r="AA207" s="31" t="s">
        <v>45</v>
      </c>
      <c r="AB207" s="31">
        <v>8</v>
      </c>
      <c r="AD207" s="31" t="s">
        <v>49</v>
      </c>
      <c r="AF207" s="31" t="s">
        <v>51</v>
      </c>
    </row>
    <row r="208" spans="1:32" s="31" customFormat="1" ht="12.75" customHeight="1">
      <c r="A208" s="36" t="s">
        <v>50</v>
      </c>
      <c r="B208" s="107"/>
      <c r="C208" s="37">
        <v>47748.68</v>
      </c>
      <c r="D208" s="104"/>
      <c r="E208" s="36">
        <f t="shared" si="18"/>
        <v>9254.0055093846295</v>
      </c>
      <c r="F208" s="31">
        <f t="shared" si="19"/>
        <v>9254</v>
      </c>
      <c r="G208" s="31">
        <f t="shared" si="24"/>
        <v>1.1800000000221189E-2</v>
      </c>
      <c r="I208" s="31">
        <f>+G208</f>
        <v>1.1800000000221189E-2</v>
      </c>
      <c r="O208" s="31">
        <f t="shared" ca="1" si="20"/>
        <v>5.6976964840978667E-2</v>
      </c>
      <c r="Q208" s="33">
        <f t="shared" si="21"/>
        <v>32730.18</v>
      </c>
      <c r="AA208" s="31" t="s">
        <v>45</v>
      </c>
      <c r="AB208" s="31">
        <v>14</v>
      </c>
      <c r="AD208" s="31" t="s">
        <v>49</v>
      </c>
      <c r="AF208" s="31" t="s">
        <v>51</v>
      </c>
    </row>
    <row r="209" spans="1:32" s="31" customFormat="1" ht="12.75" customHeight="1">
      <c r="A209" s="36" t="s">
        <v>80</v>
      </c>
      <c r="B209" s="107"/>
      <c r="C209" s="37">
        <v>47759.368000000002</v>
      </c>
      <c r="D209" s="104"/>
      <c r="E209" s="36">
        <f t="shared" si="18"/>
        <v>9258.9957045475785</v>
      </c>
      <c r="F209" s="31">
        <f t="shared" si="19"/>
        <v>9259</v>
      </c>
      <c r="G209" s="31">
        <f t="shared" si="24"/>
        <v>-9.2000000004190952E-3</v>
      </c>
      <c r="I209" s="31">
        <f>+G209</f>
        <v>-9.2000000004190952E-3</v>
      </c>
      <c r="O209" s="31">
        <f t="shared" ca="1" si="20"/>
        <v>5.6886600209309385E-2</v>
      </c>
      <c r="Q209" s="33">
        <f t="shared" si="21"/>
        <v>32740.868000000002</v>
      </c>
      <c r="AA209" s="31" t="s">
        <v>45</v>
      </c>
      <c r="AF209" s="31" t="s">
        <v>47</v>
      </c>
    </row>
    <row r="210" spans="1:32" s="31" customFormat="1" ht="12.75" customHeight="1">
      <c r="A210" s="58" t="s">
        <v>687</v>
      </c>
      <c r="B210" s="60" t="s">
        <v>93</v>
      </c>
      <c r="C210" s="58">
        <v>47791.4997</v>
      </c>
      <c r="D210" s="58" t="s">
        <v>110</v>
      </c>
      <c r="E210" s="36">
        <f t="shared" si="18"/>
        <v>9273.9978989634892</v>
      </c>
      <c r="F210" s="31">
        <f t="shared" si="19"/>
        <v>9274</v>
      </c>
      <c r="G210" s="31">
        <f t="shared" si="24"/>
        <v>-4.4999999954598024E-3</v>
      </c>
      <c r="I210"/>
      <c r="J210" s="31">
        <f>+G210</f>
        <v>-4.4999999954598024E-3</v>
      </c>
      <c r="M210"/>
      <c r="O210" s="31">
        <f t="shared" ca="1" si="20"/>
        <v>5.6615506314301595E-2</v>
      </c>
      <c r="Q210" s="33">
        <f t="shared" si="21"/>
        <v>32772.9997</v>
      </c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s="31" customFormat="1" ht="12.75" customHeight="1">
      <c r="A211" s="36" t="s">
        <v>50</v>
      </c>
      <c r="B211" s="107"/>
      <c r="C211" s="37">
        <v>47793.66</v>
      </c>
      <c r="D211" s="104"/>
      <c r="E211" s="36">
        <f t="shared" si="18"/>
        <v>9275.0065365580376</v>
      </c>
      <c r="F211" s="31">
        <f t="shared" si="19"/>
        <v>9275</v>
      </c>
      <c r="G211" s="31">
        <f t="shared" si="24"/>
        <v>1.4000000002852175E-2</v>
      </c>
      <c r="I211" s="31">
        <f t="shared" ref="I211:I222" si="26">+G211</f>
        <v>1.4000000002852175E-2</v>
      </c>
      <c r="O211" s="31">
        <f t="shared" ca="1" si="20"/>
        <v>5.6597433387967716E-2</v>
      </c>
      <c r="Q211" s="33">
        <f t="shared" si="21"/>
        <v>32775.160000000003</v>
      </c>
      <c r="AA211" s="31" t="s">
        <v>45</v>
      </c>
      <c r="AB211" s="31">
        <v>14</v>
      </c>
      <c r="AD211" s="31" t="s">
        <v>49</v>
      </c>
      <c r="AF211" s="31" t="s">
        <v>51</v>
      </c>
    </row>
    <row r="212" spans="1:32" s="31" customFormat="1" ht="12.75" customHeight="1">
      <c r="A212" s="36" t="s">
        <v>80</v>
      </c>
      <c r="B212" s="107"/>
      <c r="C212" s="37">
        <v>47804.345000000001</v>
      </c>
      <c r="D212" s="104"/>
      <c r="E212" s="36">
        <f t="shared" si="18"/>
        <v>9279.9953310299752</v>
      </c>
      <c r="F212" s="31">
        <f t="shared" si="19"/>
        <v>9280</v>
      </c>
      <c r="G212" s="31">
        <f t="shared" si="24"/>
        <v>-9.9999999947613105E-3</v>
      </c>
      <c r="I212" s="31">
        <f t="shared" si="26"/>
        <v>-9.9999999947613105E-3</v>
      </c>
      <c r="O212" s="31">
        <f t="shared" ca="1" si="20"/>
        <v>5.6507068756298462E-2</v>
      </c>
      <c r="Q212" s="33">
        <f t="shared" si="21"/>
        <v>32785.845000000001</v>
      </c>
      <c r="AA212" s="31" t="s">
        <v>45</v>
      </c>
      <c r="AF212" s="31" t="s">
        <v>47</v>
      </c>
    </row>
    <row r="213" spans="1:32" s="31" customFormat="1" ht="12.75" customHeight="1">
      <c r="A213" s="36" t="s">
        <v>50</v>
      </c>
      <c r="B213" s="107"/>
      <c r="C213" s="37">
        <v>47928.578999999998</v>
      </c>
      <c r="D213" s="104"/>
      <c r="E213" s="36">
        <f t="shared" ref="E213:E276" si="27">+(C213-C$7)/C$8</f>
        <v>9337.9998132411984</v>
      </c>
      <c r="F213" s="31">
        <f t="shared" ref="F213:F276" si="28">ROUND(2*E213,0)/2</f>
        <v>9338</v>
      </c>
      <c r="G213" s="31">
        <f t="shared" si="24"/>
        <v>-4.0000000444706529E-4</v>
      </c>
      <c r="I213" s="31">
        <f t="shared" si="26"/>
        <v>-4.0000000444706529E-4</v>
      </c>
      <c r="O213" s="31">
        <f t="shared" ref="O213:O276" ca="1" si="29">+C$11+C$12*F213</f>
        <v>5.545883902893492E-2</v>
      </c>
      <c r="Q213" s="33">
        <f t="shared" ref="Q213:Q276" si="30">+C213-15018.5</f>
        <v>32910.078999999998</v>
      </c>
      <c r="AA213" s="31" t="s">
        <v>45</v>
      </c>
      <c r="AB213" s="31">
        <v>12</v>
      </c>
      <c r="AD213" s="31" t="s">
        <v>49</v>
      </c>
      <c r="AF213" s="31" t="s">
        <v>51</v>
      </c>
    </row>
    <row r="214" spans="1:32" s="31" customFormat="1" ht="12.75" customHeight="1">
      <c r="A214" s="36" t="s">
        <v>80</v>
      </c>
      <c r="B214" s="107"/>
      <c r="C214" s="37">
        <v>48016.377999999997</v>
      </c>
      <c r="D214" s="104"/>
      <c r="E214" s="36">
        <f t="shared" si="27"/>
        <v>9378.9929031655593</v>
      </c>
      <c r="F214" s="31">
        <f t="shared" si="28"/>
        <v>9379</v>
      </c>
      <c r="G214" s="31">
        <f t="shared" si="24"/>
        <v>-1.5200000001641456E-2</v>
      </c>
      <c r="I214" s="31">
        <f t="shared" si="26"/>
        <v>-1.5200000001641456E-2</v>
      </c>
      <c r="O214" s="31">
        <f t="shared" ca="1" si="29"/>
        <v>5.4717849049246897E-2</v>
      </c>
      <c r="Q214" s="33">
        <f t="shared" si="30"/>
        <v>32997.877999999997</v>
      </c>
      <c r="AA214" s="31" t="s">
        <v>45</v>
      </c>
      <c r="AF214" s="31" t="s">
        <v>47</v>
      </c>
    </row>
    <row r="215" spans="1:32" s="31" customFormat="1" ht="12.75" customHeight="1">
      <c r="A215" s="36" t="s">
        <v>81</v>
      </c>
      <c r="B215" s="107"/>
      <c r="C215" s="37">
        <v>48108.478999999999</v>
      </c>
      <c r="D215" s="104"/>
      <c r="E215" s="36">
        <f t="shared" si="27"/>
        <v>9421.9945839947704</v>
      </c>
      <c r="F215" s="31">
        <f t="shared" si="28"/>
        <v>9422</v>
      </c>
      <c r="G215" s="31">
        <f t="shared" si="24"/>
        <v>-1.1600000005273614E-2</v>
      </c>
      <c r="I215" s="31">
        <f t="shared" si="26"/>
        <v>-1.1600000005273614E-2</v>
      </c>
      <c r="O215" s="31">
        <f t="shared" ca="1" si="29"/>
        <v>5.3940713216891173E-2</v>
      </c>
      <c r="Q215" s="33">
        <f t="shared" si="30"/>
        <v>33089.978999999999</v>
      </c>
      <c r="AA215" s="31" t="s">
        <v>45</v>
      </c>
      <c r="AF215" s="31" t="s">
        <v>47</v>
      </c>
    </row>
    <row r="216" spans="1:32" s="31" customFormat="1" ht="12.75" customHeight="1">
      <c r="A216" s="36" t="s">
        <v>81</v>
      </c>
      <c r="B216" s="107"/>
      <c r="C216" s="37">
        <v>48123.49</v>
      </c>
      <c r="D216" s="104"/>
      <c r="E216" s="36">
        <f t="shared" si="27"/>
        <v>9429.0031748996153</v>
      </c>
      <c r="F216" s="31">
        <f t="shared" si="28"/>
        <v>9429</v>
      </c>
      <c r="G216" s="31">
        <f t="shared" si="24"/>
        <v>6.7999999955645762E-3</v>
      </c>
      <c r="I216" s="31">
        <f t="shared" si="26"/>
        <v>6.7999999955645762E-3</v>
      </c>
      <c r="O216" s="31">
        <f t="shared" ca="1" si="29"/>
        <v>5.3814202732554189E-2</v>
      </c>
      <c r="Q216" s="33">
        <f t="shared" si="30"/>
        <v>33104.99</v>
      </c>
      <c r="AA216" s="31" t="s">
        <v>45</v>
      </c>
      <c r="AF216" s="31" t="s">
        <v>47</v>
      </c>
    </row>
    <row r="217" spans="1:32" s="31" customFormat="1" ht="12.75" customHeight="1">
      <c r="A217" s="36" t="s">
        <v>82</v>
      </c>
      <c r="B217" s="107"/>
      <c r="C217" s="37">
        <v>48151.311000000002</v>
      </c>
      <c r="D217" s="104"/>
      <c r="E217" s="36">
        <f t="shared" si="27"/>
        <v>9441.9927164067612</v>
      </c>
      <c r="F217" s="31">
        <f t="shared" si="28"/>
        <v>9442</v>
      </c>
      <c r="G217" s="31">
        <f t="shared" si="24"/>
        <v>-1.5599999998812564E-2</v>
      </c>
      <c r="I217" s="31">
        <f t="shared" si="26"/>
        <v>-1.5599999998812564E-2</v>
      </c>
      <c r="O217" s="31">
        <f t="shared" ca="1" si="29"/>
        <v>5.3579254690214073E-2</v>
      </c>
      <c r="Q217" s="33">
        <f t="shared" si="30"/>
        <v>33132.811000000002</v>
      </c>
      <c r="AA217" s="31" t="s">
        <v>45</v>
      </c>
      <c r="AF217" s="31" t="s">
        <v>47</v>
      </c>
    </row>
    <row r="218" spans="1:32" s="31" customFormat="1" ht="12.75" customHeight="1">
      <c r="A218" s="36" t="s">
        <v>82</v>
      </c>
      <c r="B218" s="107"/>
      <c r="C218" s="37">
        <v>48166.296999999999</v>
      </c>
      <c r="D218" s="104"/>
      <c r="E218" s="36">
        <f t="shared" si="27"/>
        <v>9448.9896348865441</v>
      </c>
      <c r="F218" s="31">
        <f t="shared" si="28"/>
        <v>9449</v>
      </c>
      <c r="G218" s="31">
        <f t="shared" si="24"/>
        <v>-2.2199999999429565E-2</v>
      </c>
      <c r="I218" s="31">
        <f t="shared" si="26"/>
        <v>-2.2199999999429565E-2</v>
      </c>
      <c r="O218" s="31">
        <f t="shared" ca="1" si="29"/>
        <v>5.345274420587709E-2</v>
      </c>
      <c r="Q218" s="33">
        <f t="shared" si="30"/>
        <v>33147.796999999999</v>
      </c>
      <c r="AA218" s="31" t="s">
        <v>45</v>
      </c>
      <c r="AF218" s="31" t="s">
        <v>47</v>
      </c>
    </row>
    <row r="219" spans="1:32" s="31" customFormat="1" ht="12.75" customHeight="1">
      <c r="A219" s="36" t="s">
        <v>50</v>
      </c>
      <c r="B219" s="107"/>
      <c r="C219" s="37">
        <v>48260.542999999998</v>
      </c>
      <c r="D219" s="104"/>
      <c r="E219" s="36">
        <f t="shared" si="27"/>
        <v>9492.9928097861593</v>
      </c>
      <c r="F219" s="31">
        <f t="shared" si="28"/>
        <v>9493</v>
      </c>
      <c r="G219" s="31">
        <f t="shared" si="24"/>
        <v>-1.5400000003864989E-2</v>
      </c>
      <c r="I219" s="31">
        <f t="shared" si="26"/>
        <v>-1.5400000003864989E-2</v>
      </c>
      <c r="O219" s="31">
        <f t="shared" ca="1" si="29"/>
        <v>5.2657535447187515E-2</v>
      </c>
      <c r="Q219" s="33">
        <f t="shared" si="30"/>
        <v>33242.042999999998</v>
      </c>
      <c r="AA219" s="31" t="s">
        <v>45</v>
      </c>
      <c r="AB219" s="31">
        <v>11</v>
      </c>
      <c r="AD219" s="31" t="s">
        <v>49</v>
      </c>
      <c r="AF219" s="31" t="s">
        <v>51</v>
      </c>
    </row>
    <row r="220" spans="1:32" s="31" customFormat="1" ht="12.75" customHeight="1">
      <c r="A220" s="36" t="s">
        <v>81</v>
      </c>
      <c r="B220" s="107"/>
      <c r="C220" s="37">
        <v>48260.557000000001</v>
      </c>
      <c r="D220" s="104"/>
      <c r="E220" s="36">
        <f t="shared" si="27"/>
        <v>9492.999346344197</v>
      </c>
      <c r="F220" s="31">
        <f t="shared" si="28"/>
        <v>9493</v>
      </c>
      <c r="G220" s="31">
        <f t="shared" ref="G220:G251" si="31">+C220-(C$7+F220*C$8)</f>
        <v>-1.4000000010128133E-3</v>
      </c>
      <c r="I220" s="31">
        <f t="shared" si="26"/>
        <v>-1.4000000010128133E-3</v>
      </c>
      <c r="O220" s="31">
        <f t="shared" ca="1" si="29"/>
        <v>5.2657535447187515E-2</v>
      </c>
      <c r="Q220" s="33">
        <f t="shared" si="30"/>
        <v>33242.057000000001</v>
      </c>
      <c r="AA220" s="31" t="s">
        <v>45</v>
      </c>
      <c r="AF220" s="31" t="s">
        <v>47</v>
      </c>
    </row>
    <row r="221" spans="1:32" s="31" customFormat="1" ht="12.75" customHeight="1">
      <c r="A221" s="36" t="s">
        <v>81</v>
      </c>
      <c r="B221" s="107"/>
      <c r="C221" s="37">
        <v>48485.438000000002</v>
      </c>
      <c r="D221" s="104"/>
      <c r="E221" s="36">
        <f t="shared" si="27"/>
        <v>9597.9956111681768</v>
      </c>
      <c r="F221" s="31">
        <f t="shared" si="28"/>
        <v>9598</v>
      </c>
      <c r="G221" s="31">
        <f t="shared" si="31"/>
        <v>-9.4000000026426278E-3</v>
      </c>
      <c r="I221" s="31">
        <f t="shared" si="26"/>
        <v>-9.4000000026426278E-3</v>
      </c>
      <c r="O221" s="31">
        <f t="shared" ca="1" si="29"/>
        <v>5.0759878182132817E-2</v>
      </c>
      <c r="Q221" s="33">
        <f t="shared" si="30"/>
        <v>33466.938000000002</v>
      </c>
      <c r="AA221" s="31" t="s">
        <v>45</v>
      </c>
      <c r="AF221" s="31" t="s">
        <v>47</v>
      </c>
    </row>
    <row r="222" spans="1:32" s="31" customFormat="1" ht="12.75" customHeight="1">
      <c r="A222" s="36" t="s">
        <v>81</v>
      </c>
      <c r="B222" s="107"/>
      <c r="C222" s="37">
        <v>48485.438999999998</v>
      </c>
      <c r="D222" s="104"/>
      <c r="E222" s="36">
        <f t="shared" si="27"/>
        <v>9597.9960780651782</v>
      </c>
      <c r="F222" s="31">
        <f t="shared" si="28"/>
        <v>9598</v>
      </c>
      <c r="G222" s="31">
        <f t="shared" si="31"/>
        <v>-8.4000000060768798E-3</v>
      </c>
      <c r="I222" s="31">
        <f t="shared" si="26"/>
        <v>-8.4000000060768798E-3</v>
      </c>
      <c r="O222" s="31">
        <f t="shared" ca="1" si="29"/>
        <v>5.0759878182132817E-2</v>
      </c>
      <c r="Q222" s="33">
        <f t="shared" si="30"/>
        <v>33466.938999999998</v>
      </c>
      <c r="AA222" s="31" t="s">
        <v>45</v>
      </c>
      <c r="AF222" s="31" t="s">
        <v>47</v>
      </c>
    </row>
    <row r="223" spans="1:32" s="31" customFormat="1" ht="12.75" customHeight="1">
      <c r="A223" s="36" t="s">
        <v>84</v>
      </c>
      <c r="B223" s="107"/>
      <c r="C223" s="37">
        <v>48485.443299999999</v>
      </c>
      <c r="D223" s="104"/>
      <c r="E223" s="36">
        <f t="shared" si="27"/>
        <v>9597.998085722289</v>
      </c>
      <c r="F223" s="31">
        <f t="shared" si="28"/>
        <v>9598</v>
      </c>
      <c r="G223" s="31">
        <f t="shared" si="31"/>
        <v>-4.1000000055646524E-3</v>
      </c>
      <c r="J223" s="31">
        <f>+G223</f>
        <v>-4.1000000055646524E-3</v>
      </c>
      <c r="O223" s="31">
        <f t="shared" ca="1" si="29"/>
        <v>5.0759878182132817E-2</v>
      </c>
      <c r="Q223" s="33">
        <f t="shared" si="30"/>
        <v>33466.943299999999</v>
      </c>
      <c r="AA223" s="31" t="s">
        <v>83</v>
      </c>
      <c r="AF223" s="31" t="s">
        <v>47</v>
      </c>
    </row>
    <row r="224" spans="1:32" s="31" customFormat="1" ht="12.75" customHeight="1">
      <c r="A224" s="36" t="s">
        <v>84</v>
      </c>
      <c r="B224" s="107"/>
      <c r="C224" s="37">
        <v>48500.434800000003</v>
      </c>
      <c r="D224" s="104"/>
      <c r="E224" s="36">
        <f t="shared" si="27"/>
        <v>9604.9975721355877</v>
      </c>
      <c r="F224" s="31">
        <f t="shared" si="28"/>
        <v>9605</v>
      </c>
      <c r="G224" s="31">
        <f t="shared" si="31"/>
        <v>-5.1999999996041879E-3</v>
      </c>
      <c r="J224" s="31">
        <f>+G224</f>
        <v>-5.1999999996041879E-3</v>
      </c>
      <c r="O224" s="31">
        <f t="shared" ca="1" si="29"/>
        <v>5.0633367697795834E-2</v>
      </c>
      <c r="Q224" s="33">
        <f t="shared" si="30"/>
        <v>33481.934800000003</v>
      </c>
      <c r="AA224" s="31" t="s">
        <v>83</v>
      </c>
      <c r="AF224" s="31" t="s">
        <v>47</v>
      </c>
    </row>
    <row r="225" spans="1:32" s="31" customFormat="1" ht="12.75" customHeight="1">
      <c r="A225" s="36" t="s">
        <v>84</v>
      </c>
      <c r="B225" s="107"/>
      <c r="C225" s="37">
        <v>48532.56</v>
      </c>
      <c r="D225" s="104"/>
      <c r="E225" s="36">
        <f t="shared" si="27"/>
        <v>9619.9967317209812</v>
      </c>
      <c r="F225" s="31">
        <f t="shared" si="28"/>
        <v>9620</v>
      </c>
      <c r="G225" s="31">
        <f t="shared" si="31"/>
        <v>-6.9999999977881089E-3</v>
      </c>
      <c r="J225" s="31">
        <f>+G225</f>
        <v>-6.9999999977881089E-3</v>
      </c>
      <c r="O225" s="31">
        <f t="shared" ca="1" si="29"/>
        <v>5.0362273802788043E-2</v>
      </c>
      <c r="Q225" s="33">
        <f t="shared" si="30"/>
        <v>33514.06</v>
      </c>
      <c r="AA225" s="31" t="s">
        <v>83</v>
      </c>
      <c r="AF225" s="31" t="s">
        <v>47</v>
      </c>
    </row>
    <row r="226" spans="1:32" s="31" customFormat="1" ht="12.75" customHeight="1">
      <c r="A226" s="36" t="s">
        <v>84</v>
      </c>
      <c r="B226" s="107"/>
      <c r="C226" s="37">
        <v>48545.411999999997</v>
      </c>
      <c r="D226" s="104"/>
      <c r="E226" s="36">
        <f t="shared" si="27"/>
        <v>9625.9972919973843</v>
      </c>
      <c r="F226" s="31">
        <f t="shared" si="28"/>
        <v>9626</v>
      </c>
      <c r="G226" s="31">
        <f t="shared" si="31"/>
        <v>-5.7999999989988282E-3</v>
      </c>
      <c r="J226" s="31">
        <f>+G226</f>
        <v>-5.7999999989988282E-3</v>
      </c>
      <c r="O226" s="31">
        <f t="shared" ca="1" si="29"/>
        <v>5.0253836244784911E-2</v>
      </c>
      <c r="Q226" s="33">
        <f t="shared" si="30"/>
        <v>33526.911999999997</v>
      </c>
      <c r="AA226" s="31" t="s">
        <v>83</v>
      </c>
      <c r="AF226" s="31" t="s">
        <v>47</v>
      </c>
    </row>
    <row r="227" spans="1:32" s="31" customFormat="1" ht="12.75" customHeight="1">
      <c r="A227" s="36" t="s">
        <v>85</v>
      </c>
      <c r="B227" s="107"/>
      <c r="C227" s="37">
        <v>48817.42</v>
      </c>
      <c r="D227" s="104">
        <v>5.0000000000000001E-3</v>
      </c>
      <c r="E227" s="36">
        <f t="shared" si="27"/>
        <v>9752.9970118591827</v>
      </c>
      <c r="F227" s="31">
        <f t="shared" si="28"/>
        <v>9753</v>
      </c>
      <c r="G227" s="31">
        <f t="shared" si="31"/>
        <v>-6.3999999983934686E-3</v>
      </c>
      <c r="I227" s="31">
        <f t="shared" ref="I227:I232" si="32">+G227</f>
        <v>-6.3999999983934686E-3</v>
      </c>
      <c r="O227" s="31">
        <f t="shared" ca="1" si="29"/>
        <v>4.7958574600385412E-2</v>
      </c>
      <c r="Q227" s="33">
        <f t="shared" si="30"/>
        <v>33798.92</v>
      </c>
      <c r="AA227" s="31" t="s">
        <v>45</v>
      </c>
      <c r="AB227" s="31">
        <v>13</v>
      </c>
      <c r="AD227" s="31" t="s">
        <v>33</v>
      </c>
      <c r="AF227" s="31" t="s">
        <v>35</v>
      </c>
    </row>
    <row r="228" spans="1:32" s="31" customFormat="1" ht="12.75" customHeight="1">
      <c r="A228" s="36" t="s">
        <v>81</v>
      </c>
      <c r="B228" s="107"/>
      <c r="C228" s="37">
        <v>48862.391000000003</v>
      </c>
      <c r="D228" s="104"/>
      <c r="E228" s="36">
        <f t="shared" si="27"/>
        <v>9773.9938369595675</v>
      </c>
      <c r="F228" s="31">
        <f t="shared" si="28"/>
        <v>9774</v>
      </c>
      <c r="G228" s="31">
        <f t="shared" si="31"/>
        <v>-1.3200000001234002E-2</v>
      </c>
      <c r="I228" s="31">
        <f t="shared" si="32"/>
        <v>-1.3200000001234002E-2</v>
      </c>
      <c r="O228" s="31">
        <f t="shared" ca="1" si="29"/>
        <v>4.7579043147374489E-2</v>
      </c>
      <c r="Q228" s="33">
        <f t="shared" si="30"/>
        <v>33843.891000000003</v>
      </c>
      <c r="AA228" s="31" t="s">
        <v>45</v>
      </c>
      <c r="AF228" s="31" t="s">
        <v>47</v>
      </c>
    </row>
    <row r="229" spans="1:32" s="31" customFormat="1" ht="12.75" customHeight="1">
      <c r="A229" s="36" t="s">
        <v>86</v>
      </c>
      <c r="B229" s="107"/>
      <c r="C229" s="37">
        <v>48862.417000000001</v>
      </c>
      <c r="D229" s="104">
        <v>5.0000000000000001E-3</v>
      </c>
      <c r="E229" s="36">
        <f t="shared" si="27"/>
        <v>9774.0059762816327</v>
      </c>
      <c r="F229" s="31">
        <f t="shared" si="28"/>
        <v>9774</v>
      </c>
      <c r="G229" s="31">
        <f t="shared" si="31"/>
        <v>1.2799999996786937E-2</v>
      </c>
      <c r="I229" s="31">
        <f t="shared" si="32"/>
        <v>1.2799999996786937E-2</v>
      </c>
      <c r="O229" s="31">
        <f t="shared" ca="1" si="29"/>
        <v>4.7579043147374489E-2</v>
      </c>
      <c r="Q229" s="33">
        <f t="shared" si="30"/>
        <v>33843.917000000001</v>
      </c>
      <c r="AA229" s="31" t="s">
        <v>45</v>
      </c>
      <c r="AB229" s="31">
        <v>9</v>
      </c>
      <c r="AD229" s="31" t="s">
        <v>33</v>
      </c>
      <c r="AF229" s="31" t="s">
        <v>35</v>
      </c>
    </row>
    <row r="230" spans="1:32" s="31" customFormat="1" ht="12.75" customHeight="1">
      <c r="A230" s="36" t="s">
        <v>81</v>
      </c>
      <c r="B230" s="107"/>
      <c r="C230" s="37">
        <v>49119.398000000001</v>
      </c>
      <c r="D230" s="104"/>
      <c r="E230" s="36">
        <f t="shared" si="27"/>
        <v>9893.9896348865441</v>
      </c>
      <c r="F230" s="31">
        <f t="shared" si="28"/>
        <v>9894</v>
      </c>
      <c r="G230" s="31">
        <f t="shared" si="31"/>
        <v>-2.2199999999429565E-2</v>
      </c>
      <c r="I230" s="31">
        <f t="shared" si="32"/>
        <v>-2.2199999999429565E-2</v>
      </c>
      <c r="O230" s="31">
        <f t="shared" ca="1" si="29"/>
        <v>4.5410291987311974E-2</v>
      </c>
      <c r="Q230" s="33">
        <f t="shared" si="30"/>
        <v>34100.898000000001</v>
      </c>
      <c r="AA230" s="31" t="s">
        <v>45</v>
      </c>
      <c r="AF230" s="31" t="s">
        <v>47</v>
      </c>
    </row>
    <row r="231" spans="1:32" s="31" customFormat="1" ht="12.75" customHeight="1">
      <c r="A231" s="38" t="s">
        <v>109</v>
      </c>
      <c r="B231" s="39"/>
      <c r="C231" s="38">
        <v>49605.610999999997</v>
      </c>
      <c r="D231" s="38" t="s">
        <v>110</v>
      </c>
      <c r="E231" s="36">
        <f t="shared" si="27"/>
        <v>10121.001027173405</v>
      </c>
      <c r="F231" s="31">
        <f t="shared" si="28"/>
        <v>10121</v>
      </c>
      <c r="G231" s="31">
        <f t="shared" si="31"/>
        <v>2.1999999953550287E-3</v>
      </c>
      <c r="I231" s="31">
        <f t="shared" si="32"/>
        <v>2.1999999953550287E-3</v>
      </c>
      <c r="O231" s="31">
        <f t="shared" ca="1" si="29"/>
        <v>4.1307737709527087E-2</v>
      </c>
      <c r="Q231" s="33">
        <f t="shared" si="30"/>
        <v>34587.110999999997</v>
      </c>
    </row>
    <row r="232" spans="1:32" s="31" customFormat="1" ht="12.75" customHeight="1">
      <c r="A232" s="38" t="s">
        <v>109</v>
      </c>
      <c r="B232" s="39"/>
      <c r="C232" s="38">
        <v>49618.457999999999</v>
      </c>
      <c r="D232" s="38" t="s">
        <v>110</v>
      </c>
      <c r="E232" s="36">
        <f t="shared" si="27"/>
        <v>10126.999252964795</v>
      </c>
      <c r="F232" s="31">
        <f t="shared" si="28"/>
        <v>10127</v>
      </c>
      <c r="G232" s="31">
        <f t="shared" si="31"/>
        <v>-1.6000000032363459E-3</v>
      </c>
      <c r="I232" s="31">
        <f t="shared" si="32"/>
        <v>-1.6000000032363459E-3</v>
      </c>
      <c r="O232" s="31">
        <f t="shared" ca="1" si="29"/>
        <v>4.1199300151523954E-2</v>
      </c>
      <c r="Q232" s="33">
        <f t="shared" si="30"/>
        <v>34599.957999999999</v>
      </c>
    </row>
    <row r="233" spans="1:32" s="31" customFormat="1" ht="12.75" customHeight="1">
      <c r="A233" s="58" t="s">
        <v>756</v>
      </c>
      <c r="B233" s="60" t="s">
        <v>93</v>
      </c>
      <c r="C233" s="58">
        <v>49830.466899999999</v>
      </c>
      <c r="D233" s="58" t="s">
        <v>110</v>
      </c>
      <c r="E233" s="36">
        <f t="shared" si="27"/>
        <v>10225.985572882622</v>
      </c>
      <c r="F233" s="31">
        <f t="shared" si="28"/>
        <v>10226</v>
      </c>
      <c r="G233" s="31">
        <f t="shared" si="31"/>
        <v>-3.0899999997927807E-2</v>
      </c>
      <c r="I233"/>
      <c r="J233" s="31">
        <f t="shared" ref="J233:J239" si="33">+G233</f>
        <v>-3.0899999997927807E-2</v>
      </c>
      <c r="K233"/>
      <c r="M233"/>
      <c r="O233" s="31">
        <f t="shared" ca="1" si="29"/>
        <v>3.941008044447239E-2</v>
      </c>
      <c r="Q233" s="33">
        <f t="shared" si="30"/>
        <v>34811.966899999999</v>
      </c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s="31" customFormat="1" ht="12.75" customHeight="1">
      <c r="A234" s="58" t="s">
        <v>756</v>
      </c>
      <c r="B234" s="60" t="s">
        <v>93</v>
      </c>
      <c r="C234" s="58">
        <v>49830.474600000001</v>
      </c>
      <c r="D234" s="58" t="s">
        <v>110</v>
      </c>
      <c r="E234" s="36">
        <f t="shared" si="27"/>
        <v>10225.989167989543</v>
      </c>
      <c r="F234" s="31">
        <f t="shared" si="28"/>
        <v>10226</v>
      </c>
      <c r="G234" s="31">
        <f t="shared" si="31"/>
        <v>-2.3199999995995313E-2</v>
      </c>
      <c r="I234"/>
      <c r="J234" s="31">
        <f t="shared" si="33"/>
        <v>-2.3199999995995313E-2</v>
      </c>
      <c r="K234"/>
      <c r="M234"/>
      <c r="O234" s="31">
        <f t="shared" ca="1" si="29"/>
        <v>3.941008044447239E-2</v>
      </c>
      <c r="Q234" s="33">
        <f t="shared" si="30"/>
        <v>34811.974600000001</v>
      </c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s="31" customFormat="1" ht="12.75" customHeight="1">
      <c r="A235" s="58" t="s">
        <v>756</v>
      </c>
      <c r="B235" s="60" t="s">
        <v>93</v>
      </c>
      <c r="C235" s="58">
        <v>49830.475299999998</v>
      </c>
      <c r="D235" s="58" t="s">
        <v>110</v>
      </c>
      <c r="E235" s="36">
        <f t="shared" si="27"/>
        <v>10225.989494817442</v>
      </c>
      <c r="F235" s="31">
        <f t="shared" si="28"/>
        <v>10226</v>
      </c>
      <c r="G235" s="31">
        <f t="shared" si="31"/>
        <v>-2.2499999999126885E-2</v>
      </c>
      <c r="I235"/>
      <c r="J235" s="31">
        <f t="shared" si="33"/>
        <v>-2.2499999999126885E-2</v>
      </c>
      <c r="K235"/>
      <c r="M235"/>
      <c r="O235" s="31">
        <f t="shared" ca="1" si="29"/>
        <v>3.941008044447239E-2</v>
      </c>
      <c r="Q235" s="33">
        <f t="shared" si="30"/>
        <v>34811.975299999998</v>
      </c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s="31" customFormat="1" ht="12.75" customHeight="1">
      <c r="A236" s="58" t="s">
        <v>756</v>
      </c>
      <c r="B236" s="60" t="s">
        <v>93</v>
      </c>
      <c r="C236" s="58">
        <v>49830.488499999999</v>
      </c>
      <c r="D236" s="58" t="s">
        <v>110</v>
      </c>
      <c r="E236" s="36">
        <f t="shared" si="27"/>
        <v>10225.995657857877</v>
      </c>
      <c r="F236" s="31">
        <f t="shared" si="28"/>
        <v>10226</v>
      </c>
      <c r="G236" s="31">
        <f t="shared" si="31"/>
        <v>-9.2999999978928827E-3</v>
      </c>
      <c r="I236"/>
      <c r="J236" s="31">
        <f t="shared" si="33"/>
        <v>-9.2999999978928827E-3</v>
      </c>
      <c r="K236"/>
      <c r="M236"/>
      <c r="O236" s="31">
        <f t="shared" ca="1" si="29"/>
        <v>3.941008044447239E-2</v>
      </c>
      <c r="Q236" s="33">
        <f t="shared" si="30"/>
        <v>34811.988499999999</v>
      </c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s="31" customFormat="1" ht="12.75" customHeight="1">
      <c r="A237" s="58" t="s">
        <v>756</v>
      </c>
      <c r="B237" s="60" t="s">
        <v>93</v>
      </c>
      <c r="C237" s="58">
        <v>49905.443500000001</v>
      </c>
      <c r="D237" s="58" t="s">
        <v>110</v>
      </c>
      <c r="E237" s="36">
        <f t="shared" si="27"/>
        <v>10260.991922681857</v>
      </c>
      <c r="F237" s="31">
        <f t="shared" si="28"/>
        <v>10261</v>
      </c>
      <c r="G237" s="31">
        <f t="shared" si="31"/>
        <v>-1.7299999999522697E-2</v>
      </c>
      <c r="I237"/>
      <c r="J237" s="31">
        <f t="shared" si="33"/>
        <v>-1.7299999999522697E-2</v>
      </c>
      <c r="K237"/>
      <c r="M237"/>
      <c r="O237" s="31">
        <f t="shared" ca="1" si="29"/>
        <v>3.87775280227875E-2</v>
      </c>
      <c r="Q237" s="33">
        <f t="shared" si="30"/>
        <v>34886.943500000001</v>
      </c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s="31" customFormat="1" ht="12.75" customHeight="1">
      <c r="A238" s="58" t="s">
        <v>756</v>
      </c>
      <c r="B238" s="60" t="s">
        <v>93</v>
      </c>
      <c r="C238" s="58">
        <v>49920.446199999998</v>
      </c>
      <c r="D238" s="58" t="s">
        <v>110</v>
      </c>
      <c r="E238" s="36">
        <f t="shared" si="27"/>
        <v>10267.996638341581</v>
      </c>
      <c r="F238" s="31">
        <f t="shared" si="28"/>
        <v>10268</v>
      </c>
      <c r="G238" s="31">
        <f t="shared" si="31"/>
        <v>-7.2000000000116415E-3</v>
      </c>
      <c r="I238"/>
      <c r="J238" s="31">
        <f t="shared" si="33"/>
        <v>-7.2000000000116415E-3</v>
      </c>
      <c r="K238"/>
      <c r="M238"/>
      <c r="O238" s="31">
        <f t="shared" ca="1" si="29"/>
        <v>3.8651017538450516E-2</v>
      </c>
      <c r="Q238" s="33">
        <f t="shared" si="30"/>
        <v>34901.946199999998</v>
      </c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s="31" customFormat="1" ht="12.75" customHeight="1">
      <c r="A239" s="58" t="s">
        <v>756</v>
      </c>
      <c r="B239" s="60" t="s">
        <v>93</v>
      </c>
      <c r="C239" s="58">
        <v>49920.451699999998</v>
      </c>
      <c r="D239" s="58" t="s">
        <v>110</v>
      </c>
      <c r="E239" s="36">
        <f t="shared" si="27"/>
        <v>10267.999206275095</v>
      </c>
      <c r="F239" s="31">
        <f t="shared" si="28"/>
        <v>10268</v>
      </c>
      <c r="G239" s="31">
        <f t="shared" si="31"/>
        <v>-1.7000000007101335E-3</v>
      </c>
      <c r="I239"/>
      <c r="J239" s="31">
        <f t="shared" si="33"/>
        <v>-1.7000000007101335E-3</v>
      </c>
      <c r="K239"/>
      <c r="M239"/>
      <c r="O239" s="31">
        <f t="shared" ca="1" si="29"/>
        <v>3.8651017538450516E-2</v>
      </c>
      <c r="Q239" s="33">
        <f t="shared" si="30"/>
        <v>34901.951699999998</v>
      </c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s="31" customFormat="1" ht="12.75" customHeight="1">
      <c r="A240" s="38" t="s">
        <v>109</v>
      </c>
      <c r="B240" s="39"/>
      <c r="C240" s="38">
        <v>49920.459000000003</v>
      </c>
      <c r="D240" s="38" t="s">
        <v>110</v>
      </c>
      <c r="E240" s="36">
        <f t="shared" si="27"/>
        <v>10268.002614623216</v>
      </c>
      <c r="F240" s="31">
        <f t="shared" si="28"/>
        <v>10268</v>
      </c>
      <c r="G240" s="31">
        <f t="shared" si="31"/>
        <v>5.6000000040512532E-3</v>
      </c>
      <c r="I240" s="31">
        <f>+G240</f>
        <v>5.6000000040512532E-3</v>
      </c>
      <c r="O240" s="31">
        <f t="shared" ca="1" si="29"/>
        <v>3.8651017538450516E-2</v>
      </c>
      <c r="Q240" s="33">
        <f t="shared" si="30"/>
        <v>34901.959000000003</v>
      </c>
    </row>
    <row r="241" spans="1:32" s="31" customFormat="1" ht="12.75" customHeight="1">
      <c r="A241" s="36" t="s">
        <v>87</v>
      </c>
      <c r="B241" s="107"/>
      <c r="C241" s="37">
        <v>50115.343000000001</v>
      </c>
      <c r="D241" s="104"/>
      <c r="E241" s="36">
        <f t="shared" si="27"/>
        <v>10358.993370062564</v>
      </c>
      <c r="F241" s="31">
        <f t="shared" si="28"/>
        <v>10359</v>
      </c>
      <c r="G241" s="31">
        <f t="shared" si="31"/>
        <v>-1.419999999779975E-2</v>
      </c>
      <c r="I241" s="31">
        <f>+G241</f>
        <v>-1.419999999779975E-2</v>
      </c>
      <c r="O241" s="31">
        <f t="shared" ca="1" si="29"/>
        <v>3.7006381242069786E-2</v>
      </c>
      <c r="Q241" s="33">
        <f t="shared" si="30"/>
        <v>35096.843000000001</v>
      </c>
      <c r="AA241" s="31" t="s">
        <v>45</v>
      </c>
      <c r="AF241" s="31" t="s">
        <v>47</v>
      </c>
    </row>
    <row r="242" spans="1:32" s="31" customFormat="1" ht="12.75" customHeight="1">
      <c r="A242" s="58" t="s">
        <v>789</v>
      </c>
      <c r="B242" s="60" t="s">
        <v>93</v>
      </c>
      <c r="C242" s="58">
        <v>50271.707999999999</v>
      </c>
      <c r="D242" s="58" t="s">
        <v>110</v>
      </c>
      <c r="E242" s="36">
        <f t="shared" si="27"/>
        <v>10431.999719861798</v>
      </c>
      <c r="F242" s="31">
        <f t="shared" si="28"/>
        <v>10432</v>
      </c>
      <c r="G242" s="31">
        <f t="shared" si="31"/>
        <v>-5.9999999939464033E-4</v>
      </c>
      <c r="I242" s="31">
        <f>+G242</f>
        <v>-5.9999999939464033E-4</v>
      </c>
      <c r="M242"/>
      <c r="O242" s="31">
        <f t="shared" ca="1" si="29"/>
        <v>3.5687057619698426E-2</v>
      </c>
      <c r="Q242" s="33">
        <f t="shared" si="30"/>
        <v>35253.207999999999</v>
      </c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s="31" customFormat="1" ht="12.75" customHeight="1">
      <c r="A243" s="58" t="s">
        <v>789</v>
      </c>
      <c r="B243" s="60" t="s">
        <v>93</v>
      </c>
      <c r="C243" s="58">
        <v>50286.697999999997</v>
      </c>
      <c r="D243" s="58" t="s">
        <v>110</v>
      </c>
      <c r="E243" s="36">
        <f t="shared" si="27"/>
        <v>10438.99850592959</v>
      </c>
      <c r="F243" s="31">
        <f t="shared" si="28"/>
        <v>10439</v>
      </c>
      <c r="G243" s="31">
        <f t="shared" si="31"/>
        <v>-3.1999999991967343E-3</v>
      </c>
      <c r="I243" s="31">
        <f>+G243</f>
        <v>-3.1999999991967343E-3</v>
      </c>
      <c r="M243"/>
      <c r="O243" s="31">
        <f t="shared" ca="1" si="29"/>
        <v>3.5560547135361442E-2</v>
      </c>
      <c r="Q243" s="33">
        <f t="shared" si="30"/>
        <v>35268.197999999997</v>
      </c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s="31" customFormat="1" ht="12.75" customHeight="1">
      <c r="A244" s="58" t="s">
        <v>756</v>
      </c>
      <c r="B244" s="60" t="s">
        <v>93</v>
      </c>
      <c r="C244" s="58">
        <v>50297.404900000001</v>
      </c>
      <c r="D244" s="58" t="s">
        <v>110</v>
      </c>
      <c r="E244" s="36">
        <f t="shared" si="27"/>
        <v>10443.997525445888</v>
      </c>
      <c r="F244" s="31">
        <f t="shared" si="28"/>
        <v>10444</v>
      </c>
      <c r="G244" s="31">
        <f t="shared" si="31"/>
        <v>-5.2999999970779754E-3</v>
      </c>
      <c r="I244"/>
      <c r="J244" s="31">
        <f>+G244</f>
        <v>-5.2999999970779754E-3</v>
      </c>
      <c r="K244"/>
      <c r="M244"/>
      <c r="O244" s="31">
        <f t="shared" ca="1" si="29"/>
        <v>3.547018250369216E-2</v>
      </c>
      <c r="Q244" s="33">
        <f t="shared" si="30"/>
        <v>35278.904900000001</v>
      </c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s="31" customFormat="1" ht="12.75" customHeight="1">
      <c r="A245" s="36" t="s">
        <v>88</v>
      </c>
      <c r="B245" s="107"/>
      <c r="C245" s="37">
        <v>50464.472999999998</v>
      </c>
      <c r="D245" s="104"/>
      <c r="E245" s="36">
        <f t="shared" si="27"/>
        <v>10522.001120552804</v>
      </c>
      <c r="F245" s="31">
        <f t="shared" si="28"/>
        <v>10522</v>
      </c>
      <c r="G245" s="31">
        <f t="shared" si="31"/>
        <v>2.3999999975785613E-3</v>
      </c>
      <c r="I245" s="31">
        <f t="shared" ref="I245:I250" si="34">+G245</f>
        <v>2.3999999975785613E-3</v>
      </c>
      <c r="O245" s="31">
        <f t="shared" ca="1" si="29"/>
        <v>3.4060494249651546E-2</v>
      </c>
      <c r="Q245" s="33">
        <f t="shared" si="30"/>
        <v>35445.972999999998</v>
      </c>
      <c r="AA245" s="31" t="s">
        <v>45</v>
      </c>
      <c r="AF245" s="31" t="s">
        <v>47</v>
      </c>
    </row>
    <row r="246" spans="1:32" s="31" customFormat="1" ht="12.75" customHeight="1">
      <c r="A246" s="58" t="s">
        <v>789</v>
      </c>
      <c r="B246" s="60" t="s">
        <v>93</v>
      </c>
      <c r="C246" s="58">
        <v>50663.652000000002</v>
      </c>
      <c r="D246" s="58" t="s">
        <v>110</v>
      </c>
      <c r="E246" s="36">
        <f t="shared" si="27"/>
        <v>10614.997198617986</v>
      </c>
      <c r="F246" s="31">
        <f t="shared" si="28"/>
        <v>10615</v>
      </c>
      <c r="G246" s="31">
        <f t="shared" si="31"/>
        <v>-5.9999999939464033E-3</v>
      </c>
      <c r="I246" s="31">
        <f t="shared" si="34"/>
        <v>-5.9999999939464033E-3</v>
      </c>
      <c r="M246"/>
      <c r="O246" s="31">
        <f t="shared" ca="1" si="29"/>
        <v>3.2379712100603114E-2</v>
      </c>
      <c r="Q246" s="33">
        <f t="shared" si="30"/>
        <v>35645.152000000002</v>
      </c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s="31" customFormat="1" ht="12.75" customHeight="1">
      <c r="A247" s="58" t="s">
        <v>789</v>
      </c>
      <c r="B247" s="60" t="s">
        <v>93</v>
      </c>
      <c r="C247" s="58">
        <v>51027.764999999999</v>
      </c>
      <c r="D247" s="58" t="s">
        <v>110</v>
      </c>
      <c r="E247" s="36">
        <f t="shared" si="27"/>
        <v>10785.000466897001</v>
      </c>
      <c r="F247" s="31">
        <f t="shared" si="28"/>
        <v>10785</v>
      </c>
      <c r="G247" s="31">
        <f t="shared" si="31"/>
        <v>1.0000000038417056E-3</v>
      </c>
      <c r="I247" s="31">
        <f t="shared" si="34"/>
        <v>1.0000000038417056E-3</v>
      </c>
      <c r="M247"/>
      <c r="O247" s="31">
        <f t="shared" ca="1" si="29"/>
        <v>2.9307314623847891E-2</v>
      </c>
      <c r="Q247" s="33">
        <f t="shared" si="30"/>
        <v>36009.264999999999</v>
      </c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s="31" customFormat="1" ht="12.75" customHeight="1">
      <c r="A248" s="58" t="s">
        <v>789</v>
      </c>
      <c r="B248" s="60" t="s">
        <v>93</v>
      </c>
      <c r="C248" s="58">
        <v>51100.588000000003</v>
      </c>
      <c r="D248" s="58" t="s">
        <v>110</v>
      </c>
      <c r="E248" s="36">
        <f t="shared" si="27"/>
        <v>10819.001307311608</v>
      </c>
      <c r="F248" s="31">
        <f t="shared" si="28"/>
        <v>10819</v>
      </c>
      <c r="G248" s="31">
        <f t="shared" si="31"/>
        <v>2.8000000020256266E-3</v>
      </c>
      <c r="I248" s="31">
        <f t="shared" si="34"/>
        <v>2.8000000020256266E-3</v>
      </c>
      <c r="M248"/>
      <c r="O248" s="31">
        <f t="shared" ca="1" si="29"/>
        <v>2.8692835128496852E-2</v>
      </c>
      <c r="Q248" s="33">
        <f t="shared" si="30"/>
        <v>36082.088000000003</v>
      </c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s="31" customFormat="1" ht="12.75" customHeight="1">
      <c r="A249" s="58" t="s">
        <v>809</v>
      </c>
      <c r="B249" s="60" t="s">
        <v>93</v>
      </c>
      <c r="C249" s="58">
        <v>51552.493999999999</v>
      </c>
      <c r="D249" s="58" t="s">
        <v>110</v>
      </c>
      <c r="E249" s="36">
        <f t="shared" si="27"/>
        <v>11029.994864132972</v>
      </c>
      <c r="F249" s="31">
        <f t="shared" si="28"/>
        <v>11030</v>
      </c>
      <c r="G249" s="31">
        <f t="shared" si="31"/>
        <v>-1.1000000005878974E-2</v>
      </c>
      <c r="I249" s="31">
        <f t="shared" si="34"/>
        <v>-1.1000000005878974E-2</v>
      </c>
      <c r="M249"/>
      <c r="O249" s="31">
        <f t="shared" ca="1" si="29"/>
        <v>2.4879447672053606E-2</v>
      </c>
      <c r="Q249" s="33">
        <f t="shared" si="30"/>
        <v>36533.993999999999</v>
      </c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s="31" customFormat="1" ht="12.75" customHeight="1">
      <c r="A250" s="58" t="s">
        <v>813</v>
      </c>
      <c r="B250" s="60" t="s">
        <v>93</v>
      </c>
      <c r="C250" s="58">
        <v>51625.313000000002</v>
      </c>
      <c r="D250" s="58" t="s">
        <v>110</v>
      </c>
      <c r="E250" s="36">
        <f t="shared" si="27"/>
        <v>11063.993836959567</v>
      </c>
      <c r="F250" s="31">
        <f t="shared" si="28"/>
        <v>11064</v>
      </c>
      <c r="G250" s="31">
        <f t="shared" si="31"/>
        <v>-1.3199999993958045E-2</v>
      </c>
      <c r="I250" s="31">
        <f t="shared" si="34"/>
        <v>-1.3199999993958045E-2</v>
      </c>
      <c r="M250"/>
      <c r="O250" s="31">
        <f t="shared" ca="1" si="29"/>
        <v>2.4264968176702567E-2</v>
      </c>
      <c r="Q250" s="33">
        <f t="shared" si="30"/>
        <v>36606.813000000002</v>
      </c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s="31" customFormat="1" ht="12.75" customHeight="1">
      <c r="A251" s="38" t="s">
        <v>111</v>
      </c>
      <c r="B251" s="39" t="s">
        <v>93</v>
      </c>
      <c r="C251" s="38">
        <v>51901.598709999998</v>
      </c>
      <c r="D251" s="38" t="s">
        <v>110</v>
      </c>
      <c r="E251" s="36">
        <f t="shared" si="27"/>
        <v>11192.99080679802</v>
      </c>
      <c r="F251" s="31">
        <f t="shared" si="28"/>
        <v>11193</v>
      </c>
      <c r="G251" s="31">
        <f t="shared" si="31"/>
        <v>-1.9690000000991859E-2</v>
      </c>
      <c r="K251" s="31">
        <f>+G251</f>
        <v>-1.9690000000991859E-2</v>
      </c>
      <c r="O251" s="31">
        <f t="shared" ca="1" si="29"/>
        <v>2.1933560679635367E-2</v>
      </c>
      <c r="Q251" s="33">
        <f t="shared" si="30"/>
        <v>36883.098709999998</v>
      </c>
    </row>
    <row r="252" spans="1:32" s="31" customFormat="1" ht="12.75" customHeight="1">
      <c r="A252" s="38" t="s">
        <v>111</v>
      </c>
      <c r="B252" s="39" t="s">
        <v>93</v>
      </c>
      <c r="C252" s="38">
        <v>51901.602899999998</v>
      </c>
      <c r="D252" s="38" t="s">
        <v>110</v>
      </c>
      <c r="E252" s="36">
        <f t="shared" si="27"/>
        <v>11192.992763096459</v>
      </c>
      <c r="F252" s="31">
        <f t="shared" si="28"/>
        <v>11193</v>
      </c>
      <c r="G252" s="31">
        <f t="shared" ref="G252:G279" si="35">+C252-(C$7+F252*C$8)</f>
        <v>-1.5500000001338776E-2</v>
      </c>
      <c r="K252" s="31">
        <f>+G252</f>
        <v>-1.5500000001338776E-2</v>
      </c>
      <c r="O252" s="31">
        <f t="shared" ca="1" si="29"/>
        <v>2.1933560679635367E-2</v>
      </c>
      <c r="Q252" s="33">
        <f t="shared" si="30"/>
        <v>36883.102899999998</v>
      </c>
    </row>
    <row r="253" spans="1:32" s="31" customFormat="1" ht="12.75" customHeight="1">
      <c r="A253" s="58" t="s">
        <v>789</v>
      </c>
      <c r="B253" s="60" t="s">
        <v>93</v>
      </c>
      <c r="C253" s="58">
        <v>52203.610999999997</v>
      </c>
      <c r="D253" s="58" t="s">
        <v>110</v>
      </c>
      <c r="E253" s="36">
        <f t="shared" si="27"/>
        <v>11333.999439723595</v>
      </c>
      <c r="F253" s="31">
        <f t="shared" si="28"/>
        <v>11334</v>
      </c>
      <c r="G253" s="31">
        <f t="shared" si="35"/>
        <v>-1.2000000060652383E-3</v>
      </c>
      <c r="I253" s="31">
        <f>+G253</f>
        <v>-1.2000000060652383E-3</v>
      </c>
      <c r="M253"/>
      <c r="O253" s="31">
        <f t="shared" ca="1" si="29"/>
        <v>1.9385278066561928E-2</v>
      </c>
      <c r="Q253" s="33">
        <f t="shared" si="30"/>
        <v>37185.110999999997</v>
      </c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s="31" customFormat="1" ht="12.75" customHeight="1">
      <c r="A254" s="58" t="s">
        <v>789</v>
      </c>
      <c r="B254" s="60" t="s">
        <v>93</v>
      </c>
      <c r="C254" s="58">
        <v>52263.573400000001</v>
      </c>
      <c r="D254" s="58" t="s">
        <v>110</v>
      </c>
      <c r="E254" s="36">
        <f t="shared" si="27"/>
        <v>11361.995704547577</v>
      </c>
      <c r="F254" s="31">
        <f t="shared" si="28"/>
        <v>11362</v>
      </c>
      <c r="G254" s="31">
        <f t="shared" si="35"/>
        <v>-9.2000000004190952E-3</v>
      </c>
      <c r="K254" s="31">
        <f>+G254</f>
        <v>-9.2000000004190952E-3</v>
      </c>
      <c r="M254"/>
      <c r="O254" s="31">
        <f t="shared" ca="1" si="29"/>
        <v>1.8879236129214022E-2</v>
      </c>
      <c r="Q254" s="33">
        <f t="shared" si="30"/>
        <v>37245.073400000001</v>
      </c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s="31" customFormat="1" ht="12.75" customHeight="1">
      <c r="A255" s="28" t="s">
        <v>98</v>
      </c>
      <c r="B255" s="40"/>
      <c r="C255" s="30">
        <v>52835.4329</v>
      </c>
      <c r="D255" s="30">
        <v>4.0000000000000002E-4</v>
      </c>
      <c r="E255" s="36">
        <f t="shared" si="27"/>
        <v>11628.995190960874</v>
      </c>
      <c r="F255" s="31">
        <f t="shared" si="28"/>
        <v>11629</v>
      </c>
      <c r="G255" s="31">
        <f t="shared" si="35"/>
        <v>-1.0300000001734588E-2</v>
      </c>
      <c r="J255" s="31">
        <f>+G255</f>
        <v>-1.0300000001734588E-2</v>
      </c>
      <c r="O255" s="31">
        <f t="shared" ca="1" si="29"/>
        <v>1.4053764798074964E-2</v>
      </c>
      <c r="Q255" s="33">
        <f t="shared" si="30"/>
        <v>37816.9329</v>
      </c>
    </row>
    <row r="256" spans="1:32" s="31" customFormat="1" ht="12.75" customHeight="1">
      <c r="A256" s="58" t="s">
        <v>834</v>
      </c>
      <c r="B256" s="60" t="s">
        <v>93</v>
      </c>
      <c r="C256" s="58">
        <v>52940.379000000001</v>
      </c>
      <c r="D256" s="58" t="s">
        <v>110</v>
      </c>
      <c r="E256" s="36">
        <f t="shared" si="27"/>
        <v>11677.994210477169</v>
      </c>
      <c r="F256" s="31">
        <f t="shared" si="28"/>
        <v>11678</v>
      </c>
      <c r="G256" s="31">
        <f t="shared" si="35"/>
        <v>-1.2399999999615829E-2</v>
      </c>
      <c r="I256" s="31">
        <f>+G256</f>
        <v>-1.2399999999615829E-2</v>
      </c>
      <c r="M256"/>
      <c r="O256" s="31">
        <f t="shared" ca="1" si="29"/>
        <v>1.3168191407716107E-2</v>
      </c>
      <c r="Q256" s="33">
        <f t="shared" si="30"/>
        <v>37921.879000000001</v>
      </c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s="31" customFormat="1" ht="12.75" customHeight="1">
      <c r="A257" s="28" t="s">
        <v>100</v>
      </c>
      <c r="B257" s="40"/>
      <c r="C257" s="30">
        <v>53229.5242</v>
      </c>
      <c r="D257" s="30">
        <v>2E-3</v>
      </c>
      <c r="E257" s="36">
        <f t="shared" si="27"/>
        <v>11812.995237650573</v>
      </c>
      <c r="F257" s="31">
        <f t="shared" si="28"/>
        <v>11813</v>
      </c>
      <c r="G257" s="31">
        <f t="shared" si="35"/>
        <v>-1.0200000004260801E-2</v>
      </c>
      <c r="J257" s="31">
        <f>+G257</f>
        <v>-1.0200000004260801E-2</v>
      </c>
      <c r="O257" s="31">
        <f t="shared" ca="1" si="29"/>
        <v>1.0728346352645773E-2</v>
      </c>
      <c r="Q257" s="33">
        <f t="shared" si="30"/>
        <v>38211.0242</v>
      </c>
    </row>
    <row r="258" spans="1:32" s="31" customFormat="1" ht="12.75" customHeight="1">
      <c r="A258" s="28" t="s">
        <v>97</v>
      </c>
      <c r="B258" s="40" t="s">
        <v>93</v>
      </c>
      <c r="C258" s="41">
        <v>53552.936999999998</v>
      </c>
      <c r="D258" s="41">
        <v>2.8E-3</v>
      </c>
      <c r="E258" s="36">
        <f t="shared" si="27"/>
        <v>11963.995704547577</v>
      </c>
      <c r="F258" s="31">
        <f t="shared" si="28"/>
        <v>11964</v>
      </c>
      <c r="G258" s="31">
        <f t="shared" si="35"/>
        <v>-9.2000000004190952E-3</v>
      </c>
      <c r="K258" s="31">
        <f t="shared" ref="K258:K265" si="36">+G258</f>
        <v>-9.2000000004190952E-3</v>
      </c>
      <c r="O258" s="31">
        <f t="shared" ca="1" si="29"/>
        <v>7.9993344762337992E-3</v>
      </c>
      <c r="Q258" s="33">
        <f t="shared" si="30"/>
        <v>38534.436999999998</v>
      </c>
    </row>
    <row r="259" spans="1:32" s="31" customFormat="1" ht="12.75" customHeight="1">
      <c r="A259" s="58" t="s">
        <v>789</v>
      </c>
      <c r="B259" s="60" t="s">
        <v>93</v>
      </c>
      <c r="C259" s="58">
        <v>54107.660900000003</v>
      </c>
      <c r="D259" s="58" t="s">
        <v>110</v>
      </c>
      <c r="E259" s="36">
        <f t="shared" si="27"/>
        <v>12222.994630684472</v>
      </c>
      <c r="F259" s="31">
        <f t="shared" si="28"/>
        <v>12223</v>
      </c>
      <c r="G259" s="31">
        <f t="shared" si="35"/>
        <v>-1.1499999993247911E-2</v>
      </c>
      <c r="K259" s="31">
        <f t="shared" si="36"/>
        <v>-1.1499999993247911E-2</v>
      </c>
      <c r="M259"/>
      <c r="O259" s="31">
        <f t="shared" ca="1" si="29"/>
        <v>3.3184465557655474E-3</v>
      </c>
      <c r="Q259" s="33">
        <f t="shared" si="30"/>
        <v>39089.160900000003</v>
      </c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s="31" customFormat="1" ht="12.75" customHeight="1">
      <c r="A260" s="58" t="s">
        <v>857</v>
      </c>
      <c r="B260" s="60" t="s">
        <v>93</v>
      </c>
      <c r="C260" s="58">
        <v>54360.394200000002</v>
      </c>
      <c r="D260" s="58" t="s">
        <v>110</v>
      </c>
      <c r="E260" s="36">
        <f t="shared" si="27"/>
        <v>12340.995050891774</v>
      </c>
      <c r="F260" s="31">
        <f t="shared" si="28"/>
        <v>12341</v>
      </c>
      <c r="G260" s="31">
        <f t="shared" si="35"/>
        <v>-1.0600000001431908E-2</v>
      </c>
      <c r="I260"/>
      <c r="K260" s="31">
        <f t="shared" si="36"/>
        <v>-1.0600000001431908E-2</v>
      </c>
      <c r="M260"/>
      <c r="O260" s="31">
        <f t="shared" ca="1" si="29"/>
        <v>1.1858412483707614E-3</v>
      </c>
      <c r="Q260" s="33">
        <f t="shared" si="30"/>
        <v>39341.894200000002</v>
      </c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s="31" customFormat="1" ht="12.75" customHeight="1">
      <c r="A261" s="42" t="s">
        <v>116</v>
      </c>
      <c r="B261" s="39" t="s">
        <v>93</v>
      </c>
      <c r="C261" s="38">
        <v>54409.653700000003</v>
      </c>
      <c r="D261" s="38">
        <v>4.0000000000000002E-4</v>
      </c>
      <c r="E261" s="36">
        <f t="shared" si="27"/>
        <v>12363.994163787469</v>
      </c>
      <c r="F261" s="31">
        <f t="shared" si="28"/>
        <v>12364</v>
      </c>
      <c r="G261" s="31">
        <f t="shared" si="35"/>
        <v>-1.2499999997089617E-2</v>
      </c>
      <c r="K261" s="31">
        <f t="shared" si="36"/>
        <v>-1.2499999997089617E-2</v>
      </c>
      <c r="O261" s="31">
        <f t="shared" ca="1" si="29"/>
        <v>7.7016394269210919E-4</v>
      </c>
      <c r="Q261" s="33">
        <f t="shared" si="30"/>
        <v>39391.153700000003</v>
      </c>
    </row>
    <row r="262" spans="1:32" s="31" customFormat="1" ht="12.75" customHeight="1">
      <c r="A262" s="42" t="s">
        <v>117</v>
      </c>
      <c r="B262" s="39" t="s">
        <v>93</v>
      </c>
      <c r="C262" s="38">
        <v>54623.831100000003</v>
      </c>
      <c r="D262" s="38">
        <v>6.9999999999999999E-4</v>
      </c>
      <c r="E262" s="36">
        <f t="shared" si="27"/>
        <v>12463.992949855263</v>
      </c>
      <c r="F262" s="31">
        <f t="shared" si="28"/>
        <v>12464</v>
      </c>
      <c r="G262" s="31">
        <f t="shared" si="35"/>
        <v>-1.5099999996891711E-2</v>
      </c>
      <c r="K262" s="31">
        <f t="shared" si="36"/>
        <v>-1.5099999996891711E-2</v>
      </c>
      <c r="O262" s="31">
        <f t="shared" ca="1" si="29"/>
        <v>-1.0371286906933064E-3</v>
      </c>
      <c r="Q262" s="33">
        <f t="shared" si="30"/>
        <v>39605.331100000003</v>
      </c>
    </row>
    <row r="263" spans="1:32" s="31" customFormat="1" ht="12.75" customHeight="1">
      <c r="A263" s="58" t="s">
        <v>872</v>
      </c>
      <c r="B263" s="60" t="s">
        <v>921</v>
      </c>
      <c r="C263" s="58">
        <v>54738.425799999997</v>
      </c>
      <c r="D263" s="58" t="s">
        <v>110</v>
      </c>
      <c r="E263" s="36">
        <f t="shared" si="27"/>
        <v>12517.496871790081</v>
      </c>
      <c r="F263" s="31">
        <f t="shared" si="28"/>
        <v>12517.5</v>
      </c>
      <c r="G263" s="31">
        <f t="shared" si="35"/>
        <v>-6.6999999980907887E-3</v>
      </c>
      <c r="I263"/>
      <c r="K263" s="31">
        <f t="shared" si="36"/>
        <v>-6.6999999980907887E-3</v>
      </c>
      <c r="M263"/>
      <c r="O263" s="31">
        <f t="shared" ca="1" si="29"/>
        <v>-2.0040302495545059E-3</v>
      </c>
      <c r="Q263" s="33">
        <f t="shared" si="30"/>
        <v>39719.925799999997</v>
      </c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s="31" customFormat="1" ht="12.75" customHeight="1">
      <c r="A264" s="42" t="s">
        <v>118</v>
      </c>
      <c r="B264" s="39" t="s">
        <v>93</v>
      </c>
      <c r="C264" s="38">
        <v>54743.7742</v>
      </c>
      <c r="D264" s="38">
        <v>1E-4</v>
      </c>
      <c r="E264" s="36">
        <f t="shared" si="27"/>
        <v>12519.994023718367</v>
      </c>
      <c r="F264" s="31">
        <f t="shared" si="28"/>
        <v>12520</v>
      </c>
      <c r="G264" s="31">
        <f t="shared" si="35"/>
        <v>-1.2799999996786937E-2</v>
      </c>
      <c r="K264" s="31">
        <f t="shared" si="36"/>
        <v>-1.2799999996786937E-2</v>
      </c>
      <c r="O264" s="31">
        <f t="shared" ca="1" si="29"/>
        <v>-2.0492125653891469E-3</v>
      </c>
      <c r="Q264" s="33">
        <f t="shared" si="30"/>
        <v>39725.2742</v>
      </c>
    </row>
    <row r="265" spans="1:32" s="31" customFormat="1" ht="12.75" customHeight="1">
      <c r="A265" s="42" t="s">
        <v>119</v>
      </c>
      <c r="B265" s="39" t="s">
        <v>93</v>
      </c>
      <c r="C265" s="38">
        <v>55163.567000000003</v>
      </c>
      <c r="D265" s="38">
        <v>4.0000000000000002E-4</v>
      </c>
      <c r="E265" s="36">
        <f t="shared" si="27"/>
        <v>12715.994023718369</v>
      </c>
      <c r="F265" s="31">
        <f t="shared" si="28"/>
        <v>12716</v>
      </c>
      <c r="G265" s="31">
        <f t="shared" si="35"/>
        <v>-1.2799999996786937E-2</v>
      </c>
      <c r="K265" s="31">
        <f t="shared" si="36"/>
        <v>-1.2799999996786937E-2</v>
      </c>
      <c r="O265" s="31">
        <f t="shared" ca="1" si="29"/>
        <v>-5.591506126824547E-3</v>
      </c>
      <c r="Q265" s="33">
        <f t="shared" si="30"/>
        <v>40145.067000000003</v>
      </c>
    </row>
    <row r="266" spans="1:32" s="31" customFormat="1" ht="12.75" customHeight="1">
      <c r="A266" s="30" t="s">
        <v>114</v>
      </c>
      <c r="B266" s="29" t="s">
        <v>93</v>
      </c>
      <c r="C266" s="30">
        <v>55645.472699999998</v>
      </c>
      <c r="D266" s="30">
        <v>5.4000000000000003E-3</v>
      </c>
      <c r="E266" s="36">
        <f t="shared" si="27"/>
        <v>12940.994350546269</v>
      </c>
      <c r="F266" s="31">
        <f t="shared" si="28"/>
        <v>12941</v>
      </c>
      <c r="G266" s="31">
        <f t="shared" si="35"/>
        <v>-1.2099999999918509E-2</v>
      </c>
      <c r="J266" s="31">
        <f>+G266</f>
        <v>-1.2099999999918509E-2</v>
      </c>
      <c r="O266" s="31">
        <f t="shared" ca="1" si="29"/>
        <v>-9.6579145519417597E-3</v>
      </c>
      <c r="Q266" s="33">
        <f t="shared" si="30"/>
        <v>40626.972699999998</v>
      </c>
    </row>
    <row r="267" spans="1:32" s="31" customFormat="1" ht="12.75" customHeight="1">
      <c r="A267" s="30" t="s">
        <v>115</v>
      </c>
      <c r="B267" s="29" t="s">
        <v>93</v>
      </c>
      <c r="C267" s="30">
        <v>55874.6446</v>
      </c>
      <c r="D267" s="30">
        <v>5.0000000000000001E-4</v>
      </c>
      <c r="E267" s="36">
        <f t="shared" si="27"/>
        <v>13047.994023718367</v>
      </c>
      <c r="F267" s="31">
        <f t="shared" si="28"/>
        <v>13048</v>
      </c>
      <c r="G267" s="31">
        <f t="shared" si="35"/>
        <v>-1.2799999996786937E-2</v>
      </c>
      <c r="K267" s="31">
        <f>+G267</f>
        <v>-1.2799999996786937E-2</v>
      </c>
      <c r="O267" s="31">
        <f t="shared" ca="1" si="29"/>
        <v>-1.1591717669664159E-2</v>
      </c>
      <c r="Q267" s="33">
        <f t="shared" si="30"/>
        <v>40856.1446</v>
      </c>
    </row>
    <row r="268" spans="1:32" s="31" customFormat="1" ht="12.75" customHeight="1">
      <c r="A268" s="42" t="s">
        <v>120</v>
      </c>
      <c r="B268" s="39" t="s">
        <v>93</v>
      </c>
      <c r="C268" s="38">
        <v>55934.616000000002</v>
      </c>
      <c r="D268" s="38">
        <v>2.9999999999999997E-4</v>
      </c>
      <c r="E268" s="36">
        <f t="shared" si="27"/>
        <v>13075.994490615371</v>
      </c>
      <c r="F268" s="31">
        <f t="shared" si="28"/>
        <v>13076</v>
      </c>
      <c r="G268" s="31">
        <f t="shared" si="35"/>
        <v>-1.1800000000221189E-2</v>
      </c>
      <c r="K268" s="31">
        <f>+G268</f>
        <v>-1.1800000000221189E-2</v>
      </c>
      <c r="O268" s="31">
        <f t="shared" ca="1" si="29"/>
        <v>-1.2097759607012065E-2</v>
      </c>
      <c r="Q268" s="33">
        <f t="shared" si="30"/>
        <v>40916.116000000002</v>
      </c>
    </row>
    <row r="269" spans="1:32" s="31" customFormat="1" ht="12.75" customHeight="1">
      <c r="A269" s="38" t="s">
        <v>123</v>
      </c>
      <c r="B269" s="39" t="s">
        <v>93</v>
      </c>
      <c r="C269" s="38">
        <v>56187.345480000004</v>
      </c>
      <c r="D269" s="38">
        <v>1.7000000000000001E-4</v>
      </c>
      <c r="E269" s="36">
        <f t="shared" si="27"/>
        <v>13193.993127276124</v>
      </c>
      <c r="F269" s="31">
        <f t="shared" si="28"/>
        <v>13194</v>
      </c>
      <c r="G269" s="31">
        <f t="shared" si="35"/>
        <v>-1.4719999991939403E-2</v>
      </c>
      <c r="K269" s="31">
        <f>+G269</f>
        <v>-1.4719999991939403E-2</v>
      </c>
      <c r="O269" s="31">
        <f t="shared" ca="1" si="29"/>
        <v>-1.4230364914406879E-2</v>
      </c>
      <c r="Q269" s="33">
        <f t="shared" si="30"/>
        <v>41168.845480000004</v>
      </c>
    </row>
    <row r="270" spans="1:32" s="31" customFormat="1" ht="12.75" customHeight="1">
      <c r="A270" s="42" t="s">
        <v>121</v>
      </c>
      <c r="B270" s="39" t="s">
        <v>93</v>
      </c>
      <c r="C270" s="38">
        <v>56219.474800000004</v>
      </c>
      <c r="D270" s="38">
        <v>1.0699999999999999E-2</v>
      </c>
      <c r="E270" s="36">
        <f t="shared" si="27"/>
        <v>13208.994210477171</v>
      </c>
      <c r="F270" s="31">
        <f t="shared" si="28"/>
        <v>13209</v>
      </c>
      <c r="G270" s="31">
        <f t="shared" si="35"/>
        <v>-1.2399999999615829E-2</v>
      </c>
      <c r="J270" s="31">
        <f>+G270</f>
        <v>-1.2399999999615829E-2</v>
      </c>
      <c r="O270" s="31">
        <f t="shared" ca="1" si="29"/>
        <v>-1.4501458809414669E-2</v>
      </c>
      <c r="Q270" s="33">
        <f t="shared" si="30"/>
        <v>41200.974800000004</v>
      </c>
    </row>
    <row r="271" spans="1:32" s="31" customFormat="1" ht="12.75" customHeight="1">
      <c r="A271" s="38" t="s">
        <v>123</v>
      </c>
      <c r="B271" s="39" t="s">
        <v>93</v>
      </c>
      <c r="C271" s="38">
        <v>56461.496189999998</v>
      </c>
      <c r="D271" s="38">
        <v>2.3000000000000001E-4</v>
      </c>
      <c r="E271" s="36">
        <f t="shared" si="27"/>
        <v>13321.993272014193</v>
      </c>
      <c r="F271" s="31">
        <f t="shared" si="28"/>
        <v>13322</v>
      </c>
      <c r="G271" s="31">
        <f t="shared" si="35"/>
        <v>-1.4410000003408641E-2</v>
      </c>
      <c r="K271" s="31">
        <f>+G271</f>
        <v>-1.4410000003408641E-2</v>
      </c>
      <c r="O271" s="31">
        <f t="shared" ca="1" si="29"/>
        <v>-1.6543699485140201E-2</v>
      </c>
      <c r="Q271" s="33">
        <f t="shared" si="30"/>
        <v>41442.996189999998</v>
      </c>
    </row>
    <row r="272" spans="1:32" s="31" customFormat="1" ht="12.75" customHeight="1">
      <c r="A272" s="38" t="s">
        <v>122</v>
      </c>
      <c r="B272" s="39" t="s">
        <v>93</v>
      </c>
      <c r="C272" s="38">
        <v>56491.480199999998</v>
      </c>
      <c r="D272" s="38">
        <v>4.1999999999999997E-3</v>
      </c>
      <c r="E272" s="36">
        <f t="shared" si="27"/>
        <v>13335.992716406759</v>
      </c>
      <c r="F272" s="31">
        <f t="shared" si="28"/>
        <v>13336</v>
      </c>
      <c r="G272" s="31">
        <f t="shared" si="35"/>
        <v>-1.5600000006088521E-2</v>
      </c>
      <c r="J272" s="31">
        <f>+G272</f>
        <v>-1.5600000006088521E-2</v>
      </c>
      <c r="O272" s="31">
        <f t="shared" ca="1" si="29"/>
        <v>-1.6796720453814168E-2</v>
      </c>
      <c r="Q272" s="33">
        <f t="shared" si="30"/>
        <v>41472.980199999998</v>
      </c>
    </row>
    <row r="273" spans="1:21" s="31" customFormat="1" ht="12.75" customHeight="1">
      <c r="A273" s="63" t="s">
        <v>124</v>
      </c>
      <c r="B273" s="64"/>
      <c r="C273" s="63">
        <v>56928.407800000001</v>
      </c>
      <c r="D273" s="63">
        <v>2.2000000000000001E-3</v>
      </c>
      <c r="E273" s="36">
        <f t="shared" si="27"/>
        <v>13539.992903165563</v>
      </c>
      <c r="F273" s="31">
        <f t="shared" si="28"/>
        <v>13540</v>
      </c>
      <c r="G273" s="31">
        <f t="shared" si="35"/>
        <v>-1.5199999994365498E-2</v>
      </c>
      <c r="J273" s="31">
        <f>+G273</f>
        <v>-1.5199999994365498E-2</v>
      </c>
      <c r="O273" s="31">
        <f t="shared" ca="1" si="29"/>
        <v>-2.048359742592043E-2</v>
      </c>
      <c r="Q273" s="33">
        <f t="shared" si="30"/>
        <v>41909.907800000001</v>
      </c>
    </row>
    <row r="274" spans="1:21" ht="12.75" customHeight="1">
      <c r="A274" s="68" t="s">
        <v>923</v>
      </c>
      <c r="B274" s="69" t="s">
        <v>93</v>
      </c>
      <c r="C274" s="70">
        <v>57221.834000000003</v>
      </c>
      <c r="D274" s="70">
        <v>2.9999999999999997E-4</v>
      </c>
      <c r="E274" s="36">
        <f t="shared" si="27"/>
        <v>13676.992716406761</v>
      </c>
      <c r="F274" s="31">
        <f t="shared" si="28"/>
        <v>13677</v>
      </c>
      <c r="G274" s="31">
        <f t="shared" si="35"/>
        <v>-1.5599999998812564E-2</v>
      </c>
      <c r="H274" s="31"/>
      <c r="I274" s="31"/>
      <c r="J274" s="31"/>
      <c r="K274" s="31">
        <f t="shared" ref="K274:K279" si="37">+G274</f>
        <v>-1.5599999998812564E-2</v>
      </c>
      <c r="L274" s="31"/>
      <c r="M274" s="31"/>
      <c r="N274" s="31"/>
      <c r="O274" s="31">
        <f t="shared" ca="1" si="29"/>
        <v>-2.2959588333658437E-2</v>
      </c>
      <c r="P274" s="31"/>
      <c r="Q274" s="33">
        <f t="shared" si="30"/>
        <v>42203.334000000003</v>
      </c>
    </row>
    <row r="275" spans="1:21" ht="12.75" customHeight="1">
      <c r="A275" s="65" t="s">
        <v>3</v>
      </c>
      <c r="B275" s="66" t="s">
        <v>93</v>
      </c>
      <c r="C275" s="67">
        <v>57260.3871</v>
      </c>
      <c r="D275" s="67">
        <v>2.3E-3</v>
      </c>
      <c r="E275" s="36">
        <f t="shared" si="27"/>
        <v>13694.993043234663</v>
      </c>
      <c r="F275" s="31">
        <f t="shared" si="28"/>
        <v>13695</v>
      </c>
      <c r="G275" s="31">
        <f t="shared" si="35"/>
        <v>-1.4900000001944136E-2</v>
      </c>
      <c r="H275" s="31"/>
      <c r="J275" s="31"/>
      <c r="K275" s="31">
        <f t="shared" si="37"/>
        <v>-1.4900000001944136E-2</v>
      </c>
      <c r="L275" s="31"/>
      <c r="N275" s="31"/>
      <c r="O275" s="31">
        <f t="shared" ca="1" si="29"/>
        <v>-2.3284901007667808E-2</v>
      </c>
      <c r="P275" s="31"/>
      <c r="Q275" s="33">
        <f t="shared" si="30"/>
        <v>42241.8871</v>
      </c>
    </row>
    <row r="276" spans="1:21" s="89" customFormat="1" ht="12" customHeight="1">
      <c r="A276" s="84" t="s">
        <v>7</v>
      </c>
      <c r="B276" s="85" t="s">
        <v>93</v>
      </c>
      <c r="C276" s="86">
        <v>57275.377890000003</v>
      </c>
      <c r="D276" s="86">
        <v>2.7E-4</v>
      </c>
      <c r="E276" s="28">
        <f t="shared" si="27"/>
        <v>13701.992198151089</v>
      </c>
      <c r="F276" s="87">
        <f t="shared" si="28"/>
        <v>13702</v>
      </c>
      <c r="G276" s="87">
        <f t="shared" si="35"/>
        <v>-1.6709999996237457E-2</v>
      </c>
      <c r="H276" s="87"/>
      <c r="I276" s="87"/>
      <c r="J276" s="87"/>
      <c r="K276" s="87">
        <f t="shared" si="37"/>
        <v>-1.6709999996237457E-2</v>
      </c>
      <c r="L276" s="87"/>
      <c r="M276" s="87"/>
      <c r="N276" s="87"/>
      <c r="O276" s="87">
        <f t="shared" ca="1" si="29"/>
        <v>-2.3411411492004791E-2</v>
      </c>
      <c r="P276" s="87"/>
      <c r="Q276" s="88">
        <f t="shared" si="30"/>
        <v>42256.877890000003</v>
      </c>
    </row>
    <row r="277" spans="1:21" s="89" customFormat="1" ht="12" customHeight="1">
      <c r="A277" s="84" t="s">
        <v>7</v>
      </c>
      <c r="B277" s="85" t="s">
        <v>93</v>
      </c>
      <c r="C277" s="86">
        <v>57519.545389999999</v>
      </c>
      <c r="D277" s="86">
        <v>1.3999999999999999E-4</v>
      </c>
      <c r="E277" s="28">
        <f t="shared" ref="E277:E290" si="38">+(C277-C$7)/C$8</f>
        <v>13815.993272014193</v>
      </c>
      <c r="F277" s="87">
        <f t="shared" ref="F277:F290" si="39">ROUND(2*E277,0)/2</f>
        <v>13816</v>
      </c>
      <c r="G277" s="87">
        <f t="shared" si="35"/>
        <v>-1.4410000003408641E-2</v>
      </c>
      <c r="H277" s="87"/>
      <c r="I277" s="87"/>
      <c r="J277" s="87"/>
      <c r="K277" s="87">
        <f t="shared" si="37"/>
        <v>-1.4410000003408641E-2</v>
      </c>
      <c r="L277" s="87"/>
      <c r="M277" s="87"/>
      <c r="N277" s="87"/>
      <c r="O277" s="87">
        <f t="shared" ref="O277:O290" ca="1" si="40">+C$11+C$12*F277</f>
        <v>-2.5471725094064174E-2</v>
      </c>
      <c r="P277" s="87"/>
      <c r="Q277" s="88">
        <f t="shared" ref="Q277:Q290" si="41">+C277-15018.5</f>
        <v>42501.045389999999</v>
      </c>
    </row>
    <row r="278" spans="1:21" s="89" customFormat="1" ht="12" customHeight="1">
      <c r="A278" s="68" t="s">
        <v>923</v>
      </c>
      <c r="B278" s="69" t="s">
        <v>93</v>
      </c>
      <c r="C278" s="70">
        <v>57538.818800000001</v>
      </c>
      <c r="D278" s="70">
        <v>2.0000000000000001E-4</v>
      </c>
      <c r="E278" s="28">
        <f t="shared" si="38"/>
        <v>13824.991969371556</v>
      </c>
      <c r="F278" s="87">
        <f t="shared" si="39"/>
        <v>13825</v>
      </c>
      <c r="G278" s="87">
        <f t="shared" si="35"/>
        <v>-1.7199999994772952E-2</v>
      </c>
      <c r="H278" s="87"/>
      <c r="I278" s="87"/>
      <c r="J278" s="87"/>
      <c r="K278" s="87">
        <f t="shared" si="37"/>
        <v>-1.7199999994772952E-2</v>
      </c>
      <c r="L278" s="87"/>
      <c r="M278" s="87"/>
      <c r="N278" s="87"/>
      <c r="O278" s="87">
        <f t="shared" ca="1" si="40"/>
        <v>-2.5634381431068859E-2</v>
      </c>
      <c r="P278" s="87"/>
      <c r="Q278" s="88">
        <f t="shared" si="41"/>
        <v>42520.318800000001</v>
      </c>
    </row>
    <row r="279" spans="1:21" s="89" customFormat="1" ht="12" customHeight="1">
      <c r="A279" s="68" t="s">
        <v>923</v>
      </c>
      <c r="B279" s="69" t="s">
        <v>93</v>
      </c>
      <c r="C279" s="70">
        <v>57568.804700000001</v>
      </c>
      <c r="D279" s="70">
        <v>2.9999999999999997E-4</v>
      </c>
      <c r="E279" s="28">
        <f t="shared" si="38"/>
        <v>13838.992296199458</v>
      </c>
      <c r="F279" s="87">
        <f t="shared" si="39"/>
        <v>13839</v>
      </c>
      <c r="G279" s="87">
        <f t="shared" si="35"/>
        <v>-1.6499999997904524E-2</v>
      </c>
      <c r="H279" s="87"/>
      <c r="I279" s="87"/>
      <c r="J279" s="87"/>
      <c r="K279" s="87">
        <f t="shared" si="37"/>
        <v>-1.6499999997904524E-2</v>
      </c>
      <c r="L279" s="87"/>
      <c r="M279" s="87"/>
      <c r="N279" s="87"/>
      <c r="O279" s="87">
        <f t="shared" ca="1" si="40"/>
        <v>-2.5887402399742826E-2</v>
      </c>
      <c r="P279" s="87"/>
      <c r="Q279" s="88">
        <f t="shared" si="41"/>
        <v>42550.304700000001</v>
      </c>
    </row>
    <row r="280" spans="1:21" s="89" customFormat="1" ht="12" customHeight="1">
      <c r="A280" s="73" t="s">
        <v>1</v>
      </c>
      <c r="B280" s="108" t="s">
        <v>93</v>
      </c>
      <c r="C280" s="74">
        <v>57895.436000000002</v>
      </c>
      <c r="D280" s="74">
        <v>4.3E-3</v>
      </c>
      <c r="E280" s="28">
        <f t="shared" si="38"/>
        <v>13991.495471099077</v>
      </c>
      <c r="F280" s="87">
        <f t="shared" si="39"/>
        <v>13991.5</v>
      </c>
      <c r="H280" s="87"/>
      <c r="I280" s="87"/>
      <c r="J280" s="87"/>
      <c r="K280" s="87"/>
      <c r="L280" s="87"/>
      <c r="M280" s="87"/>
      <c r="N280" s="87"/>
      <c r="O280" s="87">
        <f t="shared" ca="1" si="40"/>
        <v>-2.8643523665655563E-2</v>
      </c>
      <c r="P280" s="87"/>
      <c r="Q280" s="88">
        <f t="shared" si="41"/>
        <v>42876.936000000002</v>
      </c>
      <c r="U280" s="87">
        <f>+C280-(C$7+F280*C$8)</f>
        <v>-9.6999999950639904E-3</v>
      </c>
    </row>
    <row r="281" spans="1:21" s="89" customFormat="1" ht="12" customHeight="1">
      <c r="A281" s="71" t="s">
        <v>924</v>
      </c>
      <c r="B281" s="72" t="s">
        <v>93</v>
      </c>
      <c r="C281" s="71">
        <v>58080.693899999998</v>
      </c>
      <c r="D281" s="71">
        <v>8.0000000000000004E-4</v>
      </c>
      <c r="E281" s="28">
        <f t="shared" si="38"/>
        <v>14077.991829302455</v>
      </c>
      <c r="F281" s="87">
        <f t="shared" si="39"/>
        <v>14078</v>
      </c>
      <c r="G281" s="87">
        <f t="shared" ref="G281:G290" si="42">+C281-(C$7+F281*C$8)</f>
        <v>-1.750000000174623E-2</v>
      </c>
      <c r="H281" s="87"/>
      <c r="I281" s="87"/>
      <c r="J281" s="87"/>
      <c r="K281" s="87">
        <f>+G281</f>
        <v>-1.750000000174623E-2</v>
      </c>
      <c r="L281" s="87"/>
      <c r="M281" s="87"/>
      <c r="N281" s="87"/>
      <c r="O281" s="87">
        <f t="shared" ca="1" si="40"/>
        <v>-3.0206831793533978E-2</v>
      </c>
      <c r="P281" s="87"/>
      <c r="Q281" s="88">
        <f t="shared" si="41"/>
        <v>43062.193899999998</v>
      </c>
    </row>
    <row r="282" spans="1:21" s="89" customFormat="1" ht="12" customHeight="1">
      <c r="A282" s="71" t="s">
        <v>924</v>
      </c>
      <c r="B282" s="72" t="s">
        <v>93</v>
      </c>
      <c r="C282" s="71">
        <v>58093.544500000004</v>
      </c>
      <c r="D282" s="71">
        <v>1E-4</v>
      </c>
      <c r="E282" s="28">
        <f t="shared" si="38"/>
        <v>14083.991735923057</v>
      </c>
      <c r="F282" s="87">
        <f t="shared" si="39"/>
        <v>14084</v>
      </c>
      <c r="G282" s="87">
        <f t="shared" si="42"/>
        <v>-1.7699999996693805E-2</v>
      </c>
      <c r="H282" s="87"/>
      <c r="I282" s="87"/>
      <c r="J282" s="87"/>
      <c r="K282" s="87">
        <f>+G282</f>
        <v>-1.7699999996693805E-2</v>
      </c>
      <c r="L282" s="87"/>
      <c r="M282" s="87"/>
      <c r="N282" s="87"/>
      <c r="O282" s="87">
        <f t="shared" ca="1" si="40"/>
        <v>-3.0315269351537083E-2</v>
      </c>
      <c r="P282" s="87"/>
      <c r="Q282" s="88">
        <f t="shared" si="41"/>
        <v>43075.044500000004</v>
      </c>
    </row>
    <row r="283" spans="1:21" s="89" customFormat="1" ht="12" customHeight="1">
      <c r="A283" s="75" t="s">
        <v>2</v>
      </c>
      <c r="B283" s="109" t="s">
        <v>93</v>
      </c>
      <c r="C283" s="73">
        <v>58106.396000000001</v>
      </c>
      <c r="D283" s="73">
        <v>5.0000000000000001E-3</v>
      </c>
      <c r="E283" s="28">
        <f t="shared" si="38"/>
        <v>14089.992062750958</v>
      </c>
      <c r="F283" s="87">
        <f t="shared" si="39"/>
        <v>14090</v>
      </c>
      <c r="G283" s="87">
        <f t="shared" si="42"/>
        <v>-1.6999999999825377E-2</v>
      </c>
      <c r="H283" s="87"/>
      <c r="I283" s="87">
        <f>+G283</f>
        <v>-1.6999999999825377E-2</v>
      </c>
      <c r="J283" s="87"/>
      <c r="L283" s="87"/>
      <c r="M283" s="87"/>
      <c r="N283" s="87"/>
      <c r="O283" s="87">
        <f t="shared" ca="1" si="40"/>
        <v>-3.0423706909540243E-2</v>
      </c>
      <c r="P283" s="87"/>
      <c r="Q283" s="88">
        <f t="shared" si="41"/>
        <v>43087.896000000001</v>
      </c>
    </row>
    <row r="284" spans="1:21" s="89" customFormat="1" ht="12" customHeight="1">
      <c r="A284" s="76" t="s">
        <v>0</v>
      </c>
      <c r="B284" s="77" t="s">
        <v>93</v>
      </c>
      <c r="C284" s="76">
        <v>58412.672100000003</v>
      </c>
      <c r="D284" s="76">
        <v>4.0000000000000002E-4</v>
      </c>
      <c r="E284" s="28">
        <f t="shared" si="38"/>
        <v>14232.991455784855</v>
      </c>
      <c r="F284" s="87">
        <f t="shared" si="39"/>
        <v>14233</v>
      </c>
      <c r="G284" s="87">
        <f t="shared" si="42"/>
        <v>-1.8299999996088445E-2</v>
      </c>
      <c r="H284" s="87"/>
      <c r="I284" s="87"/>
      <c r="J284" s="87"/>
      <c r="K284" s="87">
        <f t="shared" ref="K284:K290" si="43">+G284</f>
        <v>-1.8299999996088445E-2</v>
      </c>
      <c r="L284" s="87"/>
      <c r="M284" s="87"/>
      <c r="N284" s="87"/>
      <c r="O284" s="87">
        <f t="shared" ca="1" si="40"/>
        <v>-3.3008135375281383E-2</v>
      </c>
      <c r="P284" s="87"/>
      <c r="Q284" s="88">
        <f t="shared" si="41"/>
        <v>43394.172100000003</v>
      </c>
    </row>
    <row r="285" spans="1:21" s="89" customFormat="1" ht="12" customHeight="1">
      <c r="A285" s="78" t="s">
        <v>925</v>
      </c>
      <c r="B285" s="79" t="s">
        <v>93</v>
      </c>
      <c r="C285" s="73">
        <v>59018.801899999999</v>
      </c>
      <c r="D285" s="73">
        <v>2.0000000000000001E-4</v>
      </c>
      <c r="E285" s="28">
        <f t="shared" si="38"/>
        <v>14515.991642543655</v>
      </c>
      <c r="F285" s="87">
        <f t="shared" si="39"/>
        <v>14516</v>
      </c>
      <c r="G285" s="87">
        <f t="shared" si="42"/>
        <v>-1.7899999998917338E-2</v>
      </c>
      <c r="H285" s="87"/>
      <c r="I285" s="87"/>
      <c r="J285" s="87"/>
      <c r="K285" s="87">
        <f t="shared" si="43"/>
        <v>-1.7899999998917338E-2</v>
      </c>
      <c r="L285" s="87"/>
      <c r="M285" s="87"/>
      <c r="N285" s="87"/>
      <c r="O285" s="87">
        <f t="shared" ca="1" si="40"/>
        <v>-3.8122773527762138E-2</v>
      </c>
      <c r="P285" s="87"/>
      <c r="Q285" s="88">
        <f t="shared" si="41"/>
        <v>44000.301899999999</v>
      </c>
    </row>
    <row r="286" spans="1:21" s="89" customFormat="1" ht="12" customHeight="1">
      <c r="A286" s="80" t="s">
        <v>926</v>
      </c>
      <c r="B286" s="81" t="s">
        <v>93</v>
      </c>
      <c r="C286" s="91">
        <v>59465.367899999997</v>
      </c>
      <c r="D286" s="92">
        <v>3.0000000000000001E-3</v>
      </c>
      <c r="E286" s="28">
        <f t="shared" si="38"/>
        <v>14724.491969371555</v>
      </c>
      <c r="F286" s="87">
        <f t="shared" si="39"/>
        <v>14724.5</v>
      </c>
      <c r="G286" s="87">
        <f t="shared" si="42"/>
        <v>-1.720000000204891E-2</v>
      </c>
      <c r="H286" s="87"/>
      <c r="I286" s="87"/>
      <c r="J286" s="87"/>
      <c r="K286" s="87">
        <f t="shared" si="43"/>
        <v>-1.720000000204891E-2</v>
      </c>
      <c r="L286" s="87"/>
      <c r="M286" s="87"/>
      <c r="N286" s="87"/>
      <c r="O286" s="87">
        <f t="shared" ca="1" si="40"/>
        <v>-4.1890978668370688E-2</v>
      </c>
      <c r="P286" s="87"/>
      <c r="Q286" s="88">
        <f t="shared" si="41"/>
        <v>44446.867899999997</v>
      </c>
    </row>
    <row r="287" spans="1:21" s="89" customFormat="1" ht="12" customHeight="1">
      <c r="A287" s="82" t="s">
        <v>927</v>
      </c>
      <c r="B287" s="83" t="s">
        <v>93</v>
      </c>
      <c r="C287" s="91">
        <v>59832.684300000001</v>
      </c>
      <c r="D287" s="92">
        <v>2.0000000000000001E-4</v>
      </c>
      <c r="E287" s="28">
        <f t="shared" si="38"/>
        <v>14895.990895508452</v>
      </c>
      <c r="F287" s="87">
        <f t="shared" si="39"/>
        <v>14896</v>
      </c>
      <c r="G287" s="87">
        <f t="shared" si="42"/>
        <v>-1.9500000002153683E-2</v>
      </c>
      <c r="H287" s="87"/>
      <c r="I287" s="87"/>
      <c r="J287" s="87"/>
      <c r="K287" s="87">
        <f t="shared" si="43"/>
        <v>-1.9500000002153683E-2</v>
      </c>
      <c r="L287" s="87"/>
      <c r="M287" s="87"/>
      <c r="N287" s="87"/>
      <c r="O287" s="87">
        <f t="shared" ca="1" si="40"/>
        <v>-4.4990485534626729E-2</v>
      </c>
      <c r="P287" s="87"/>
      <c r="Q287" s="88">
        <f t="shared" si="41"/>
        <v>44814.184300000001</v>
      </c>
    </row>
    <row r="288" spans="1:21" s="89" customFormat="1" ht="12" customHeight="1">
      <c r="A288" s="82" t="s">
        <v>927</v>
      </c>
      <c r="B288" s="83" t="s">
        <v>93</v>
      </c>
      <c r="C288" s="91">
        <v>59858.389300000003</v>
      </c>
      <c r="D288" s="92">
        <v>1E-4</v>
      </c>
      <c r="E288" s="28">
        <f t="shared" si="38"/>
        <v>14907.992482958261</v>
      </c>
      <c r="F288" s="87">
        <f t="shared" si="39"/>
        <v>14908</v>
      </c>
      <c r="G288" s="87">
        <f t="shared" si="42"/>
        <v>-1.6100000000733417E-2</v>
      </c>
      <c r="H288" s="87"/>
      <c r="I288" s="87"/>
      <c r="J288" s="87"/>
      <c r="K288" s="87">
        <f t="shared" si="43"/>
        <v>-1.6100000000733417E-2</v>
      </c>
      <c r="L288" s="87"/>
      <c r="M288" s="87"/>
      <c r="N288" s="87"/>
      <c r="O288" s="87">
        <f t="shared" ca="1" si="40"/>
        <v>-4.5207360650632938E-2</v>
      </c>
      <c r="P288" s="87"/>
      <c r="Q288" s="88">
        <f t="shared" si="41"/>
        <v>44839.889300000003</v>
      </c>
    </row>
    <row r="289" spans="1:23" s="89" customFormat="1" ht="12" customHeight="1">
      <c r="A289" s="98" t="s">
        <v>930</v>
      </c>
      <c r="B289" s="99" t="s">
        <v>93</v>
      </c>
      <c r="C289" s="92">
        <v>60091.841800000002</v>
      </c>
      <c r="D289" s="92">
        <v>1E-4</v>
      </c>
      <c r="E289" s="28">
        <f t="shared" si="38"/>
        <v>15016.99075543935</v>
      </c>
      <c r="F289" s="87">
        <f t="shared" si="39"/>
        <v>15017</v>
      </c>
      <c r="G289" s="87">
        <f t="shared" si="42"/>
        <v>-1.9800000001851004E-2</v>
      </c>
      <c r="H289" s="87"/>
      <c r="I289" s="87"/>
      <c r="J289" s="87"/>
      <c r="K289" s="87">
        <f t="shared" si="43"/>
        <v>-1.9800000001851004E-2</v>
      </c>
      <c r="L289" s="87"/>
      <c r="M289" s="87"/>
      <c r="N289" s="87"/>
      <c r="O289" s="87">
        <f t="shared" ca="1" si="40"/>
        <v>-4.7177309621023039E-2</v>
      </c>
      <c r="P289" s="87"/>
      <c r="Q289" s="88">
        <f t="shared" si="41"/>
        <v>45073.341800000002</v>
      </c>
    </row>
    <row r="290" spans="1:23" s="89" customFormat="1" ht="12" customHeight="1">
      <c r="A290" s="93" t="s">
        <v>928</v>
      </c>
      <c r="B290" s="94" t="s">
        <v>921</v>
      </c>
      <c r="C290" s="97">
        <v>60247.987732000183</v>
      </c>
      <c r="D290" s="105">
        <v>1.5460000000000001E-3</v>
      </c>
      <c r="E290" s="28">
        <f t="shared" si="38"/>
        <v>15089.894823046121</v>
      </c>
      <c r="F290" s="87">
        <f t="shared" si="39"/>
        <v>15090</v>
      </c>
      <c r="G290" s="87">
        <f t="shared" si="42"/>
        <v>-0.22526799982006196</v>
      </c>
      <c r="H290" s="87"/>
      <c r="I290" s="87"/>
      <c r="J290" s="87"/>
      <c r="K290" s="87">
        <f t="shared" si="43"/>
        <v>-0.22526799982006196</v>
      </c>
      <c r="L290" s="87"/>
      <c r="M290" s="87"/>
      <c r="N290" s="87"/>
      <c r="O290" s="87">
        <f t="shared" ca="1" si="40"/>
        <v>-4.8496633243394399E-2</v>
      </c>
      <c r="P290" s="87"/>
      <c r="Q290" s="88">
        <f t="shared" si="41"/>
        <v>45229.487732000183</v>
      </c>
      <c r="W290" s="102" t="s">
        <v>929</v>
      </c>
    </row>
    <row r="291" spans="1:23" s="89" customFormat="1" ht="12" customHeight="1">
      <c r="B291" s="90"/>
      <c r="C291" s="101"/>
      <c r="D291" s="101"/>
      <c r="E291" s="28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8"/>
    </row>
    <row r="292" spans="1:23" s="89" customFormat="1" ht="12" customHeight="1">
      <c r="B292" s="90"/>
      <c r="C292" s="101"/>
      <c r="D292" s="101"/>
      <c r="E292" s="28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8"/>
    </row>
    <row r="293" spans="1:23" s="89" customFormat="1" ht="12" customHeight="1">
      <c r="B293" s="90"/>
      <c r="C293" s="101"/>
      <c r="D293" s="101"/>
      <c r="E293" s="28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8"/>
    </row>
    <row r="294" spans="1:23" s="89" customFormat="1" ht="12" customHeight="1">
      <c r="B294" s="90"/>
      <c r="C294" s="101"/>
      <c r="D294" s="101"/>
      <c r="E294" s="28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8"/>
    </row>
    <row r="295" spans="1:23" s="89" customFormat="1" ht="12" customHeight="1">
      <c r="B295" s="90"/>
      <c r="C295" s="101"/>
      <c r="D295" s="101"/>
      <c r="E295" s="28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8"/>
    </row>
    <row r="296" spans="1:23" s="89" customFormat="1" ht="12" customHeight="1">
      <c r="B296" s="90"/>
      <c r="C296" s="101"/>
      <c r="D296" s="101"/>
      <c r="E296" s="28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8"/>
    </row>
    <row r="297" spans="1:23" s="89" customFormat="1" ht="12" customHeight="1">
      <c r="B297" s="90"/>
      <c r="C297" s="101"/>
      <c r="D297" s="101"/>
      <c r="E297" s="28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8"/>
    </row>
    <row r="298" spans="1:23" s="89" customFormat="1" ht="12" customHeight="1">
      <c r="B298" s="90"/>
      <c r="C298" s="101"/>
      <c r="D298" s="101"/>
      <c r="E298" s="28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8"/>
    </row>
    <row r="299" spans="1:23" s="89" customFormat="1" ht="12" customHeight="1">
      <c r="B299" s="90"/>
      <c r="C299" s="101"/>
      <c r="D299" s="101"/>
      <c r="E299" s="28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8"/>
    </row>
    <row r="300" spans="1:23" s="89" customFormat="1" ht="12" customHeight="1">
      <c r="B300" s="90"/>
      <c r="C300" s="101"/>
      <c r="D300" s="101"/>
      <c r="E300" s="28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8"/>
    </row>
    <row r="301" spans="1:23" s="89" customFormat="1" ht="12" customHeight="1">
      <c r="B301" s="90"/>
      <c r="C301" s="101"/>
      <c r="D301" s="101"/>
      <c r="E301" s="28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8"/>
    </row>
    <row r="302" spans="1:23" s="89" customFormat="1" ht="12" customHeight="1">
      <c r="B302" s="90"/>
      <c r="C302" s="101"/>
      <c r="D302" s="101"/>
      <c r="E302" s="28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8"/>
    </row>
    <row r="303" spans="1:23" s="89" customFormat="1" ht="12" customHeight="1">
      <c r="B303" s="90"/>
      <c r="C303" s="101"/>
      <c r="D303" s="101"/>
      <c r="E303" s="28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8"/>
    </row>
    <row r="304" spans="1:23" s="89" customFormat="1" ht="12" customHeight="1">
      <c r="B304" s="90"/>
      <c r="C304" s="101"/>
      <c r="D304" s="101"/>
      <c r="E304" s="28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8"/>
    </row>
    <row r="305" spans="2:17" s="89" customFormat="1" ht="12" customHeight="1">
      <c r="B305" s="90"/>
      <c r="C305" s="101"/>
      <c r="D305" s="101"/>
      <c r="E305" s="28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8"/>
    </row>
    <row r="306" spans="2:17" s="89" customFormat="1" ht="12" customHeight="1">
      <c r="B306" s="90"/>
      <c r="C306" s="101"/>
      <c r="D306" s="101"/>
      <c r="E306" s="28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8"/>
    </row>
    <row r="307" spans="2:17" ht="12.75" customHeight="1">
      <c r="B307" s="13"/>
      <c r="C307" s="44"/>
      <c r="D307" s="44"/>
      <c r="E307" s="36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3"/>
    </row>
    <row r="308" spans="2:17" ht="12.75" customHeight="1">
      <c r="B308" s="13"/>
      <c r="C308" s="44"/>
      <c r="D308" s="44"/>
      <c r="E308" s="36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3"/>
    </row>
    <row r="309" spans="2:17" ht="12.75" customHeight="1">
      <c r="B309" s="13"/>
      <c r="C309" s="44"/>
      <c r="D309" s="44"/>
      <c r="E309" s="36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3"/>
    </row>
    <row r="310" spans="2:17" ht="12.75" customHeight="1">
      <c r="B310" s="13"/>
      <c r="C310" s="44"/>
      <c r="D310" s="44"/>
      <c r="E310" s="36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3"/>
    </row>
    <row r="311" spans="2:17" ht="12.75" customHeight="1">
      <c r="B311" s="13"/>
      <c r="C311" s="44"/>
      <c r="D311" s="44"/>
      <c r="E311" s="36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3"/>
    </row>
    <row r="312" spans="2:17" ht="12.75" customHeight="1">
      <c r="B312" s="13"/>
      <c r="C312" s="44"/>
      <c r="D312" s="44"/>
      <c r="E312" s="36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3"/>
    </row>
    <row r="313" spans="2:17" ht="12.75" customHeight="1">
      <c r="B313" s="13"/>
      <c r="C313" s="44"/>
      <c r="D313" s="44"/>
      <c r="E313" s="36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3"/>
    </row>
    <row r="314" spans="2:17" ht="12.75" customHeight="1">
      <c r="B314" s="13"/>
      <c r="C314" s="44"/>
      <c r="D314" s="44"/>
      <c r="E314" s="36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3"/>
    </row>
    <row r="315" spans="2:17" ht="12.75" customHeight="1">
      <c r="B315" s="13"/>
      <c r="C315" s="44"/>
      <c r="D315" s="44"/>
      <c r="E315" s="36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3"/>
    </row>
    <row r="316" spans="2:17" ht="12.75" customHeight="1">
      <c r="B316" s="13"/>
      <c r="C316" s="44"/>
      <c r="D316" s="44"/>
      <c r="E316" s="36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3"/>
    </row>
    <row r="317" spans="2:17" ht="12.75" customHeight="1">
      <c r="B317" s="13"/>
      <c r="C317" s="44"/>
      <c r="D317" s="44"/>
      <c r="E317" s="36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3"/>
    </row>
    <row r="318" spans="2:17" ht="12.75" customHeight="1">
      <c r="B318" s="13"/>
      <c r="C318" s="44"/>
      <c r="D318" s="44"/>
      <c r="E318" s="36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3"/>
    </row>
    <row r="319" spans="2:17" ht="12.75" customHeight="1">
      <c r="B319" s="13"/>
      <c r="C319" s="44"/>
      <c r="D319" s="44"/>
      <c r="E319" s="36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3"/>
    </row>
    <row r="320" spans="2:17" ht="12.75" customHeight="1">
      <c r="B320" s="13"/>
      <c r="C320" s="44"/>
      <c r="D320" s="44"/>
      <c r="E320" s="36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3"/>
    </row>
    <row r="321" spans="2:17" ht="12.75" customHeight="1">
      <c r="B321" s="13"/>
      <c r="C321" s="44"/>
      <c r="D321" s="44"/>
      <c r="E321" s="36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3"/>
    </row>
    <row r="322" spans="2:17" ht="12.75" customHeight="1">
      <c r="B322" s="13"/>
      <c r="C322" s="44"/>
      <c r="D322" s="44"/>
      <c r="E322" s="36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3"/>
    </row>
    <row r="323" spans="2:17" ht="12.75" customHeight="1">
      <c r="B323" s="13"/>
      <c r="C323" s="44"/>
      <c r="D323" s="44"/>
      <c r="E323" s="36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3"/>
    </row>
    <row r="324" spans="2:17" ht="12.75" customHeight="1">
      <c r="B324" s="13"/>
      <c r="C324" s="44"/>
      <c r="D324" s="44"/>
      <c r="E324" s="36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3"/>
    </row>
    <row r="325" spans="2:17" ht="12.75" customHeight="1">
      <c r="B325" s="13"/>
      <c r="C325" s="44"/>
      <c r="D325" s="44"/>
      <c r="E325" s="36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3"/>
    </row>
    <row r="326" spans="2:17" ht="12.75" customHeight="1">
      <c r="B326" s="13"/>
      <c r="C326" s="44"/>
      <c r="D326" s="44"/>
      <c r="E326" s="36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3"/>
    </row>
    <row r="327" spans="2:17" ht="12.75" customHeight="1">
      <c r="B327" s="13"/>
      <c r="C327" s="44"/>
      <c r="D327" s="44"/>
      <c r="E327" s="36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3"/>
    </row>
    <row r="328" spans="2:17" ht="12.75" customHeight="1">
      <c r="B328" s="13"/>
      <c r="C328" s="44"/>
      <c r="D328" s="44"/>
      <c r="E328" s="36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3"/>
    </row>
    <row r="329" spans="2:17" ht="12.75" customHeight="1">
      <c r="B329" s="13"/>
      <c r="C329" s="44"/>
      <c r="D329" s="44"/>
      <c r="E329" s="36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3"/>
    </row>
    <row r="330" spans="2:17" ht="12.75" customHeight="1">
      <c r="B330" s="13"/>
      <c r="C330" s="44"/>
      <c r="D330" s="44"/>
      <c r="E330" s="36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3"/>
    </row>
    <row r="331" spans="2:17" ht="12.75" customHeight="1">
      <c r="B331" s="13"/>
      <c r="C331" s="44"/>
      <c r="D331" s="44"/>
      <c r="E331" s="36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3"/>
    </row>
    <row r="332" spans="2:17" ht="12.75" customHeight="1">
      <c r="B332" s="13"/>
      <c r="C332" s="44"/>
      <c r="D332" s="44"/>
      <c r="E332" s="36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3"/>
    </row>
    <row r="333" spans="2:17" ht="12.75" customHeight="1">
      <c r="B333" s="13"/>
      <c r="C333" s="44"/>
      <c r="D333" s="44"/>
      <c r="E333" s="36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3"/>
    </row>
    <row r="334" spans="2:17" ht="12.75" customHeight="1">
      <c r="B334" s="13"/>
      <c r="C334" s="44"/>
      <c r="D334" s="44"/>
      <c r="E334" s="36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3"/>
    </row>
    <row r="335" spans="2:17" ht="12.75" customHeight="1">
      <c r="B335" s="13"/>
      <c r="C335" s="44"/>
      <c r="D335" s="44"/>
      <c r="E335" s="36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3"/>
    </row>
    <row r="336" spans="2:17" ht="12.75" customHeight="1">
      <c r="B336" s="13"/>
      <c r="C336" s="44"/>
      <c r="D336" s="44"/>
      <c r="E336" s="36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3"/>
    </row>
    <row r="337" spans="2:17" ht="12.75" customHeight="1">
      <c r="B337" s="13"/>
      <c r="C337" s="44"/>
      <c r="D337" s="44"/>
      <c r="E337" s="36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3"/>
    </row>
    <row r="338" spans="2:17" ht="12.75" customHeight="1">
      <c r="B338" s="13"/>
      <c r="C338" s="44"/>
      <c r="D338" s="44"/>
      <c r="E338" s="36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3"/>
    </row>
    <row r="339" spans="2:17" ht="12.75" customHeight="1">
      <c r="B339" s="13"/>
      <c r="C339" s="44"/>
      <c r="D339" s="44"/>
      <c r="E339" s="36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3"/>
    </row>
    <row r="340" spans="2:17" ht="12.75" customHeight="1">
      <c r="B340" s="13"/>
      <c r="C340" s="44"/>
      <c r="D340" s="44"/>
      <c r="E340" s="36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3"/>
    </row>
    <row r="341" spans="2:17" ht="12.75" customHeight="1">
      <c r="B341" s="13"/>
      <c r="C341" s="44"/>
      <c r="D341" s="44"/>
      <c r="E341" s="36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3"/>
    </row>
    <row r="342" spans="2:17" ht="12.75" customHeight="1">
      <c r="B342" s="13"/>
      <c r="C342" s="44"/>
      <c r="D342" s="44"/>
      <c r="E342" s="36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3"/>
    </row>
    <row r="343" spans="2:17" ht="12.75" customHeight="1">
      <c r="B343" s="13"/>
      <c r="C343" s="44"/>
      <c r="D343" s="44"/>
      <c r="E343" s="36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3"/>
    </row>
    <row r="344" spans="2:17" ht="12.75" customHeight="1">
      <c r="B344" s="13"/>
      <c r="C344" s="44"/>
      <c r="D344" s="44"/>
      <c r="E344" s="36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3"/>
    </row>
    <row r="345" spans="2:17" ht="12.75" customHeight="1">
      <c r="B345" s="13"/>
      <c r="C345" s="44"/>
      <c r="D345" s="44"/>
      <c r="E345" s="36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3"/>
    </row>
    <row r="346" spans="2:17" ht="12.75" customHeight="1">
      <c r="B346" s="13"/>
      <c r="C346" s="44"/>
      <c r="D346" s="44"/>
      <c r="E346" s="36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3"/>
    </row>
    <row r="347" spans="2:17" ht="12.75" customHeight="1">
      <c r="B347" s="13"/>
      <c r="C347" s="44"/>
      <c r="D347" s="44"/>
      <c r="E347" s="36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3"/>
    </row>
    <row r="348" spans="2:17" ht="12.75" customHeight="1">
      <c r="B348" s="13"/>
      <c r="C348" s="44"/>
      <c r="D348" s="44"/>
      <c r="E348" s="36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3"/>
    </row>
    <row r="349" spans="2:17" ht="12.75" customHeight="1">
      <c r="B349" s="13"/>
      <c r="C349" s="44"/>
      <c r="D349" s="44"/>
      <c r="E349" s="36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3"/>
    </row>
    <row r="350" spans="2:17" ht="12.75" customHeight="1">
      <c r="B350" s="13"/>
      <c r="C350" s="44"/>
      <c r="D350" s="44"/>
      <c r="E350" s="36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3"/>
    </row>
    <row r="351" spans="2:17" ht="12.75" customHeight="1">
      <c r="B351" s="13"/>
      <c r="C351" s="44"/>
      <c r="D351" s="44"/>
      <c r="E351" s="36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3"/>
    </row>
    <row r="352" spans="2:17" ht="12.75" customHeight="1">
      <c r="B352" s="13"/>
      <c r="C352" s="44"/>
      <c r="D352" s="44"/>
      <c r="E352" s="36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3"/>
    </row>
    <row r="353" spans="2:17" ht="12.75" customHeight="1">
      <c r="B353" s="13"/>
      <c r="C353" s="44"/>
      <c r="D353" s="44"/>
      <c r="E353" s="36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3"/>
    </row>
    <row r="354" spans="2:17" ht="12.75" customHeight="1">
      <c r="B354" s="13"/>
      <c r="C354" s="44"/>
      <c r="D354" s="44"/>
      <c r="E354" s="36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3"/>
    </row>
    <row r="355" spans="2:17" ht="12.75" customHeight="1">
      <c r="B355" s="13"/>
      <c r="C355" s="44"/>
      <c r="D355" s="44"/>
      <c r="E355" s="36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3"/>
    </row>
    <row r="356" spans="2:17" ht="12.75" customHeight="1">
      <c r="B356" s="13"/>
      <c r="C356" s="44"/>
      <c r="D356" s="44"/>
      <c r="E356" s="36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3"/>
    </row>
    <row r="357" spans="2:17" ht="12.75" customHeight="1">
      <c r="B357" s="13"/>
      <c r="C357" s="44"/>
      <c r="D357" s="44"/>
      <c r="E357" s="36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3"/>
    </row>
    <row r="358" spans="2:17" ht="12.75" customHeight="1">
      <c r="B358" s="13"/>
      <c r="C358" s="44"/>
      <c r="D358" s="44"/>
      <c r="E358" s="36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3"/>
    </row>
    <row r="359" spans="2:17" ht="12.75" customHeight="1">
      <c r="B359" s="13"/>
      <c r="C359" s="44"/>
      <c r="D359" s="44"/>
      <c r="E359" s="36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3"/>
    </row>
    <row r="360" spans="2:17" ht="12.75" customHeight="1">
      <c r="B360" s="13"/>
      <c r="C360" s="44"/>
      <c r="D360" s="44"/>
      <c r="E360" s="36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3"/>
    </row>
    <row r="361" spans="2:17" ht="12.75" customHeight="1">
      <c r="B361" s="13"/>
      <c r="C361" s="44"/>
      <c r="D361" s="44"/>
      <c r="E361" s="36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3"/>
    </row>
    <row r="362" spans="2:17" ht="12.75" customHeight="1">
      <c r="B362" s="13"/>
      <c r="C362" s="44"/>
      <c r="D362" s="44"/>
      <c r="E362" s="36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3"/>
    </row>
    <row r="363" spans="2:17" ht="12.75" customHeight="1">
      <c r="B363" s="13"/>
      <c r="C363" s="44"/>
      <c r="D363" s="44"/>
      <c r="E363" s="36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3"/>
    </row>
    <row r="364" spans="2:17" ht="12.75" customHeight="1">
      <c r="B364" s="13"/>
      <c r="C364" s="44"/>
      <c r="D364" s="44"/>
      <c r="E364" s="36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3"/>
    </row>
    <row r="365" spans="2:17" ht="12.75" customHeight="1">
      <c r="B365" s="13"/>
      <c r="C365" s="44"/>
      <c r="D365" s="44"/>
      <c r="E365" s="36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3"/>
    </row>
    <row r="366" spans="2:17" ht="12.75" customHeight="1">
      <c r="B366" s="13"/>
      <c r="C366" s="44"/>
      <c r="D366" s="44"/>
      <c r="E366" s="36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3"/>
    </row>
    <row r="367" spans="2:17" ht="12.75" customHeight="1">
      <c r="B367" s="13"/>
      <c r="C367" s="44"/>
      <c r="D367" s="44"/>
      <c r="E367" s="36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3"/>
    </row>
    <row r="368" spans="2:17" ht="12.75" customHeight="1">
      <c r="B368" s="13"/>
      <c r="C368" s="44"/>
      <c r="D368" s="44"/>
      <c r="E368" s="36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3"/>
    </row>
    <row r="369" spans="2:17" ht="12.75" customHeight="1">
      <c r="B369" s="13"/>
      <c r="C369" s="44"/>
      <c r="D369" s="44"/>
      <c r="E369" s="36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3"/>
    </row>
    <row r="370" spans="2:17" ht="12.75" customHeight="1">
      <c r="B370" s="13"/>
      <c r="C370" s="44"/>
      <c r="D370" s="44"/>
      <c r="E370" s="36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3"/>
    </row>
    <row r="371" spans="2:17" ht="12.75" customHeight="1">
      <c r="B371" s="13"/>
      <c r="C371" s="44"/>
      <c r="D371" s="44"/>
      <c r="E371" s="36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3"/>
    </row>
    <row r="372" spans="2:17" ht="12.75" customHeight="1">
      <c r="B372" s="13"/>
      <c r="C372" s="44"/>
      <c r="D372" s="44"/>
      <c r="E372" s="36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3"/>
    </row>
    <row r="373" spans="2:17" ht="12.75" customHeight="1">
      <c r="B373" s="13"/>
      <c r="C373" s="44"/>
      <c r="D373" s="44"/>
      <c r="E373" s="36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3"/>
    </row>
    <row r="374" spans="2:17" ht="12.75" customHeight="1">
      <c r="B374" s="13"/>
      <c r="C374" s="44"/>
      <c r="D374" s="44"/>
      <c r="E374" s="36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3"/>
    </row>
    <row r="375" spans="2:17" ht="12.75" customHeight="1">
      <c r="B375" s="13"/>
      <c r="C375" s="44"/>
      <c r="D375" s="44"/>
      <c r="E375" s="36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3"/>
    </row>
    <row r="376" spans="2:17" ht="12.75" customHeight="1">
      <c r="B376" s="13"/>
      <c r="C376" s="44"/>
      <c r="D376" s="44"/>
      <c r="E376" s="36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3"/>
    </row>
    <row r="377" spans="2:17" ht="12.75" customHeight="1">
      <c r="B377" s="13"/>
      <c r="C377" s="44"/>
      <c r="D377" s="44"/>
      <c r="E377" s="36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3"/>
    </row>
    <row r="378" spans="2:17" ht="12.75" customHeight="1">
      <c r="B378" s="13"/>
      <c r="C378" s="44"/>
      <c r="D378" s="44"/>
      <c r="E378" s="36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3"/>
    </row>
    <row r="379" spans="2:17" ht="12.75" customHeight="1">
      <c r="B379" s="13"/>
      <c r="C379" s="44"/>
      <c r="D379" s="44"/>
      <c r="E379" s="36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3"/>
    </row>
    <row r="380" spans="2:17" ht="12.75" customHeight="1">
      <c r="B380" s="13"/>
      <c r="C380" s="44"/>
      <c r="D380" s="44"/>
      <c r="E380" s="36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3"/>
    </row>
    <row r="381" spans="2:17" ht="12.75" customHeight="1">
      <c r="B381" s="13"/>
      <c r="C381" s="44"/>
      <c r="D381" s="44"/>
      <c r="E381" s="36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3"/>
    </row>
    <row r="382" spans="2:17" ht="12.75" customHeight="1">
      <c r="B382" s="13"/>
      <c r="C382" s="44"/>
      <c r="D382" s="44"/>
      <c r="E382" s="36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3"/>
    </row>
    <row r="383" spans="2:17" ht="12.75" customHeight="1">
      <c r="B383" s="13"/>
      <c r="C383" s="44"/>
      <c r="D383" s="44"/>
      <c r="E383" s="36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3"/>
    </row>
    <row r="384" spans="2:17" ht="12.75" customHeight="1">
      <c r="B384" s="13"/>
      <c r="C384" s="44"/>
      <c r="D384" s="44"/>
      <c r="E384" s="36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3"/>
    </row>
    <row r="385" spans="2:17" ht="12.75" customHeight="1">
      <c r="B385" s="13"/>
      <c r="C385" s="44"/>
      <c r="D385" s="44"/>
      <c r="E385" s="36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3"/>
    </row>
    <row r="386" spans="2:17" ht="12.75" customHeight="1">
      <c r="B386" s="13"/>
      <c r="C386" s="44"/>
      <c r="D386" s="44"/>
      <c r="E386" s="36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3"/>
    </row>
    <row r="387" spans="2:17" ht="12.75" customHeight="1">
      <c r="B387" s="13"/>
      <c r="C387" s="44"/>
      <c r="D387" s="44"/>
      <c r="E387" s="36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3"/>
    </row>
    <row r="388" spans="2:17" ht="12.75" customHeight="1">
      <c r="E388" s="36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3"/>
    </row>
    <row r="389" spans="2:17" ht="12.75" customHeight="1">
      <c r="E389" s="36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3"/>
    </row>
    <row r="390" spans="2:17" ht="12.75" customHeight="1">
      <c r="E390" s="36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3"/>
    </row>
    <row r="391" spans="2:17" ht="12.75" customHeight="1">
      <c r="E391" s="36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3"/>
    </row>
    <row r="392" spans="2:17" ht="12.75" customHeight="1">
      <c r="E392" s="36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3"/>
    </row>
    <row r="393" spans="2:17" ht="12.75" customHeight="1">
      <c r="E393" s="36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3"/>
    </row>
    <row r="394" spans="2:17" ht="12.75" customHeight="1">
      <c r="E394" s="36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3"/>
    </row>
    <row r="395" spans="2:17" ht="12.75" customHeight="1">
      <c r="E395" s="36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3"/>
    </row>
    <row r="396" spans="2:17" ht="12.75" customHeight="1">
      <c r="E396" s="36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3"/>
    </row>
    <row r="397" spans="2:17" ht="12.75" customHeight="1">
      <c r="E397" s="36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3"/>
    </row>
    <row r="398" spans="2:17" ht="12.75" customHeight="1">
      <c r="E398" s="36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3"/>
    </row>
    <row r="399" spans="2:17" ht="12.75" customHeight="1">
      <c r="E399" s="36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3"/>
    </row>
    <row r="400" spans="2:17" ht="12.75" customHeight="1">
      <c r="E400" s="36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3"/>
    </row>
    <row r="401" spans="5:17" ht="12.75" customHeight="1">
      <c r="E401" s="36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3"/>
    </row>
    <row r="402" spans="5:17" ht="12.75" customHeight="1">
      <c r="E402" s="36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3"/>
    </row>
    <row r="403" spans="5:17" ht="12.75" customHeight="1">
      <c r="E403" s="36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3"/>
    </row>
    <row r="404" spans="5:17" ht="12.75" customHeight="1">
      <c r="E404" s="36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3"/>
    </row>
    <row r="405" spans="5:17" ht="12.75" customHeight="1">
      <c r="E405" s="36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3"/>
    </row>
    <row r="406" spans="5:17" ht="12.75" customHeight="1">
      <c r="E406" s="36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3"/>
    </row>
    <row r="407" spans="5:17" ht="12.75" customHeight="1">
      <c r="E407" s="36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3"/>
    </row>
    <row r="408" spans="5:17" ht="12.75" customHeight="1">
      <c r="E408" s="36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3"/>
    </row>
    <row r="409" spans="5:17" ht="12.75" customHeight="1">
      <c r="E409" s="36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3"/>
    </row>
    <row r="410" spans="5:17" ht="12.75" customHeight="1">
      <c r="E410" s="36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3"/>
    </row>
    <row r="411" spans="5:17" ht="12.75" customHeight="1"/>
    <row r="412" spans="5:17" ht="12.75" customHeight="1"/>
    <row r="413" spans="5:17" ht="12.75" customHeight="1"/>
    <row r="414" spans="5:17" ht="12.75" customHeight="1"/>
    <row r="415" spans="5:17" ht="12.75" customHeight="1"/>
    <row r="416" spans="5:17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</sheetData>
  <protectedRanges>
    <protectedRange sqref="A285:D285" name="Range1"/>
  </protectedRanges>
  <sortState xmlns:xlrd2="http://schemas.microsoft.com/office/spreadsheetml/2017/richdata2" ref="A21:U290">
    <sortCondition ref="C21:C290"/>
  </sortState>
  <phoneticPr fontId="7" type="noConversion"/>
  <hyperlinks>
    <hyperlink ref="H2029" r:id="rId1" display="http://vsolj.cetus-net.org/bulletin.html" xr:uid="{00000000-0004-0000-0000-000000000000}"/>
    <hyperlink ref="H65126" r:id="rId2" display="http://vsolj.cetus-net.org/bulletin.html" xr:uid="{00000000-0004-0000-0000-000001000000}"/>
    <hyperlink ref="H65119" r:id="rId3" display="https://www.aavso.org/ejaavso" xr:uid="{00000000-0004-0000-0000-000002000000}"/>
    <hyperlink ref="AP1270" r:id="rId4" display="http://cdsbib.u-strasbg.fr/cgi-bin/cdsbib?1990RMxAA..21..381G" xr:uid="{00000000-0004-0000-0000-000003000000}"/>
    <hyperlink ref="AP1274" r:id="rId5" display="http://cdsbib.u-strasbg.fr/cgi-bin/cdsbib?1990RMxAA..21..381G" xr:uid="{00000000-0004-0000-0000-000004000000}"/>
    <hyperlink ref="AP1273" r:id="rId6" display="http://cdsbib.u-strasbg.fr/cgi-bin/cdsbib?1990RMxAA..21..381G" xr:uid="{00000000-0004-0000-0000-000005000000}"/>
    <hyperlink ref="AP1254" r:id="rId7" display="http://cdsbib.u-strasbg.fr/cgi-bin/cdsbib?1990RMxAA..21..381G" xr:uid="{00000000-0004-0000-0000-000006000000}"/>
    <hyperlink ref="I65126" r:id="rId8" display="http://vsolj.cetus-net.org/bulletin.html" xr:uid="{00000000-0004-0000-0000-000007000000}"/>
    <hyperlink ref="AQ1410" r:id="rId9" display="http://cdsbib.u-strasbg.fr/cgi-bin/cdsbib?1990RMxAA..21..381G" xr:uid="{00000000-0004-0000-0000-000008000000}"/>
    <hyperlink ref="AQ56176" r:id="rId10" display="http://cdsbib.u-strasbg.fr/cgi-bin/cdsbib?1990RMxAA..21..381G" xr:uid="{00000000-0004-0000-0000-000009000000}"/>
    <hyperlink ref="AQ1411" r:id="rId11" display="http://cdsbib.u-strasbg.fr/cgi-bin/cdsbib?1990RMxAA..21..381G" xr:uid="{00000000-0004-0000-0000-00000A000000}"/>
    <hyperlink ref="H65123" r:id="rId12" display="https://www.aavso.org/ejaavso" xr:uid="{00000000-0004-0000-0000-00000B000000}"/>
    <hyperlink ref="H2296" r:id="rId13" display="http://vsolj.cetus-net.org/bulletin.html" xr:uid="{00000000-0004-0000-0000-00000C000000}"/>
    <hyperlink ref="AP3540" r:id="rId14" display="http://cdsbib.u-strasbg.fr/cgi-bin/cdsbib?1990RMxAA..21..381G" xr:uid="{00000000-0004-0000-0000-00000D000000}"/>
    <hyperlink ref="AP3543" r:id="rId15" display="http://cdsbib.u-strasbg.fr/cgi-bin/cdsbib?1990RMxAA..21..381G" xr:uid="{00000000-0004-0000-0000-00000E000000}"/>
    <hyperlink ref="AP3541" r:id="rId16" display="http://cdsbib.u-strasbg.fr/cgi-bin/cdsbib?1990RMxAA..21..381G" xr:uid="{00000000-0004-0000-0000-00000F000000}"/>
    <hyperlink ref="AP3525" r:id="rId17" display="http://cdsbib.u-strasbg.fr/cgi-bin/cdsbib?1990RMxAA..21..381G" xr:uid="{00000000-0004-0000-0000-000010000000}"/>
    <hyperlink ref="I2296" r:id="rId18" display="http://vsolj.cetus-net.org/bulletin.html" xr:uid="{00000000-0004-0000-0000-000011000000}"/>
    <hyperlink ref="AQ3754" r:id="rId19" display="http://cdsbib.u-strasbg.fr/cgi-bin/cdsbib?1990RMxAA..21..381G" xr:uid="{00000000-0004-0000-0000-000012000000}"/>
    <hyperlink ref="AQ455" r:id="rId20" display="http://cdsbib.u-strasbg.fr/cgi-bin/cdsbib?1990RMxAA..21..381G" xr:uid="{00000000-0004-0000-0000-000013000000}"/>
    <hyperlink ref="AQ3758" r:id="rId21" display="http://cdsbib.u-strasbg.fr/cgi-bin/cdsbib?1990RMxAA..21..381G" xr:uid="{00000000-0004-0000-0000-000014000000}"/>
    <hyperlink ref="H64857" r:id="rId22" display="http://vsolj.cetus-net.org/bulletin.html" xr:uid="{00000000-0004-0000-0000-000015000000}"/>
    <hyperlink ref="H64850" r:id="rId23" display="https://www.aavso.org/ejaavso" xr:uid="{00000000-0004-0000-0000-000016000000}"/>
    <hyperlink ref="I64857" r:id="rId24" display="http://vsolj.cetus-net.org/bulletin.html" xr:uid="{00000000-0004-0000-0000-000017000000}"/>
    <hyperlink ref="AQ58508" r:id="rId25" display="http://cdsbib.u-strasbg.fr/cgi-bin/cdsbib?1990RMxAA..21..381G" xr:uid="{00000000-0004-0000-0000-000018000000}"/>
    <hyperlink ref="H64854" r:id="rId26" display="https://www.aavso.org/ejaavso" xr:uid="{00000000-0004-0000-0000-000019000000}"/>
    <hyperlink ref="AP5872" r:id="rId27" display="http://cdsbib.u-strasbg.fr/cgi-bin/cdsbib?1990RMxAA..21..381G" xr:uid="{00000000-0004-0000-0000-00001A000000}"/>
    <hyperlink ref="AP5875" r:id="rId28" display="http://cdsbib.u-strasbg.fr/cgi-bin/cdsbib?1990RMxAA..21..381G" xr:uid="{00000000-0004-0000-0000-00001B000000}"/>
    <hyperlink ref="AP5873" r:id="rId29" display="http://cdsbib.u-strasbg.fr/cgi-bin/cdsbib?1990RMxAA..21..381G" xr:uid="{00000000-0004-0000-0000-00001C000000}"/>
    <hyperlink ref="AP5857" r:id="rId30" display="http://cdsbib.u-strasbg.fr/cgi-bin/cdsbib?1990RMxAA..21..381G" xr:uid="{00000000-0004-0000-0000-00001D000000}"/>
    <hyperlink ref="AQ6086" r:id="rId31" display="http://cdsbib.u-strasbg.fr/cgi-bin/cdsbib?1990RMxAA..21..381G" xr:uid="{00000000-0004-0000-0000-00001E000000}"/>
    <hyperlink ref="AQ6090" r:id="rId32" display="http://cdsbib.u-strasbg.fr/cgi-bin/cdsbib?1990RMxAA..21..381G" xr:uid="{00000000-0004-0000-0000-00001F000000}"/>
    <hyperlink ref="AQ235" r:id="rId33" display="http://cdsbib.u-strasbg.fr/cgi-bin/cdsbib?1990RMxAA..21..381G" xr:uid="{00000000-0004-0000-0000-000020000000}"/>
    <hyperlink ref="I2978" r:id="rId34" display="http://vsolj.cetus-net.org/bulletin.html" xr:uid="{00000000-0004-0000-0000-000021000000}"/>
    <hyperlink ref="H2978" r:id="rId35" display="http://vsolj.cetus-net.org/bulletin.html" xr:uid="{00000000-0004-0000-0000-000022000000}"/>
    <hyperlink ref="AQ895" r:id="rId36" display="http://cdsbib.u-strasbg.fr/cgi-bin/cdsbib?1990RMxAA..21..381G" xr:uid="{00000000-0004-0000-0000-000023000000}"/>
    <hyperlink ref="AQ894" r:id="rId37" display="http://cdsbib.u-strasbg.fr/cgi-bin/cdsbib?1990RMxAA..21..381G" xr:uid="{00000000-0004-0000-0000-000024000000}"/>
    <hyperlink ref="AP4148" r:id="rId38" display="http://cdsbib.u-strasbg.fr/cgi-bin/cdsbib?1990RMxAA..21..381G" xr:uid="{00000000-0004-0000-0000-000025000000}"/>
    <hyperlink ref="AP4166" r:id="rId39" display="http://cdsbib.u-strasbg.fr/cgi-bin/cdsbib?1990RMxAA..21..381G" xr:uid="{00000000-0004-0000-0000-000026000000}"/>
    <hyperlink ref="AP4167" r:id="rId40" display="http://cdsbib.u-strasbg.fr/cgi-bin/cdsbib?1990RMxAA..21..381G" xr:uid="{00000000-0004-0000-0000-000027000000}"/>
    <hyperlink ref="AP416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213" workbookViewId="0">
      <selection activeCell="A159" sqref="A159:D258"/>
    </sheetView>
  </sheetViews>
  <sheetFormatPr defaultRowHeight="12.75"/>
  <cols>
    <col min="1" max="1" width="19.7109375" style="44" customWidth="1"/>
    <col min="2" max="2" width="4.42578125" style="10" customWidth="1"/>
    <col min="3" max="3" width="12.7109375" style="4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3" t="s">
        <v>125</v>
      </c>
      <c r="I1" s="45" t="s">
        <v>126</v>
      </c>
      <c r="J1" s="46" t="s">
        <v>127</v>
      </c>
    </row>
    <row r="2" spans="1:16">
      <c r="I2" s="47" t="s">
        <v>128</v>
      </c>
      <c r="J2" s="48" t="s">
        <v>129</v>
      </c>
    </row>
    <row r="3" spans="1:16">
      <c r="A3" s="49" t="s">
        <v>130</v>
      </c>
      <c r="I3" s="47" t="s">
        <v>131</v>
      </c>
      <c r="J3" s="48" t="s">
        <v>65</v>
      </c>
    </row>
    <row r="4" spans="1:16">
      <c r="I4" s="47" t="s">
        <v>132</v>
      </c>
      <c r="J4" s="48" t="s">
        <v>65</v>
      </c>
    </row>
    <row r="5" spans="1:16" ht="13.5" thickBot="1">
      <c r="I5" s="50" t="s">
        <v>133</v>
      </c>
      <c r="J5" s="51" t="s">
        <v>110</v>
      </c>
    </row>
    <row r="10" spans="1:16" ht="13.5" thickBot="1"/>
    <row r="11" spans="1:16" ht="12.75" customHeight="1" thickBot="1">
      <c r="A11" s="44" t="str">
        <f t="shared" ref="A11:A74" si="0">P11</f>
        <v>IBVS 129 </v>
      </c>
      <c r="B11" s="13" t="str">
        <f t="shared" ref="B11:B74" si="1">IF(H11=INT(H11),"I","II")</f>
        <v>I</v>
      </c>
      <c r="C11" s="44">
        <f t="shared" ref="C11:C74" si="2">1*G11</f>
        <v>39035.826000000001</v>
      </c>
      <c r="D11" s="10" t="str">
        <f t="shared" ref="D11:D74" si="3">VLOOKUP(F11,I$1:J$5,2,FALSE)</f>
        <v>vis</v>
      </c>
      <c r="E11" s="52">
        <f>VLOOKUP(C11,Active!C$21:E$969,3,FALSE)</f>
        <v>5186.0000933794008</v>
      </c>
      <c r="F11" s="13" t="s">
        <v>133</v>
      </c>
      <c r="G11" s="10" t="str">
        <f t="shared" ref="G11:G74" si="4">MID(I11,3,LEN(I11)-3)</f>
        <v>39035.826</v>
      </c>
      <c r="H11" s="44">
        <f t="shared" ref="H11:H74" si="5">1*K11</f>
        <v>5186</v>
      </c>
      <c r="I11" s="53" t="s">
        <v>323</v>
      </c>
      <c r="J11" s="54" t="s">
        <v>324</v>
      </c>
      <c r="K11" s="53">
        <v>5186</v>
      </c>
      <c r="L11" s="53" t="s">
        <v>309</v>
      </c>
      <c r="M11" s="54" t="s">
        <v>163</v>
      </c>
      <c r="N11" s="54"/>
      <c r="O11" s="55" t="s">
        <v>325</v>
      </c>
      <c r="P11" s="56" t="s">
        <v>326</v>
      </c>
    </row>
    <row r="12" spans="1:16" ht="12.75" customHeight="1" thickBot="1">
      <c r="A12" s="44" t="str">
        <f t="shared" si="0"/>
        <v>IBVS 129 </v>
      </c>
      <c r="B12" s="13" t="str">
        <f t="shared" si="1"/>
        <v>I</v>
      </c>
      <c r="C12" s="44">
        <f t="shared" si="2"/>
        <v>39093.660000000003</v>
      </c>
      <c r="D12" s="10" t="str">
        <f t="shared" si="3"/>
        <v>vis</v>
      </c>
      <c r="E12" s="52">
        <f>VLOOKUP(C12,Active!C$21:E$969,3,FALSE)</f>
        <v>5213.0026146232158</v>
      </c>
      <c r="F12" s="13" t="s">
        <v>133</v>
      </c>
      <c r="G12" s="10" t="str">
        <f t="shared" si="4"/>
        <v>39093.660</v>
      </c>
      <c r="H12" s="44">
        <f t="shared" si="5"/>
        <v>5213</v>
      </c>
      <c r="I12" s="53" t="s">
        <v>335</v>
      </c>
      <c r="J12" s="54" t="s">
        <v>336</v>
      </c>
      <c r="K12" s="53">
        <v>5213</v>
      </c>
      <c r="L12" s="53" t="s">
        <v>171</v>
      </c>
      <c r="M12" s="54" t="s">
        <v>163</v>
      </c>
      <c r="N12" s="54"/>
      <c r="O12" s="55" t="s">
        <v>325</v>
      </c>
      <c r="P12" s="56" t="s">
        <v>326</v>
      </c>
    </row>
    <row r="13" spans="1:16" ht="12.75" customHeight="1" thickBot="1">
      <c r="A13" s="44" t="str">
        <f t="shared" si="0"/>
        <v>IBVS 456 </v>
      </c>
      <c r="B13" s="13" t="str">
        <f t="shared" si="1"/>
        <v>I</v>
      </c>
      <c r="C13" s="44">
        <f t="shared" si="2"/>
        <v>40042.471400000002</v>
      </c>
      <c r="D13" s="10" t="str">
        <f t="shared" si="3"/>
        <v>PE</v>
      </c>
      <c r="E13" s="52">
        <f>VLOOKUP(C13,Active!C$21:E$969,3,FALSE)</f>
        <v>5655.9998132412002</v>
      </c>
      <c r="F13" s="13" t="str">
        <f>LEFT(M13,1)</f>
        <v>E</v>
      </c>
      <c r="G13" s="10" t="str">
        <f t="shared" si="4"/>
        <v>40042.4714</v>
      </c>
      <c r="H13" s="44">
        <f t="shared" si="5"/>
        <v>5656</v>
      </c>
      <c r="I13" s="53" t="s">
        <v>362</v>
      </c>
      <c r="J13" s="54" t="s">
        <v>363</v>
      </c>
      <c r="K13" s="53">
        <v>5656</v>
      </c>
      <c r="L13" s="53" t="s">
        <v>364</v>
      </c>
      <c r="M13" s="54" t="s">
        <v>301</v>
      </c>
      <c r="N13" s="54" t="s">
        <v>302</v>
      </c>
      <c r="O13" s="55" t="s">
        <v>351</v>
      </c>
      <c r="P13" s="56" t="s">
        <v>365</v>
      </c>
    </row>
    <row r="14" spans="1:16" ht="12.75" customHeight="1" thickBot="1">
      <c r="A14" s="44" t="str">
        <f t="shared" si="0"/>
        <v>IBVS 795 </v>
      </c>
      <c r="B14" s="13" t="str">
        <f t="shared" si="1"/>
        <v>I</v>
      </c>
      <c r="C14" s="44">
        <f t="shared" si="2"/>
        <v>40528.667999999998</v>
      </c>
      <c r="D14" s="10" t="str">
        <f t="shared" si="3"/>
        <v>vis</v>
      </c>
      <c r="E14" s="52">
        <f>VLOOKUP(C14,Active!C$21:E$969,3,FALSE)</f>
        <v>5883.0035484172176</v>
      </c>
      <c r="F14" s="13" t="str">
        <f>LEFT(M14,1)</f>
        <v>V</v>
      </c>
      <c r="G14" s="10" t="str">
        <f t="shared" si="4"/>
        <v>40528.668</v>
      </c>
      <c r="H14" s="44">
        <f t="shared" si="5"/>
        <v>5883</v>
      </c>
      <c r="I14" s="53" t="s">
        <v>368</v>
      </c>
      <c r="J14" s="54" t="s">
        <v>369</v>
      </c>
      <c r="K14" s="53">
        <v>5883</v>
      </c>
      <c r="L14" s="53" t="s">
        <v>346</v>
      </c>
      <c r="M14" s="54" t="s">
        <v>163</v>
      </c>
      <c r="N14" s="54"/>
      <c r="O14" s="55" t="s">
        <v>325</v>
      </c>
      <c r="P14" s="56" t="s">
        <v>370</v>
      </c>
    </row>
    <row r="15" spans="1:16" ht="12.75" customHeight="1" thickBot="1">
      <c r="A15" s="44" t="str">
        <f t="shared" si="0"/>
        <v> ORI 121 </v>
      </c>
      <c r="B15" s="13" t="str">
        <f t="shared" si="1"/>
        <v>I</v>
      </c>
      <c r="C15" s="44">
        <f t="shared" si="2"/>
        <v>40811.379000000001</v>
      </c>
      <c r="D15" s="10" t="str">
        <f t="shared" si="3"/>
        <v>vis</v>
      </c>
      <c r="E15" s="52">
        <f>VLOOKUP(C15,Active!C$21:E$969,3,FALSE)</f>
        <v>6015.0004668970023</v>
      </c>
      <c r="F15" s="13" t="str">
        <f>LEFT(M15,1)</f>
        <v>V</v>
      </c>
      <c r="G15" s="10" t="str">
        <f t="shared" si="4"/>
        <v>40811.379</v>
      </c>
      <c r="H15" s="44">
        <f t="shared" si="5"/>
        <v>6015</v>
      </c>
      <c r="I15" s="53" t="s">
        <v>371</v>
      </c>
      <c r="J15" s="54" t="s">
        <v>372</v>
      </c>
      <c r="K15" s="53">
        <v>6015</v>
      </c>
      <c r="L15" s="53" t="s">
        <v>373</v>
      </c>
      <c r="M15" s="54" t="s">
        <v>163</v>
      </c>
      <c r="N15" s="54"/>
      <c r="O15" s="55" t="s">
        <v>374</v>
      </c>
      <c r="P15" s="55" t="s">
        <v>375</v>
      </c>
    </row>
    <row r="16" spans="1:16" ht="12.75" customHeight="1" thickBot="1">
      <c r="A16" s="44" t="str">
        <f t="shared" si="0"/>
        <v>IBVS 530 </v>
      </c>
      <c r="B16" s="13" t="str">
        <f t="shared" si="1"/>
        <v>I</v>
      </c>
      <c r="C16" s="44">
        <f t="shared" si="2"/>
        <v>40871.348100000003</v>
      </c>
      <c r="D16" s="10" t="str">
        <f t="shared" si="3"/>
        <v>vis</v>
      </c>
      <c r="E16" s="52">
        <f>VLOOKUP(C16,Active!C$21:E$969,3,FALSE)</f>
        <v>6042.9998599309001</v>
      </c>
      <c r="F16" s="13" t="s">
        <v>133</v>
      </c>
      <c r="G16" s="10" t="str">
        <f t="shared" si="4"/>
        <v>40871.3481</v>
      </c>
      <c r="H16" s="44">
        <f t="shared" si="5"/>
        <v>6043</v>
      </c>
      <c r="I16" s="53" t="s">
        <v>380</v>
      </c>
      <c r="J16" s="54" t="s">
        <v>381</v>
      </c>
      <c r="K16" s="53">
        <v>6043</v>
      </c>
      <c r="L16" s="53" t="s">
        <v>382</v>
      </c>
      <c r="M16" s="54" t="s">
        <v>301</v>
      </c>
      <c r="N16" s="54" t="s">
        <v>302</v>
      </c>
      <c r="O16" s="55" t="s">
        <v>383</v>
      </c>
      <c r="P16" s="56" t="s">
        <v>384</v>
      </c>
    </row>
    <row r="17" spans="1:16" ht="12.75" customHeight="1" thickBot="1">
      <c r="A17" s="44" t="str">
        <f t="shared" si="0"/>
        <v> ORI 122 </v>
      </c>
      <c r="B17" s="13" t="str">
        <f t="shared" si="1"/>
        <v>I</v>
      </c>
      <c r="C17" s="44">
        <f t="shared" si="2"/>
        <v>40871.353000000003</v>
      </c>
      <c r="D17" s="10" t="str">
        <f t="shared" si="3"/>
        <v>vis</v>
      </c>
      <c r="E17" s="52">
        <f>VLOOKUP(C17,Active!C$21:E$969,3,FALSE)</f>
        <v>6043.0021477262126</v>
      </c>
      <c r="F17" s="13" t="s">
        <v>133</v>
      </c>
      <c r="G17" s="10" t="str">
        <f t="shared" si="4"/>
        <v>40871.353</v>
      </c>
      <c r="H17" s="44">
        <f t="shared" si="5"/>
        <v>6043</v>
      </c>
      <c r="I17" s="53" t="s">
        <v>385</v>
      </c>
      <c r="J17" s="54" t="s">
        <v>386</v>
      </c>
      <c r="K17" s="53">
        <v>6043</v>
      </c>
      <c r="L17" s="53" t="s">
        <v>387</v>
      </c>
      <c r="M17" s="54" t="s">
        <v>163</v>
      </c>
      <c r="N17" s="54"/>
      <c r="O17" s="55" t="s">
        <v>374</v>
      </c>
      <c r="P17" s="55" t="s">
        <v>388</v>
      </c>
    </row>
    <row r="18" spans="1:16" ht="12.75" customHeight="1" thickBot="1">
      <c r="A18" s="44" t="str">
        <f t="shared" si="0"/>
        <v>IBVS 647 </v>
      </c>
      <c r="B18" s="13" t="str">
        <f t="shared" si="1"/>
        <v>I</v>
      </c>
      <c r="C18" s="44">
        <f t="shared" si="2"/>
        <v>41173.341999999997</v>
      </c>
      <c r="D18" s="10" t="str">
        <f t="shared" si="3"/>
        <v>vis</v>
      </c>
      <c r="E18" s="52">
        <f>VLOOKUP(C18,Active!C$21:E$969,3,FALSE)</f>
        <v>6183.9999066205983</v>
      </c>
      <c r="F18" s="13" t="s">
        <v>133</v>
      </c>
      <c r="G18" s="10" t="str">
        <f t="shared" si="4"/>
        <v>41173.342</v>
      </c>
      <c r="H18" s="44">
        <f t="shared" si="5"/>
        <v>6184</v>
      </c>
      <c r="I18" s="53" t="s">
        <v>389</v>
      </c>
      <c r="J18" s="54" t="s">
        <v>390</v>
      </c>
      <c r="K18" s="53">
        <v>6184</v>
      </c>
      <c r="L18" s="53" t="s">
        <v>258</v>
      </c>
      <c r="M18" s="54" t="s">
        <v>301</v>
      </c>
      <c r="N18" s="54" t="s">
        <v>302</v>
      </c>
      <c r="O18" s="55" t="s">
        <v>351</v>
      </c>
      <c r="P18" s="56" t="s">
        <v>391</v>
      </c>
    </row>
    <row r="19" spans="1:16" ht="12.75" customHeight="1" thickBot="1">
      <c r="A19" s="44" t="str">
        <f t="shared" si="0"/>
        <v> BBS 1 </v>
      </c>
      <c r="B19" s="13" t="str">
        <f t="shared" si="1"/>
        <v>I</v>
      </c>
      <c r="C19" s="44">
        <f t="shared" si="2"/>
        <v>41308.28</v>
      </c>
      <c r="D19" s="10" t="str">
        <f t="shared" si="3"/>
        <v>vis</v>
      </c>
      <c r="E19" s="52">
        <f>VLOOKUP(C19,Active!C$21:E$969,3,FALSE)</f>
        <v>6247.0020543468099</v>
      </c>
      <c r="F19" s="13" t="s">
        <v>133</v>
      </c>
      <c r="G19" s="10" t="str">
        <f t="shared" si="4"/>
        <v>41308.280</v>
      </c>
      <c r="H19" s="44">
        <f t="shared" si="5"/>
        <v>6247</v>
      </c>
      <c r="I19" s="53" t="s">
        <v>395</v>
      </c>
      <c r="J19" s="54" t="s">
        <v>396</v>
      </c>
      <c r="K19" s="53">
        <v>6247</v>
      </c>
      <c r="L19" s="53" t="s">
        <v>248</v>
      </c>
      <c r="M19" s="54" t="s">
        <v>163</v>
      </c>
      <c r="N19" s="54"/>
      <c r="O19" s="55" t="s">
        <v>397</v>
      </c>
      <c r="P19" s="55" t="s">
        <v>398</v>
      </c>
    </row>
    <row r="20" spans="1:16" ht="12.75" customHeight="1" thickBot="1">
      <c r="A20" s="44" t="str">
        <f t="shared" si="0"/>
        <v>IBVS 637 </v>
      </c>
      <c r="B20" s="13" t="str">
        <f t="shared" si="1"/>
        <v>I</v>
      </c>
      <c r="C20" s="44">
        <f t="shared" si="2"/>
        <v>41357.540999999997</v>
      </c>
      <c r="D20" s="10" t="str">
        <f t="shared" si="3"/>
        <v>vis</v>
      </c>
      <c r="E20" s="52">
        <f>VLOOKUP(C20,Active!C$21:E$969,3,FALSE)</f>
        <v>6270.0018675880083</v>
      </c>
      <c r="F20" s="13" t="s">
        <v>133</v>
      </c>
      <c r="G20" s="10" t="str">
        <f t="shared" si="4"/>
        <v>41357.541</v>
      </c>
      <c r="H20" s="44">
        <f t="shared" si="5"/>
        <v>6270</v>
      </c>
      <c r="I20" s="53" t="s">
        <v>399</v>
      </c>
      <c r="J20" s="54" t="s">
        <v>400</v>
      </c>
      <c r="K20" s="53">
        <v>6270</v>
      </c>
      <c r="L20" s="53" t="s">
        <v>248</v>
      </c>
      <c r="M20" s="54" t="s">
        <v>163</v>
      </c>
      <c r="N20" s="54"/>
      <c r="O20" s="55" t="s">
        <v>401</v>
      </c>
      <c r="P20" s="56" t="s">
        <v>402</v>
      </c>
    </row>
    <row r="21" spans="1:16" ht="12.75" customHeight="1" thickBot="1">
      <c r="A21" s="44" t="str">
        <f t="shared" si="0"/>
        <v> BBS 2 </v>
      </c>
      <c r="B21" s="13" t="str">
        <f t="shared" si="1"/>
        <v>I</v>
      </c>
      <c r="C21" s="44">
        <f t="shared" si="2"/>
        <v>41385.374000000003</v>
      </c>
      <c r="D21" s="10" t="str">
        <f t="shared" si="3"/>
        <v>vis</v>
      </c>
      <c r="E21" s="52">
        <f>VLOOKUP(C21,Active!C$21:E$969,3,FALSE)</f>
        <v>6282.9970118591855</v>
      </c>
      <c r="F21" s="13" t="s">
        <v>133</v>
      </c>
      <c r="G21" s="10" t="str">
        <f t="shared" si="4"/>
        <v>41385.374</v>
      </c>
      <c r="H21" s="44">
        <f t="shared" si="5"/>
        <v>6283</v>
      </c>
      <c r="I21" s="53" t="s">
        <v>403</v>
      </c>
      <c r="J21" s="54" t="s">
        <v>404</v>
      </c>
      <c r="K21" s="53">
        <v>6283</v>
      </c>
      <c r="L21" s="53" t="s">
        <v>405</v>
      </c>
      <c r="M21" s="54" t="s">
        <v>163</v>
      </c>
      <c r="N21" s="54"/>
      <c r="O21" s="55" t="s">
        <v>374</v>
      </c>
      <c r="P21" s="55" t="s">
        <v>406</v>
      </c>
    </row>
    <row r="22" spans="1:16" ht="12.75" customHeight="1" thickBot="1">
      <c r="A22" s="44" t="str">
        <f t="shared" si="0"/>
        <v> BBS 2 </v>
      </c>
      <c r="B22" s="13" t="str">
        <f t="shared" si="1"/>
        <v>I</v>
      </c>
      <c r="C22" s="44">
        <f t="shared" si="2"/>
        <v>41400.337</v>
      </c>
      <c r="D22" s="10" t="str">
        <f t="shared" si="3"/>
        <v>vis</v>
      </c>
      <c r="E22" s="52">
        <f>VLOOKUP(C22,Active!C$21:E$969,3,FALSE)</f>
        <v>6289.9831917079091</v>
      </c>
      <c r="F22" s="13" t="s">
        <v>133</v>
      </c>
      <c r="G22" s="10" t="str">
        <f t="shared" si="4"/>
        <v>41400.337</v>
      </c>
      <c r="H22" s="44">
        <f t="shared" si="5"/>
        <v>6290</v>
      </c>
      <c r="I22" s="53" t="s">
        <v>407</v>
      </c>
      <c r="J22" s="54" t="s">
        <v>408</v>
      </c>
      <c r="K22" s="53">
        <v>6290</v>
      </c>
      <c r="L22" s="53" t="s">
        <v>409</v>
      </c>
      <c r="M22" s="54" t="s">
        <v>163</v>
      </c>
      <c r="N22" s="54"/>
      <c r="O22" s="55" t="s">
        <v>374</v>
      </c>
      <c r="P22" s="55" t="s">
        <v>406</v>
      </c>
    </row>
    <row r="23" spans="1:16" ht="12.75" customHeight="1" thickBot="1">
      <c r="A23" s="44" t="str">
        <f t="shared" si="0"/>
        <v> BBS 4 </v>
      </c>
      <c r="B23" s="13" t="str">
        <f t="shared" si="1"/>
        <v>I</v>
      </c>
      <c r="C23" s="44">
        <f t="shared" si="2"/>
        <v>41522.476999999999</v>
      </c>
      <c r="D23" s="10" t="str">
        <f t="shared" si="3"/>
        <v>vis</v>
      </c>
      <c r="E23" s="52">
        <f>VLOOKUP(C23,Active!C$21:E$969,3,FALSE)</f>
        <v>6347.0099915958535</v>
      </c>
      <c r="F23" s="13" t="s">
        <v>133</v>
      </c>
      <c r="G23" s="10" t="str">
        <f t="shared" si="4"/>
        <v>41522.477</v>
      </c>
      <c r="H23" s="44">
        <f t="shared" si="5"/>
        <v>6347</v>
      </c>
      <c r="I23" s="53" t="s">
        <v>410</v>
      </c>
      <c r="J23" s="54" t="s">
        <v>411</v>
      </c>
      <c r="K23" s="53">
        <v>6347</v>
      </c>
      <c r="L23" s="53" t="s">
        <v>332</v>
      </c>
      <c r="M23" s="54" t="s">
        <v>163</v>
      </c>
      <c r="N23" s="54"/>
      <c r="O23" s="55" t="s">
        <v>374</v>
      </c>
      <c r="P23" s="55" t="s">
        <v>412</v>
      </c>
    </row>
    <row r="24" spans="1:16" ht="12.75" customHeight="1" thickBot="1">
      <c r="A24" s="44" t="str">
        <f t="shared" si="0"/>
        <v> BBS 5 </v>
      </c>
      <c r="B24" s="13" t="str">
        <f t="shared" si="1"/>
        <v>I</v>
      </c>
      <c r="C24" s="44">
        <f t="shared" si="2"/>
        <v>41582.408000000003</v>
      </c>
      <c r="D24" s="10" t="str">
        <f t="shared" si="3"/>
        <v>vis</v>
      </c>
      <c r="E24" s="52">
        <f>VLOOKUP(C24,Active!C$21:E$969,3,FALSE)</f>
        <v>6374.9915958539559</v>
      </c>
      <c r="F24" s="13" t="s">
        <v>133</v>
      </c>
      <c r="G24" s="10" t="str">
        <f t="shared" si="4"/>
        <v>41582.408</v>
      </c>
      <c r="H24" s="44">
        <f t="shared" si="5"/>
        <v>6375</v>
      </c>
      <c r="I24" s="53" t="s">
        <v>413</v>
      </c>
      <c r="J24" s="54" t="s">
        <v>414</v>
      </c>
      <c r="K24" s="53">
        <v>6375</v>
      </c>
      <c r="L24" s="53" t="s">
        <v>415</v>
      </c>
      <c r="M24" s="54" t="s">
        <v>163</v>
      </c>
      <c r="N24" s="54"/>
      <c r="O24" s="55" t="s">
        <v>397</v>
      </c>
      <c r="P24" s="55" t="s">
        <v>416</v>
      </c>
    </row>
    <row r="25" spans="1:16" ht="12.75" customHeight="1" thickBot="1">
      <c r="A25" s="44" t="str">
        <f t="shared" si="0"/>
        <v> BBS 7 </v>
      </c>
      <c r="B25" s="13" t="str">
        <f t="shared" si="1"/>
        <v>I</v>
      </c>
      <c r="C25" s="44">
        <f t="shared" si="2"/>
        <v>41657.375999999997</v>
      </c>
      <c r="D25" s="10" t="str">
        <f t="shared" si="3"/>
        <v>vis</v>
      </c>
      <c r="E25" s="52">
        <f>VLOOKUP(C25,Active!C$21:E$969,3,FALSE)</f>
        <v>6409.9939303389656</v>
      </c>
      <c r="F25" s="13" t="s">
        <v>133</v>
      </c>
      <c r="G25" s="10" t="str">
        <f t="shared" si="4"/>
        <v>41657.376</v>
      </c>
      <c r="H25" s="44">
        <f t="shared" si="5"/>
        <v>6410</v>
      </c>
      <c r="I25" s="53" t="s">
        <v>421</v>
      </c>
      <c r="J25" s="54" t="s">
        <v>422</v>
      </c>
      <c r="K25" s="53">
        <v>6410</v>
      </c>
      <c r="L25" s="53" t="s">
        <v>423</v>
      </c>
      <c r="M25" s="54" t="s">
        <v>163</v>
      </c>
      <c r="N25" s="54"/>
      <c r="O25" s="55" t="s">
        <v>397</v>
      </c>
      <c r="P25" s="55" t="s">
        <v>424</v>
      </c>
    </row>
    <row r="26" spans="1:16" ht="12.75" customHeight="1" thickBot="1">
      <c r="A26" s="44" t="str">
        <f t="shared" si="0"/>
        <v> BBS 9 </v>
      </c>
      <c r="B26" s="13" t="str">
        <f t="shared" si="1"/>
        <v>I</v>
      </c>
      <c r="C26" s="44">
        <f t="shared" si="2"/>
        <v>41794.466999999997</v>
      </c>
      <c r="D26" s="10" t="str">
        <f t="shared" si="3"/>
        <v>vis</v>
      </c>
      <c r="E26" s="52">
        <f>VLOOKUP(C26,Active!C$21:E$969,3,FALSE)</f>
        <v>6474.0013073116052</v>
      </c>
      <c r="F26" s="13" t="s">
        <v>133</v>
      </c>
      <c r="G26" s="10" t="str">
        <f t="shared" si="4"/>
        <v>41794.467</v>
      </c>
      <c r="H26" s="44">
        <f t="shared" si="5"/>
        <v>6474</v>
      </c>
      <c r="I26" s="53" t="s">
        <v>425</v>
      </c>
      <c r="J26" s="54" t="s">
        <v>426</v>
      </c>
      <c r="K26" s="53">
        <v>6474</v>
      </c>
      <c r="L26" s="53" t="s">
        <v>201</v>
      </c>
      <c r="M26" s="54" t="s">
        <v>163</v>
      </c>
      <c r="N26" s="54"/>
      <c r="O26" s="55" t="s">
        <v>374</v>
      </c>
      <c r="P26" s="55" t="s">
        <v>427</v>
      </c>
    </row>
    <row r="27" spans="1:16" ht="12.75" customHeight="1" thickBot="1">
      <c r="A27" s="44" t="str">
        <f t="shared" si="0"/>
        <v> BBS 11 </v>
      </c>
      <c r="B27" s="13" t="str">
        <f t="shared" si="1"/>
        <v>I</v>
      </c>
      <c r="C27" s="44">
        <f t="shared" si="2"/>
        <v>41929.383999999998</v>
      </c>
      <c r="D27" s="10" t="str">
        <f t="shared" si="3"/>
        <v>vis</v>
      </c>
      <c r="E27" s="52">
        <f>VLOOKUP(C27,Active!C$21:E$969,3,FALSE)</f>
        <v>6536.9936502007649</v>
      </c>
      <c r="F27" s="13" t="s">
        <v>133</v>
      </c>
      <c r="G27" s="10" t="str">
        <f t="shared" si="4"/>
        <v>41929.384</v>
      </c>
      <c r="H27" s="44">
        <f t="shared" si="5"/>
        <v>6537</v>
      </c>
      <c r="I27" s="53" t="s">
        <v>428</v>
      </c>
      <c r="J27" s="54" t="s">
        <v>429</v>
      </c>
      <c r="K27" s="53">
        <v>6537</v>
      </c>
      <c r="L27" s="53" t="s">
        <v>262</v>
      </c>
      <c r="M27" s="54" t="s">
        <v>163</v>
      </c>
      <c r="N27" s="54"/>
      <c r="O27" s="55" t="s">
        <v>374</v>
      </c>
      <c r="P27" s="55" t="s">
        <v>430</v>
      </c>
    </row>
    <row r="28" spans="1:16" ht="12.75" customHeight="1" thickBot="1">
      <c r="A28" s="44" t="str">
        <f t="shared" si="0"/>
        <v> BBS 11 </v>
      </c>
      <c r="B28" s="13" t="str">
        <f t="shared" si="1"/>
        <v>I</v>
      </c>
      <c r="C28" s="44">
        <f t="shared" si="2"/>
        <v>41931.544999999998</v>
      </c>
      <c r="D28" s="10" t="str">
        <f t="shared" si="3"/>
        <v>vis</v>
      </c>
      <c r="E28" s="52">
        <f>VLOOKUP(C28,Active!C$21:E$969,3,FALSE)</f>
        <v>6538.002614623213</v>
      </c>
      <c r="F28" s="13" t="s">
        <v>133</v>
      </c>
      <c r="G28" s="10" t="str">
        <f t="shared" si="4"/>
        <v>41931.545</v>
      </c>
      <c r="H28" s="44">
        <f t="shared" si="5"/>
        <v>6538</v>
      </c>
      <c r="I28" s="53" t="s">
        <v>431</v>
      </c>
      <c r="J28" s="54" t="s">
        <v>432</v>
      </c>
      <c r="K28" s="53">
        <v>6538</v>
      </c>
      <c r="L28" s="53" t="s">
        <v>171</v>
      </c>
      <c r="M28" s="54" t="s">
        <v>163</v>
      </c>
      <c r="N28" s="54"/>
      <c r="O28" s="55" t="s">
        <v>397</v>
      </c>
      <c r="P28" s="55" t="s">
        <v>430</v>
      </c>
    </row>
    <row r="29" spans="1:16" ht="12.75" customHeight="1" thickBot="1">
      <c r="A29" s="44" t="str">
        <f t="shared" si="0"/>
        <v> AVSJ 7.33 </v>
      </c>
      <c r="B29" s="13" t="str">
        <f t="shared" si="1"/>
        <v>I</v>
      </c>
      <c r="C29" s="44">
        <f t="shared" si="2"/>
        <v>42689.726000000002</v>
      </c>
      <c r="D29" s="10" t="str">
        <f t="shared" si="3"/>
        <v>vis</v>
      </c>
      <c r="E29" s="52">
        <f>VLOOKUP(C29,Active!C$21:E$969,3,FALSE)</f>
        <v>6891.9950508917746</v>
      </c>
      <c r="F29" s="13" t="s">
        <v>133</v>
      </c>
      <c r="G29" s="10" t="str">
        <f t="shared" si="4"/>
        <v>42689.726</v>
      </c>
      <c r="H29" s="44">
        <f t="shared" si="5"/>
        <v>6892</v>
      </c>
      <c r="I29" s="53" t="s">
        <v>438</v>
      </c>
      <c r="J29" s="54" t="s">
        <v>439</v>
      </c>
      <c r="K29" s="53">
        <v>6892</v>
      </c>
      <c r="L29" s="53" t="s">
        <v>295</v>
      </c>
      <c r="M29" s="54" t="s">
        <v>163</v>
      </c>
      <c r="N29" s="54"/>
      <c r="O29" s="55" t="s">
        <v>325</v>
      </c>
      <c r="P29" s="55" t="s">
        <v>437</v>
      </c>
    </row>
    <row r="30" spans="1:16" ht="12.75" customHeight="1" thickBot="1">
      <c r="A30" s="44" t="str">
        <f t="shared" si="0"/>
        <v> BRNO 21 </v>
      </c>
      <c r="B30" s="13" t="str">
        <f t="shared" si="1"/>
        <v>I</v>
      </c>
      <c r="C30" s="44">
        <f t="shared" si="2"/>
        <v>42927.466999999997</v>
      </c>
      <c r="D30" s="10" t="str">
        <f t="shared" si="3"/>
        <v>vis</v>
      </c>
      <c r="E30" s="52">
        <f>VLOOKUP(C30,Active!C$21:E$969,3,FALSE)</f>
        <v>7002.9956111681749</v>
      </c>
      <c r="F30" s="13" t="s">
        <v>133</v>
      </c>
      <c r="G30" s="10" t="str">
        <f t="shared" si="4"/>
        <v>42927.467</v>
      </c>
      <c r="H30" s="44">
        <f t="shared" si="5"/>
        <v>7003</v>
      </c>
      <c r="I30" s="53" t="s">
        <v>440</v>
      </c>
      <c r="J30" s="54" t="s">
        <v>441</v>
      </c>
      <c r="K30" s="53">
        <v>7003</v>
      </c>
      <c r="L30" s="53" t="s">
        <v>186</v>
      </c>
      <c r="M30" s="54" t="s">
        <v>163</v>
      </c>
      <c r="N30" s="54"/>
      <c r="O30" s="55" t="s">
        <v>442</v>
      </c>
      <c r="P30" s="55" t="s">
        <v>443</v>
      </c>
    </row>
    <row r="31" spans="1:16" ht="12.75" customHeight="1" thickBot="1">
      <c r="A31" s="44" t="str">
        <f t="shared" si="0"/>
        <v> AOEB 1 </v>
      </c>
      <c r="B31" s="13" t="str">
        <f t="shared" si="1"/>
        <v>I</v>
      </c>
      <c r="C31" s="44">
        <f t="shared" si="2"/>
        <v>42946.756999999998</v>
      </c>
      <c r="D31" s="10" t="str">
        <f t="shared" si="3"/>
        <v>vis</v>
      </c>
      <c r="E31" s="52">
        <f>VLOOKUP(C31,Active!C$21:E$969,3,FALSE)</f>
        <v>7012.0020543468099</v>
      </c>
      <c r="F31" s="13" t="s">
        <v>133</v>
      </c>
      <c r="G31" s="10" t="str">
        <f t="shared" si="4"/>
        <v>42946.757</v>
      </c>
      <c r="H31" s="44">
        <f t="shared" si="5"/>
        <v>7012</v>
      </c>
      <c r="I31" s="53" t="s">
        <v>444</v>
      </c>
      <c r="J31" s="54" t="s">
        <v>445</v>
      </c>
      <c r="K31" s="53">
        <v>7012</v>
      </c>
      <c r="L31" s="53" t="s">
        <v>248</v>
      </c>
      <c r="M31" s="54" t="s">
        <v>163</v>
      </c>
      <c r="N31" s="54"/>
      <c r="O31" s="55" t="s">
        <v>325</v>
      </c>
      <c r="P31" s="55" t="s">
        <v>446</v>
      </c>
    </row>
    <row r="32" spans="1:16" ht="12.75" customHeight="1" thickBot="1">
      <c r="A32" s="44" t="str">
        <f t="shared" si="0"/>
        <v> BRNO 21 </v>
      </c>
      <c r="B32" s="13" t="str">
        <f t="shared" si="1"/>
        <v>I</v>
      </c>
      <c r="C32" s="44">
        <f t="shared" si="2"/>
        <v>42957.453000000001</v>
      </c>
      <c r="D32" s="10" t="str">
        <f t="shared" si="3"/>
        <v>vis</v>
      </c>
      <c r="E32" s="52">
        <f>VLOOKUP(C32,Active!C$21:E$969,3,FALSE)</f>
        <v>7016.9959846857791</v>
      </c>
      <c r="F32" s="13" t="s">
        <v>133</v>
      </c>
      <c r="G32" s="10" t="str">
        <f t="shared" si="4"/>
        <v>42957.453</v>
      </c>
      <c r="H32" s="44">
        <f t="shared" si="5"/>
        <v>7017</v>
      </c>
      <c r="I32" s="53" t="s">
        <v>447</v>
      </c>
      <c r="J32" s="54" t="s">
        <v>448</v>
      </c>
      <c r="K32" s="53">
        <v>7017</v>
      </c>
      <c r="L32" s="53" t="s">
        <v>186</v>
      </c>
      <c r="M32" s="54" t="s">
        <v>163</v>
      </c>
      <c r="N32" s="54"/>
      <c r="O32" s="55" t="s">
        <v>442</v>
      </c>
      <c r="P32" s="55" t="s">
        <v>443</v>
      </c>
    </row>
    <row r="33" spans="1:16" ht="12.75" customHeight="1" thickBot="1">
      <c r="A33" s="44" t="str">
        <f t="shared" si="0"/>
        <v> AOEB 1 </v>
      </c>
      <c r="B33" s="13" t="str">
        <f t="shared" si="1"/>
        <v>I</v>
      </c>
      <c r="C33" s="44">
        <f t="shared" si="2"/>
        <v>42976.745000000003</v>
      </c>
      <c r="D33" s="10" t="str">
        <f t="shared" si="3"/>
        <v>vis</v>
      </c>
      <c r="E33" s="52">
        <f>VLOOKUP(C33,Active!C$21:E$969,3,FALSE)</f>
        <v>7026.0033616584196</v>
      </c>
      <c r="F33" s="13" t="s">
        <v>133</v>
      </c>
      <c r="G33" s="10" t="str">
        <f t="shared" si="4"/>
        <v>42976.745</v>
      </c>
      <c r="H33" s="44">
        <f t="shared" si="5"/>
        <v>7026</v>
      </c>
      <c r="I33" s="53" t="s">
        <v>449</v>
      </c>
      <c r="J33" s="54" t="s">
        <v>450</v>
      </c>
      <c r="K33" s="53">
        <v>7026</v>
      </c>
      <c r="L33" s="53" t="s">
        <v>183</v>
      </c>
      <c r="M33" s="54" t="s">
        <v>163</v>
      </c>
      <c r="N33" s="54"/>
      <c r="O33" s="55" t="s">
        <v>451</v>
      </c>
      <c r="P33" s="55" t="s">
        <v>446</v>
      </c>
    </row>
    <row r="34" spans="1:16" ht="12.75" customHeight="1" thickBot="1">
      <c r="A34" s="44" t="str">
        <f t="shared" si="0"/>
        <v> AOEB 1 </v>
      </c>
      <c r="B34" s="13" t="str">
        <f t="shared" si="1"/>
        <v>I</v>
      </c>
      <c r="C34" s="44">
        <f t="shared" si="2"/>
        <v>42991.724999999999</v>
      </c>
      <c r="D34" s="10" t="str">
        <f t="shared" si="3"/>
        <v>vis</v>
      </c>
      <c r="E34" s="52">
        <f>VLOOKUP(C34,Active!C$21:E$969,3,FALSE)</f>
        <v>7032.997478756186</v>
      </c>
      <c r="F34" s="13" t="s">
        <v>133</v>
      </c>
      <c r="G34" s="10" t="str">
        <f t="shared" si="4"/>
        <v>42991.725</v>
      </c>
      <c r="H34" s="44">
        <f t="shared" si="5"/>
        <v>7033</v>
      </c>
      <c r="I34" s="53" t="s">
        <v>452</v>
      </c>
      <c r="J34" s="54" t="s">
        <v>453</v>
      </c>
      <c r="K34" s="53">
        <v>7033</v>
      </c>
      <c r="L34" s="53" t="s">
        <v>174</v>
      </c>
      <c r="M34" s="54" t="s">
        <v>163</v>
      </c>
      <c r="N34" s="54"/>
      <c r="O34" s="55" t="s">
        <v>451</v>
      </c>
      <c r="P34" s="55" t="s">
        <v>446</v>
      </c>
    </row>
    <row r="35" spans="1:16" ht="12.75" customHeight="1" thickBot="1">
      <c r="A35" s="44" t="str">
        <f t="shared" si="0"/>
        <v> AOEB 1 </v>
      </c>
      <c r="B35" s="13" t="str">
        <f t="shared" si="1"/>
        <v>I</v>
      </c>
      <c r="C35" s="44">
        <f t="shared" si="2"/>
        <v>43006.726000000002</v>
      </c>
      <c r="D35" s="10" t="str">
        <f t="shared" si="3"/>
        <v>vis</v>
      </c>
      <c r="E35" s="52">
        <f>VLOOKUP(C35,Active!C$21:E$969,3,FALSE)</f>
        <v>7040.0014006910087</v>
      </c>
      <c r="F35" s="13" t="s">
        <v>133</v>
      </c>
      <c r="G35" s="10" t="str">
        <f t="shared" si="4"/>
        <v>43006.726</v>
      </c>
      <c r="H35" s="44">
        <f t="shared" si="5"/>
        <v>7040</v>
      </c>
      <c r="I35" s="53" t="s">
        <v>454</v>
      </c>
      <c r="J35" s="54" t="s">
        <v>455</v>
      </c>
      <c r="K35" s="53">
        <v>7040</v>
      </c>
      <c r="L35" s="53" t="s">
        <v>201</v>
      </c>
      <c r="M35" s="54" t="s">
        <v>163</v>
      </c>
      <c r="N35" s="54"/>
      <c r="O35" s="55" t="s">
        <v>325</v>
      </c>
      <c r="P35" s="55" t="s">
        <v>446</v>
      </c>
    </row>
    <row r="36" spans="1:16" ht="12.75" customHeight="1" thickBot="1">
      <c r="A36" s="44" t="str">
        <f t="shared" si="0"/>
        <v> BRNO 21 </v>
      </c>
      <c r="B36" s="13" t="str">
        <f t="shared" si="1"/>
        <v>I</v>
      </c>
      <c r="C36" s="44">
        <f t="shared" si="2"/>
        <v>43017.434000000001</v>
      </c>
      <c r="D36" s="10" t="str">
        <f t="shared" si="3"/>
        <v>vis</v>
      </c>
      <c r="E36" s="52">
        <f>VLOOKUP(C36,Active!C$21:E$969,3,FALSE)</f>
        <v>7045.0009337940055</v>
      </c>
      <c r="F36" s="13" t="s">
        <v>133</v>
      </c>
      <c r="G36" s="10" t="str">
        <f t="shared" si="4"/>
        <v>43017.434</v>
      </c>
      <c r="H36" s="44">
        <f t="shared" si="5"/>
        <v>7045</v>
      </c>
      <c r="I36" s="53" t="s">
        <v>456</v>
      </c>
      <c r="J36" s="54" t="s">
        <v>457</v>
      </c>
      <c r="K36" s="53">
        <v>7045</v>
      </c>
      <c r="L36" s="53" t="s">
        <v>225</v>
      </c>
      <c r="M36" s="54" t="s">
        <v>163</v>
      </c>
      <c r="N36" s="54"/>
      <c r="O36" s="55" t="s">
        <v>458</v>
      </c>
      <c r="P36" s="55" t="s">
        <v>443</v>
      </c>
    </row>
    <row r="37" spans="1:16" ht="12.75" customHeight="1" thickBot="1">
      <c r="A37" s="44" t="str">
        <f t="shared" si="0"/>
        <v> AOEB 1 </v>
      </c>
      <c r="B37" s="13" t="str">
        <f t="shared" si="1"/>
        <v>I</v>
      </c>
      <c r="C37" s="44">
        <f t="shared" si="2"/>
        <v>43021.718000000001</v>
      </c>
      <c r="D37" s="10" t="str">
        <f t="shared" si="3"/>
        <v>vis</v>
      </c>
      <c r="E37" s="52">
        <f>VLOOKUP(C37,Active!C$21:E$969,3,FALSE)</f>
        <v>7047.0011205528062</v>
      </c>
      <c r="F37" s="13" t="s">
        <v>133</v>
      </c>
      <c r="G37" s="10" t="str">
        <f t="shared" si="4"/>
        <v>43021.718</v>
      </c>
      <c r="H37" s="44">
        <f t="shared" si="5"/>
        <v>7047</v>
      </c>
      <c r="I37" s="53" t="s">
        <v>459</v>
      </c>
      <c r="J37" s="54" t="s">
        <v>460</v>
      </c>
      <c r="K37" s="53">
        <v>7047</v>
      </c>
      <c r="L37" s="53" t="s">
        <v>225</v>
      </c>
      <c r="M37" s="54" t="s">
        <v>163</v>
      </c>
      <c r="N37" s="54"/>
      <c r="O37" s="55" t="s">
        <v>325</v>
      </c>
      <c r="P37" s="55" t="s">
        <v>446</v>
      </c>
    </row>
    <row r="38" spans="1:16" ht="12.75" customHeight="1" thickBot="1">
      <c r="A38" s="44" t="str">
        <f t="shared" si="0"/>
        <v> AOEB 1 </v>
      </c>
      <c r="B38" s="13" t="str">
        <f t="shared" si="1"/>
        <v>I</v>
      </c>
      <c r="C38" s="44">
        <f t="shared" si="2"/>
        <v>43036.714</v>
      </c>
      <c r="D38" s="10" t="str">
        <f t="shared" si="3"/>
        <v>vis</v>
      </c>
      <c r="E38" s="52">
        <f>VLOOKUP(C38,Active!C$21:E$969,3,FALSE)</f>
        <v>7054.0027080026148</v>
      </c>
      <c r="F38" s="13" t="s">
        <v>133</v>
      </c>
      <c r="G38" s="10" t="str">
        <f t="shared" si="4"/>
        <v>43036.714</v>
      </c>
      <c r="H38" s="44">
        <f t="shared" si="5"/>
        <v>7054</v>
      </c>
      <c r="I38" s="53" t="s">
        <v>461</v>
      </c>
      <c r="J38" s="54" t="s">
        <v>462</v>
      </c>
      <c r="K38" s="53">
        <v>7054</v>
      </c>
      <c r="L38" s="53" t="s">
        <v>171</v>
      </c>
      <c r="M38" s="54" t="s">
        <v>163</v>
      </c>
      <c r="N38" s="54"/>
      <c r="O38" s="55" t="s">
        <v>325</v>
      </c>
      <c r="P38" s="55" t="s">
        <v>446</v>
      </c>
    </row>
    <row r="39" spans="1:16" ht="12.75" customHeight="1" thickBot="1">
      <c r="A39" s="44" t="str">
        <f t="shared" si="0"/>
        <v> AOEB 1 </v>
      </c>
      <c r="B39" s="13" t="str">
        <f t="shared" si="1"/>
        <v>I</v>
      </c>
      <c r="C39" s="44">
        <f t="shared" si="2"/>
        <v>43398.671000000002</v>
      </c>
      <c r="D39" s="10" t="str">
        <f t="shared" si="3"/>
        <v>vis</v>
      </c>
      <c r="E39" s="52">
        <f>VLOOKUP(C39,Active!C$21:E$969,3,FALSE)</f>
        <v>7222.999346344197</v>
      </c>
      <c r="F39" s="13" t="s">
        <v>133</v>
      </c>
      <c r="G39" s="10" t="str">
        <f t="shared" si="4"/>
        <v>43398.671</v>
      </c>
      <c r="H39" s="44">
        <f t="shared" si="5"/>
        <v>7223</v>
      </c>
      <c r="I39" s="53" t="s">
        <v>463</v>
      </c>
      <c r="J39" s="54" t="s">
        <v>464</v>
      </c>
      <c r="K39" s="53">
        <v>7223</v>
      </c>
      <c r="L39" s="53" t="s">
        <v>180</v>
      </c>
      <c r="M39" s="54" t="s">
        <v>163</v>
      </c>
      <c r="N39" s="54"/>
      <c r="O39" s="55" t="s">
        <v>325</v>
      </c>
      <c r="P39" s="55" t="s">
        <v>446</v>
      </c>
    </row>
    <row r="40" spans="1:16" ht="12.75" customHeight="1" thickBot="1">
      <c r="A40" s="44" t="str">
        <f t="shared" si="0"/>
        <v> AOEB 1 </v>
      </c>
      <c r="B40" s="13" t="str">
        <f t="shared" si="1"/>
        <v>I</v>
      </c>
      <c r="C40" s="44">
        <f t="shared" si="2"/>
        <v>43413.652000000002</v>
      </c>
      <c r="D40" s="10" t="str">
        <f t="shared" si="3"/>
        <v>vis</v>
      </c>
      <c r="E40" s="52">
        <f>VLOOKUP(C40,Active!C$21:E$969,3,FALSE)</f>
        <v>7229.9939303389683</v>
      </c>
      <c r="F40" s="13" t="s">
        <v>133</v>
      </c>
      <c r="G40" s="10" t="str">
        <f t="shared" si="4"/>
        <v>43413.652</v>
      </c>
      <c r="H40" s="44">
        <f t="shared" si="5"/>
        <v>7230</v>
      </c>
      <c r="I40" s="53" t="s">
        <v>465</v>
      </c>
      <c r="J40" s="54" t="s">
        <v>466</v>
      </c>
      <c r="K40" s="53">
        <v>7230</v>
      </c>
      <c r="L40" s="53" t="s">
        <v>423</v>
      </c>
      <c r="M40" s="54" t="s">
        <v>163</v>
      </c>
      <c r="N40" s="54"/>
      <c r="O40" s="55" t="s">
        <v>325</v>
      </c>
      <c r="P40" s="55" t="s">
        <v>446</v>
      </c>
    </row>
    <row r="41" spans="1:16" ht="12.75" customHeight="1" thickBot="1">
      <c r="A41" s="44" t="str">
        <f t="shared" si="0"/>
        <v> AOEB 1 </v>
      </c>
      <c r="B41" s="13" t="str">
        <f t="shared" si="1"/>
        <v>I</v>
      </c>
      <c r="C41" s="44">
        <f t="shared" si="2"/>
        <v>43413.671000000002</v>
      </c>
      <c r="D41" s="10" t="str">
        <f t="shared" si="3"/>
        <v>vis</v>
      </c>
      <c r="E41" s="52">
        <f>VLOOKUP(C41,Active!C$21:E$969,3,FALSE)</f>
        <v>7230.0028013820156</v>
      </c>
      <c r="F41" s="13" t="s">
        <v>133</v>
      </c>
      <c r="G41" s="10" t="str">
        <f t="shared" si="4"/>
        <v>43413.671</v>
      </c>
      <c r="H41" s="44">
        <f t="shared" si="5"/>
        <v>7230</v>
      </c>
      <c r="I41" s="53" t="s">
        <v>467</v>
      </c>
      <c r="J41" s="54" t="s">
        <v>468</v>
      </c>
      <c r="K41" s="53">
        <v>7230</v>
      </c>
      <c r="L41" s="53" t="s">
        <v>171</v>
      </c>
      <c r="M41" s="54" t="s">
        <v>163</v>
      </c>
      <c r="N41" s="54"/>
      <c r="O41" s="55" t="s">
        <v>469</v>
      </c>
      <c r="P41" s="55" t="s">
        <v>446</v>
      </c>
    </row>
    <row r="42" spans="1:16" ht="12.75" customHeight="1" thickBot="1">
      <c r="A42" s="44" t="str">
        <f t="shared" si="0"/>
        <v> AOEB 1 </v>
      </c>
      <c r="B42" s="13" t="str">
        <f t="shared" si="1"/>
        <v>I</v>
      </c>
      <c r="C42" s="44">
        <f t="shared" si="2"/>
        <v>43548.59</v>
      </c>
      <c r="D42" s="10" t="str">
        <f t="shared" si="3"/>
        <v>vis</v>
      </c>
      <c r="E42" s="52">
        <f>VLOOKUP(C42,Active!C$21:E$969,3,FALSE)</f>
        <v>7292.9960780651772</v>
      </c>
      <c r="F42" s="13" t="s">
        <v>133</v>
      </c>
      <c r="G42" s="10" t="str">
        <f t="shared" si="4"/>
        <v>43548.590</v>
      </c>
      <c r="H42" s="44">
        <f t="shared" si="5"/>
        <v>7293</v>
      </c>
      <c r="I42" s="53" t="s">
        <v>470</v>
      </c>
      <c r="J42" s="54" t="s">
        <v>471</v>
      </c>
      <c r="K42" s="53">
        <v>7293</v>
      </c>
      <c r="L42" s="53" t="s">
        <v>177</v>
      </c>
      <c r="M42" s="54" t="s">
        <v>163</v>
      </c>
      <c r="N42" s="54"/>
      <c r="O42" s="55" t="s">
        <v>325</v>
      </c>
      <c r="P42" s="55" t="s">
        <v>446</v>
      </c>
    </row>
    <row r="43" spans="1:16" ht="12.75" customHeight="1" thickBot="1">
      <c r="A43" s="44" t="str">
        <f t="shared" si="0"/>
        <v> AOEB 1 </v>
      </c>
      <c r="B43" s="13" t="str">
        <f t="shared" si="1"/>
        <v>I</v>
      </c>
      <c r="C43" s="44">
        <f t="shared" si="2"/>
        <v>43625.682999999997</v>
      </c>
      <c r="D43" s="10" t="str">
        <f t="shared" si="3"/>
        <v>vis</v>
      </c>
      <c r="E43" s="52">
        <f>VLOOKUP(C43,Active!C$21:E$969,3,FALSE)</f>
        <v>7328.9905686805478</v>
      </c>
      <c r="F43" s="13" t="s">
        <v>133</v>
      </c>
      <c r="G43" s="10" t="str">
        <f t="shared" si="4"/>
        <v>43625.683</v>
      </c>
      <c r="H43" s="44">
        <f t="shared" si="5"/>
        <v>7329</v>
      </c>
      <c r="I43" s="53" t="s">
        <v>472</v>
      </c>
      <c r="J43" s="54" t="s">
        <v>473</v>
      </c>
      <c r="K43" s="53">
        <v>7329</v>
      </c>
      <c r="L43" s="53" t="s">
        <v>339</v>
      </c>
      <c r="M43" s="54" t="s">
        <v>163</v>
      </c>
      <c r="N43" s="54"/>
      <c r="O43" s="55" t="s">
        <v>325</v>
      </c>
      <c r="P43" s="55" t="s">
        <v>446</v>
      </c>
    </row>
    <row r="44" spans="1:16" ht="12.75" customHeight="1" thickBot="1">
      <c r="A44" s="44" t="str">
        <f t="shared" si="0"/>
        <v> AOEB 1 </v>
      </c>
      <c r="B44" s="13" t="str">
        <f t="shared" si="1"/>
        <v>I</v>
      </c>
      <c r="C44" s="44">
        <f t="shared" si="2"/>
        <v>43670.701999999997</v>
      </c>
      <c r="D44" s="10" t="str">
        <f t="shared" si="3"/>
        <v>vis</v>
      </c>
      <c r="E44" s="52">
        <f>VLOOKUP(C44,Active!C$21:E$969,3,FALSE)</f>
        <v>7350.0098048370519</v>
      </c>
      <c r="F44" s="13" t="s">
        <v>133</v>
      </c>
      <c r="G44" s="10" t="str">
        <f t="shared" si="4"/>
        <v>43670.702</v>
      </c>
      <c r="H44" s="44">
        <f t="shared" si="5"/>
        <v>7350</v>
      </c>
      <c r="I44" s="53" t="s">
        <v>474</v>
      </c>
      <c r="J44" s="54" t="s">
        <v>475</v>
      </c>
      <c r="K44" s="53">
        <v>7350</v>
      </c>
      <c r="L44" s="53" t="s">
        <v>332</v>
      </c>
      <c r="M44" s="54" t="s">
        <v>163</v>
      </c>
      <c r="N44" s="54"/>
      <c r="O44" s="55" t="s">
        <v>325</v>
      </c>
      <c r="P44" s="55" t="s">
        <v>446</v>
      </c>
    </row>
    <row r="45" spans="1:16" ht="12.75" customHeight="1" thickBot="1">
      <c r="A45" s="44" t="str">
        <f t="shared" si="0"/>
        <v> AOEB 1 </v>
      </c>
      <c r="B45" s="13" t="str">
        <f t="shared" si="1"/>
        <v>I</v>
      </c>
      <c r="C45" s="44">
        <f t="shared" si="2"/>
        <v>43700.671999999999</v>
      </c>
      <c r="D45" s="10" t="str">
        <f t="shared" si="3"/>
        <v>vis</v>
      </c>
      <c r="E45" s="52">
        <f>VLOOKUP(C45,Active!C$21:E$969,3,FALSE)</f>
        <v>7364.0027080026139</v>
      </c>
      <c r="F45" s="13" t="s">
        <v>133</v>
      </c>
      <c r="G45" s="10" t="str">
        <f t="shared" si="4"/>
        <v>43700.672</v>
      </c>
      <c r="H45" s="44">
        <f t="shared" si="5"/>
        <v>7364</v>
      </c>
      <c r="I45" s="53" t="s">
        <v>476</v>
      </c>
      <c r="J45" s="54" t="s">
        <v>477</v>
      </c>
      <c r="K45" s="53">
        <v>7364</v>
      </c>
      <c r="L45" s="53" t="s">
        <v>171</v>
      </c>
      <c r="M45" s="54" t="s">
        <v>163</v>
      </c>
      <c r="N45" s="54"/>
      <c r="O45" s="55" t="s">
        <v>325</v>
      </c>
      <c r="P45" s="55" t="s">
        <v>446</v>
      </c>
    </row>
    <row r="46" spans="1:16" ht="12.75" customHeight="1" thickBot="1">
      <c r="A46" s="44" t="str">
        <f t="shared" si="0"/>
        <v> BBS 38 </v>
      </c>
      <c r="B46" s="13" t="str">
        <f t="shared" si="1"/>
        <v>I</v>
      </c>
      <c r="C46" s="44">
        <f t="shared" si="2"/>
        <v>43741.351000000002</v>
      </c>
      <c r="D46" s="10" t="str">
        <f t="shared" si="3"/>
        <v>vis</v>
      </c>
      <c r="E46" s="52">
        <f>VLOOKUP(C46,Active!C$21:E$969,3,FALSE)</f>
        <v>7382.9956111681777</v>
      </c>
      <c r="F46" s="13" t="s">
        <v>133</v>
      </c>
      <c r="G46" s="10" t="str">
        <f t="shared" si="4"/>
        <v>43741.351</v>
      </c>
      <c r="H46" s="44">
        <f t="shared" si="5"/>
        <v>7383</v>
      </c>
      <c r="I46" s="53" t="s">
        <v>478</v>
      </c>
      <c r="J46" s="54" t="s">
        <v>479</v>
      </c>
      <c r="K46" s="53">
        <v>7383</v>
      </c>
      <c r="L46" s="53" t="s">
        <v>186</v>
      </c>
      <c r="M46" s="54" t="s">
        <v>163</v>
      </c>
      <c r="N46" s="54"/>
      <c r="O46" s="55" t="s">
        <v>374</v>
      </c>
      <c r="P46" s="55" t="s">
        <v>480</v>
      </c>
    </row>
    <row r="47" spans="1:16" ht="12.75" customHeight="1" thickBot="1">
      <c r="A47" s="44" t="str">
        <f t="shared" si="0"/>
        <v> BBS 39 </v>
      </c>
      <c r="B47" s="13" t="str">
        <f t="shared" si="1"/>
        <v>I</v>
      </c>
      <c r="C47" s="44">
        <f t="shared" si="2"/>
        <v>43756.351999999999</v>
      </c>
      <c r="D47" s="10" t="str">
        <f t="shared" si="3"/>
        <v>vis</v>
      </c>
      <c r="E47" s="52">
        <f>VLOOKUP(C47,Active!C$21:E$969,3,FALSE)</f>
        <v>7389.9995331029968</v>
      </c>
      <c r="F47" s="13" t="s">
        <v>133</v>
      </c>
      <c r="G47" s="10" t="str">
        <f t="shared" si="4"/>
        <v>43756.352</v>
      </c>
      <c r="H47" s="44">
        <f t="shared" si="5"/>
        <v>7390</v>
      </c>
      <c r="I47" s="53" t="s">
        <v>481</v>
      </c>
      <c r="J47" s="54" t="s">
        <v>482</v>
      </c>
      <c r="K47" s="53">
        <v>7390</v>
      </c>
      <c r="L47" s="53" t="s">
        <v>180</v>
      </c>
      <c r="M47" s="54" t="s">
        <v>163</v>
      </c>
      <c r="N47" s="54"/>
      <c r="O47" s="55" t="s">
        <v>397</v>
      </c>
      <c r="P47" s="55" t="s">
        <v>483</v>
      </c>
    </row>
    <row r="48" spans="1:16" ht="12.75" customHeight="1" thickBot="1">
      <c r="A48" s="44" t="str">
        <f t="shared" si="0"/>
        <v> AOEB 1 </v>
      </c>
      <c r="B48" s="13" t="str">
        <f t="shared" si="1"/>
        <v>I</v>
      </c>
      <c r="C48" s="44">
        <f t="shared" si="2"/>
        <v>43820.612000000001</v>
      </c>
      <c r="D48" s="10" t="str">
        <f t="shared" si="3"/>
        <v>vis</v>
      </c>
      <c r="E48" s="52">
        <f>VLOOKUP(C48,Active!C$21:E$969,3,FALSE)</f>
        <v>7420.0023344850133</v>
      </c>
      <c r="F48" s="13" t="s">
        <v>133</v>
      </c>
      <c r="G48" s="10" t="str">
        <f t="shared" si="4"/>
        <v>43820.612</v>
      </c>
      <c r="H48" s="44">
        <f t="shared" si="5"/>
        <v>7420</v>
      </c>
      <c r="I48" s="53" t="s">
        <v>484</v>
      </c>
      <c r="J48" s="54" t="s">
        <v>485</v>
      </c>
      <c r="K48" s="53">
        <v>7420</v>
      </c>
      <c r="L48" s="53" t="s">
        <v>387</v>
      </c>
      <c r="M48" s="54" t="s">
        <v>163</v>
      </c>
      <c r="N48" s="54"/>
      <c r="O48" s="55" t="s">
        <v>469</v>
      </c>
      <c r="P48" s="55" t="s">
        <v>446</v>
      </c>
    </row>
    <row r="49" spans="1:16" ht="12.75" customHeight="1" thickBot="1">
      <c r="A49" s="44" t="str">
        <f t="shared" si="0"/>
        <v> AOEB 1 </v>
      </c>
      <c r="B49" s="13" t="str">
        <f t="shared" si="1"/>
        <v>I</v>
      </c>
      <c r="C49" s="44">
        <f t="shared" si="2"/>
        <v>43865.587</v>
      </c>
      <c r="D49" s="10" t="str">
        <f t="shared" si="3"/>
        <v>vis</v>
      </c>
      <c r="E49" s="52">
        <f>VLOOKUP(C49,Active!C$21:E$969,3,FALSE)</f>
        <v>7441.0010271734054</v>
      </c>
      <c r="F49" s="13" t="s">
        <v>133</v>
      </c>
      <c r="G49" s="10" t="str">
        <f t="shared" si="4"/>
        <v>43865.587</v>
      </c>
      <c r="H49" s="44">
        <f t="shared" si="5"/>
        <v>7441</v>
      </c>
      <c r="I49" s="53" t="s">
        <v>486</v>
      </c>
      <c r="J49" s="54" t="s">
        <v>487</v>
      </c>
      <c r="K49" s="53">
        <v>7441</v>
      </c>
      <c r="L49" s="53" t="s">
        <v>225</v>
      </c>
      <c r="M49" s="54" t="s">
        <v>163</v>
      </c>
      <c r="N49" s="54"/>
      <c r="O49" s="55" t="s">
        <v>325</v>
      </c>
      <c r="P49" s="55" t="s">
        <v>446</v>
      </c>
    </row>
    <row r="50" spans="1:16" ht="12.75" customHeight="1" thickBot="1">
      <c r="A50" s="44" t="str">
        <f t="shared" si="0"/>
        <v> AOEB 1 </v>
      </c>
      <c r="B50" s="13" t="str">
        <f t="shared" si="1"/>
        <v>I</v>
      </c>
      <c r="C50" s="44">
        <f t="shared" si="2"/>
        <v>44019.78</v>
      </c>
      <c r="D50" s="10" t="str">
        <f t="shared" si="3"/>
        <v>vis</v>
      </c>
      <c r="E50" s="52">
        <f>VLOOKUP(C50,Active!C$21:E$969,3,FALSE)</f>
        <v>7512.9932766831625</v>
      </c>
      <c r="F50" s="13" t="s">
        <v>133</v>
      </c>
      <c r="G50" s="10" t="str">
        <f t="shared" si="4"/>
        <v>44019.780</v>
      </c>
      <c r="H50" s="44">
        <f t="shared" si="5"/>
        <v>7513</v>
      </c>
      <c r="I50" s="53" t="s">
        <v>488</v>
      </c>
      <c r="J50" s="54" t="s">
        <v>489</v>
      </c>
      <c r="K50" s="53">
        <v>7513</v>
      </c>
      <c r="L50" s="53" t="s">
        <v>262</v>
      </c>
      <c r="M50" s="54" t="s">
        <v>163</v>
      </c>
      <c r="N50" s="54"/>
      <c r="O50" s="55" t="s">
        <v>469</v>
      </c>
      <c r="P50" s="55" t="s">
        <v>446</v>
      </c>
    </row>
    <row r="51" spans="1:16" ht="12.75" customHeight="1" thickBot="1">
      <c r="A51" s="44" t="str">
        <f t="shared" si="0"/>
        <v> AOEB 1 </v>
      </c>
      <c r="B51" s="13" t="str">
        <f t="shared" si="1"/>
        <v>I</v>
      </c>
      <c r="C51" s="44">
        <f t="shared" si="2"/>
        <v>44049.777000000002</v>
      </c>
      <c r="D51" s="10" t="str">
        <f t="shared" si="3"/>
        <v>vis</v>
      </c>
      <c r="E51" s="52">
        <f>VLOOKUP(C51,Active!C$21:E$969,3,FALSE)</f>
        <v>7526.9987860677938</v>
      </c>
      <c r="F51" s="13" t="s">
        <v>133</v>
      </c>
      <c r="G51" s="10" t="str">
        <f t="shared" si="4"/>
        <v>44049.777</v>
      </c>
      <c r="H51" s="44">
        <f t="shared" si="5"/>
        <v>7527</v>
      </c>
      <c r="I51" s="53" t="s">
        <v>490</v>
      </c>
      <c r="J51" s="54" t="s">
        <v>491</v>
      </c>
      <c r="K51" s="53">
        <v>7527</v>
      </c>
      <c r="L51" s="53" t="s">
        <v>134</v>
      </c>
      <c r="M51" s="54" t="s">
        <v>163</v>
      </c>
      <c r="N51" s="54"/>
      <c r="O51" s="55" t="s">
        <v>325</v>
      </c>
      <c r="P51" s="55" t="s">
        <v>446</v>
      </c>
    </row>
    <row r="52" spans="1:16" ht="12.75" customHeight="1" thickBot="1">
      <c r="A52" s="44" t="str">
        <f t="shared" si="0"/>
        <v> BBS 45 </v>
      </c>
      <c r="B52" s="13" t="str">
        <f t="shared" si="1"/>
        <v>I</v>
      </c>
      <c r="C52" s="44">
        <f t="shared" si="2"/>
        <v>44118.305</v>
      </c>
      <c r="D52" s="10" t="str">
        <f t="shared" si="3"/>
        <v>vis</v>
      </c>
      <c r="E52" s="52">
        <f>VLOOKUP(C52,Active!C$21:E$969,3,FALSE)</f>
        <v>7558.9943038565689</v>
      </c>
      <c r="F52" s="13" t="s">
        <v>133</v>
      </c>
      <c r="G52" s="10" t="str">
        <f t="shared" si="4"/>
        <v>44118.305</v>
      </c>
      <c r="H52" s="44">
        <f t="shared" si="5"/>
        <v>7559</v>
      </c>
      <c r="I52" s="53" t="s">
        <v>492</v>
      </c>
      <c r="J52" s="54" t="s">
        <v>493</v>
      </c>
      <c r="K52" s="53">
        <v>7559</v>
      </c>
      <c r="L52" s="53" t="s">
        <v>494</v>
      </c>
      <c r="M52" s="54" t="s">
        <v>163</v>
      </c>
      <c r="N52" s="54"/>
      <c r="O52" s="55" t="s">
        <v>495</v>
      </c>
      <c r="P52" s="55" t="s">
        <v>496</v>
      </c>
    </row>
    <row r="53" spans="1:16" ht="12.75" customHeight="1" thickBot="1">
      <c r="A53" s="44" t="str">
        <f t="shared" si="0"/>
        <v> BBS 45 </v>
      </c>
      <c r="B53" s="13" t="str">
        <f t="shared" si="1"/>
        <v>I</v>
      </c>
      <c r="C53" s="44">
        <f t="shared" si="2"/>
        <v>44133.313000000002</v>
      </c>
      <c r="D53" s="10" t="str">
        <f t="shared" si="3"/>
        <v>vis</v>
      </c>
      <c r="E53" s="52">
        <f>VLOOKUP(C53,Active!C$21:E$969,3,FALSE)</f>
        <v>7566.0014940704086</v>
      </c>
      <c r="F53" s="13" t="s">
        <v>133</v>
      </c>
      <c r="G53" s="10" t="str">
        <f t="shared" si="4"/>
        <v>44133.313</v>
      </c>
      <c r="H53" s="44">
        <f t="shared" si="5"/>
        <v>7566</v>
      </c>
      <c r="I53" s="53" t="s">
        <v>497</v>
      </c>
      <c r="J53" s="54" t="s">
        <v>498</v>
      </c>
      <c r="K53" s="53">
        <v>7566</v>
      </c>
      <c r="L53" s="53" t="s">
        <v>201</v>
      </c>
      <c r="M53" s="54" t="s">
        <v>163</v>
      </c>
      <c r="N53" s="54"/>
      <c r="O53" s="55" t="s">
        <v>495</v>
      </c>
      <c r="P53" s="55" t="s">
        <v>496</v>
      </c>
    </row>
    <row r="54" spans="1:16" ht="12.75" customHeight="1" thickBot="1">
      <c r="A54" s="44" t="str">
        <f t="shared" si="0"/>
        <v> AOEB 1 </v>
      </c>
      <c r="B54" s="13" t="str">
        <f t="shared" si="1"/>
        <v>I</v>
      </c>
      <c r="C54" s="44">
        <f t="shared" si="2"/>
        <v>44139.720999999998</v>
      </c>
      <c r="D54" s="10" t="str">
        <f t="shared" si="3"/>
        <v>vis</v>
      </c>
      <c r="E54" s="52">
        <f>VLOOKUP(C54,Active!C$21:E$969,3,FALSE)</f>
        <v>7568.9933700625634</v>
      </c>
      <c r="F54" s="13" t="s">
        <v>133</v>
      </c>
      <c r="G54" s="10" t="str">
        <f t="shared" si="4"/>
        <v>44139.721</v>
      </c>
      <c r="H54" s="44">
        <f t="shared" si="5"/>
        <v>7569</v>
      </c>
      <c r="I54" s="53" t="s">
        <v>499</v>
      </c>
      <c r="J54" s="54" t="s">
        <v>500</v>
      </c>
      <c r="K54" s="53">
        <v>7569</v>
      </c>
      <c r="L54" s="53" t="s">
        <v>262</v>
      </c>
      <c r="M54" s="54" t="s">
        <v>163</v>
      </c>
      <c r="N54" s="54"/>
      <c r="O54" s="55" t="s">
        <v>325</v>
      </c>
      <c r="P54" s="55" t="s">
        <v>446</v>
      </c>
    </row>
    <row r="55" spans="1:16" ht="12.75" customHeight="1" thickBot="1">
      <c r="A55" s="44" t="str">
        <f t="shared" si="0"/>
        <v> BBS 45 </v>
      </c>
      <c r="B55" s="13" t="str">
        <f t="shared" si="1"/>
        <v>I</v>
      </c>
      <c r="C55" s="44">
        <f t="shared" si="2"/>
        <v>44208.275999999998</v>
      </c>
      <c r="D55" s="10" t="str">
        <f t="shared" si="3"/>
        <v>vis</v>
      </c>
      <c r="E55" s="52">
        <f>VLOOKUP(C55,Active!C$21:E$969,3,FALSE)</f>
        <v>7601.0014940704068</v>
      </c>
      <c r="F55" s="13" t="s">
        <v>133</v>
      </c>
      <c r="G55" s="10" t="str">
        <f t="shared" si="4"/>
        <v>44208.276</v>
      </c>
      <c r="H55" s="44">
        <f t="shared" si="5"/>
        <v>7601</v>
      </c>
      <c r="I55" s="53" t="s">
        <v>501</v>
      </c>
      <c r="J55" s="54" t="s">
        <v>502</v>
      </c>
      <c r="K55" s="53">
        <v>7601</v>
      </c>
      <c r="L55" s="53" t="s">
        <v>201</v>
      </c>
      <c r="M55" s="54" t="s">
        <v>163</v>
      </c>
      <c r="N55" s="54"/>
      <c r="O55" s="55" t="s">
        <v>495</v>
      </c>
      <c r="P55" s="55" t="s">
        <v>496</v>
      </c>
    </row>
    <row r="56" spans="1:16" ht="12.75" customHeight="1" thickBot="1">
      <c r="A56" s="44" t="str">
        <f t="shared" si="0"/>
        <v> AOEB 1 </v>
      </c>
      <c r="B56" s="13" t="str">
        <f t="shared" si="1"/>
        <v>I</v>
      </c>
      <c r="C56" s="44">
        <f t="shared" si="2"/>
        <v>44227.538</v>
      </c>
      <c r="D56" s="10" t="str">
        <f t="shared" si="3"/>
        <v>vis</v>
      </c>
      <c r="E56" s="52">
        <f>VLOOKUP(C56,Active!C$21:E$969,3,FALSE)</f>
        <v>7609.994864132972</v>
      </c>
      <c r="F56" s="13" t="s">
        <v>133</v>
      </c>
      <c r="G56" s="10" t="str">
        <f t="shared" si="4"/>
        <v>44227.538</v>
      </c>
      <c r="H56" s="44">
        <f t="shared" si="5"/>
        <v>7610</v>
      </c>
      <c r="I56" s="53" t="s">
        <v>503</v>
      </c>
      <c r="J56" s="54" t="s">
        <v>504</v>
      </c>
      <c r="K56" s="53">
        <v>7610</v>
      </c>
      <c r="L56" s="53" t="s">
        <v>295</v>
      </c>
      <c r="M56" s="54" t="s">
        <v>163</v>
      </c>
      <c r="N56" s="54"/>
      <c r="O56" s="55" t="s">
        <v>325</v>
      </c>
      <c r="P56" s="55" t="s">
        <v>446</v>
      </c>
    </row>
    <row r="57" spans="1:16" ht="12.75" customHeight="1" thickBot="1">
      <c r="A57" s="44" t="str">
        <f t="shared" si="0"/>
        <v> AOEB 1 </v>
      </c>
      <c r="B57" s="13" t="str">
        <f t="shared" si="1"/>
        <v>I</v>
      </c>
      <c r="C57" s="44">
        <f t="shared" si="2"/>
        <v>44259.675000000003</v>
      </c>
      <c r="D57" s="10" t="str">
        <f t="shared" si="3"/>
        <v>vis</v>
      </c>
      <c r="E57" s="52">
        <f>VLOOKUP(C57,Active!C$21:E$969,3,FALSE)</f>
        <v>7624.9995331029986</v>
      </c>
      <c r="F57" s="13" t="s">
        <v>133</v>
      </c>
      <c r="G57" s="10" t="str">
        <f t="shared" si="4"/>
        <v>44259.675</v>
      </c>
      <c r="H57" s="44">
        <f t="shared" si="5"/>
        <v>7625</v>
      </c>
      <c r="I57" s="53" t="s">
        <v>505</v>
      </c>
      <c r="J57" s="54" t="s">
        <v>506</v>
      </c>
      <c r="K57" s="53">
        <v>7625</v>
      </c>
      <c r="L57" s="53" t="s">
        <v>180</v>
      </c>
      <c r="M57" s="54" t="s">
        <v>163</v>
      </c>
      <c r="N57" s="54"/>
      <c r="O57" s="55" t="s">
        <v>325</v>
      </c>
      <c r="P57" s="55" t="s">
        <v>446</v>
      </c>
    </row>
    <row r="58" spans="1:16" ht="12.75" customHeight="1" thickBot="1">
      <c r="A58" s="44" t="str">
        <f t="shared" si="0"/>
        <v> AOEB 1 </v>
      </c>
      <c r="B58" s="13" t="str">
        <f t="shared" si="1"/>
        <v>I</v>
      </c>
      <c r="C58" s="44">
        <f t="shared" si="2"/>
        <v>44349.607000000004</v>
      </c>
      <c r="D58" s="10" t="str">
        <f t="shared" si="3"/>
        <v>vis</v>
      </c>
      <c r="E58" s="52">
        <f>VLOOKUP(C58,Active!C$21:E$969,3,FALSE)</f>
        <v>7666.9885143337397</v>
      </c>
      <c r="F58" s="13" t="s">
        <v>133</v>
      </c>
      <c r="G58" s="10" t="str">
        <f t="shared" si="4"/>
        <v>44349.607</v>
      </c>
      <c r="H58" s="44">
        <f t="shared" si="5"/>
        <v>7667</v>
      </c>
      <c r="I58" s="53" t="s">
        <v>507</v>
      </c>
      <c r="J58" s="54" t="s">
        <v>508</v>
      </c>
      <c r="K58" s="53">
        <v>7667</v>
      </c>
      <c r="L58" s="53" t="s">
        <v>509</v>
      </c>
      <c r="M58" s="54" t="s">
        <v>163</v>
      </c>
      <c r="N58" s="54"/>
      <c r="O58" s="55" t="s">
        <v>325</v>
      </c>
      <c r="P58" s="55" t="s">
        <v>446</v>
      </c>
    </row>
    <row r="59" spans="1:16" ht="12.75" customHeight="1" thickBot="1">
      <c r="A59" s="44" t="str">
        <f t="shared" si="0"/>
        <v> BBS 49 </v>
      </c>
      <c r="B59" s="13" t="str">
        <f t="shared" si="1"/>
        <v>I</v>
      </c>
      <c r="C59" s="44">
        <f t="shared" si="2"/>
        <v>44452.44</v>
      </c>
      <c r="D59" s="10" t="str">
        <f t="shared" si="3"/>
        <v>vis</v>
      </c>
      <c r="E59" s="52">
        <f>VLOOKUP(C59,Active!C$21:E$969,3,FALSE)</f>
        <v>7715.0009337940064</v>
      </c>
      <c r="F59" s="13" t="s">
        <v>133</v>
      </c>
      <c r="G59" s="10" t="str">
        <f t="shared" si="4"/>
        <v>44452.440</v>
      </c>
      <c r="H59" s="44">
        <f t="shared" si="5"/>
        <v>7715</v>
      </c>
      <c r="I59" s="53" t="s">
        <v>510</v>
      </c>
      <c r="J59" s="54" t="s">
        <v>511</v>
      </c>
      <c r="K59" s="53">
        <v>7715</v>
      </c>
      <c r="L59" s="53" t="s">
        <v>225</v>
      </c>
      <c r="M59" s="54" t="s">
        <v>163</v>
      </c>
      <c r="N59" s="54"/>
      <c r="O59" s="55" t="s">
        <v>495</v>
      </c>
      <c r="P59" s="55" t="s">
        <v>512</v>
      </c>
    </row>
    <row r="60" spans="1:16" ht="12.75" customHeight="1" thickBot="1">
      <c r="A60" s="44" t="str">
        <f t="shared" si="0"/>
        <v> BBS 51 </v>
      </c>
      <c r="B60" s="13" t="str">
        <f t="shared" si="1"/>
        <v>I</v>
      </c>
      <c r="C60" s="44">
        <f t="shared" si="2"/>
        <v>44540.243000000002</v>
      </c>
      <c r="D60" s="10" t="str">
        <f t="shared" si="3"/>
        <v>vis</v>
      </c>
      <c r="E60" s="52">
        <f>VLOOKUP(C60,Active!C$21:E$969,3,FALSE)</f>
        <v>7755.9958913063783</v>
      </c>
      <c r="F60" s="13" t="s">
        <v>133</v>
      </c>
      <c r="G60" s="10" t="str">
        <f t="shared" si="4"/>
        <v>44540.243</v>
      </c>
      <c r="H60" s="44">
        <f t="shared" si="5"/>
        <v>7756</v>
      </c>
      <c r="I60" s="53" t="s">
        <v>513</v>
      </c>
      <c r="J60" s="54" t="s">
        <v>514</v>
      </c>
      <c r="K60" s="53">
        <v>7756</v>
      </c>
      <c r="L60" s="53" t="s">
        <v>186</v>
      </c>
      <c r="M60" s="54" t="s">
        <v>163</v>
      </c>
      <c r="N60" s="54"/>
      <c r="O60" s="55" t="s">
        <v>495</v>
      </c>
      <c r="P60" s="55" t="s">
        <v>515</v>
      </c>
    </row>
    <row r="61" spans="1:16" ht="12.75" customHeight="1" thickBot="1">
      <c r="A61" s="44" t="str">
        <f t="shared" si="0"/>
        <v> AOEB 1 </v>
      </c>
      <c r="B61" s="13" t="str">
        <f t="shared" si="1"/>
        <v>I</v>
      </c>
      <c r="C61" s="44">
        <f t="shared" si="2"/>
        <v>44576.671000000002</v>
      </c>
      <c r="D61" s="10" t="str">
        <f t="shared" si="3"/>
        <v>vis</v>
      </c>
      <c r="E61" s="52">
        <f>VLOOKUP(C61,Active!C$21:E$969,3,FALSE)</f>
        <v>7773.0040153142227</v>
      </c>
      <c r="F61" s="13" t="s">
        <v>133</v>
      </c>
      <c r="G61" s="10" t="str">
        <f t="shared" si="4"/>
        <v>44576.671</v>
      </c>
      <c r="H61" s="44">
        <f t="shared" si="5"/>
        <v>7773</v>
      </c>
      <c r="I61" s="53" t="s">
        <v>516</v>
      </c>
      <c r="J61" s="54" t="s">
        <v>517</v>
      </c>
      <c r="K61" s="53">
        <v>7773</v>
      </c>
      <c r="L61" s="53" t="s">
        <v>238</v>
      </c>
      <c r="M61" s="54" t="s">
        <v>163</v>
      </c>
      <c r="N61" s="54"/>
      <c r="O61" s="55" t="s">
        <v>469</v>
      </c>
      <c r="P61" s="55" t="s">
        <v>446</v>
      </c>
    </row>
    <row r="62" spans="1:16" ht="12.75" customHeight="1" thickBot="1">
      <c r="A62" s="44" t="str">
        <f t="shared" si="0"/>
        <v> BRNO 26 </v>
      </c>
      <c r="B62" s="13" t="str">
        <f t="shared" si="1"/>
        <v>I</v>
      </c>
      <c r="C62" s="44">
        <f t="shared" si="2"/>
        <v>44874.368999999999</v>
      </c>
      <c r="D62" s="10" t="str">
        <f t="shared" si="3"/>
        <v>vis</v>
      </c>
      <c r="E62" s="52">
        <f>VLOOKUP(C62,Active!C$21:E$969,3,FALSE)</f>
        <v>7911.9983191707906</v>
      </c>
      <c r="F62" s="13" t="s">
        <v>133</v>
      </c>
      <c r="G62" s="10" t="str">
        <f t="shared" si="4"/>
        <v>44874.369</v>
      </c>
      <c r="H62" s="44">
        <f t="shared" si="5"/>
        <v>7912</v>
      </c>
      <c r="I62" s="53" t="s">
        <v>518</v>
      </c>
      <c r="J62" s="54" t="s">
        <v>519</v>
      </c>
      <c r="K62" s="53">
        <v>7912</v>
      </c>
      <c r="L62" s="53" t="s">
        <v>147</v>
      </c>
      <c r="M62" s="54" t="s">
        <v>135</v>
      </c>
      <c r="N62" s="54"/>
      <c r="O62" s="55" t="s">
        <v>282</v>
      </c>
      <c r="P62" s="55" t="s">
        <v>520</v>
      </c>
    </row>
    <row r="63" spans="1:16" ht="12.75" customHeight="1" thickBot="1">
      <c r="A63" s="44" t="str">
        <f t="shared" si="0"/>
        <v> BBS 57 </v>
      </c>
      <c r="B63" s="13" t="str">
        <f t="shared" si="1"/>
        <v>I</v>
      </c>
      <c r="C63" s="44">
        <f t="shared" si="2"/>
        <v>44919.338000000003</v>
      </c>
      <c r="D63" s="10" t="str">
        <f t="shared" si="3"/>
        <v>vis</v>
      </c>
      <c r="E63" s="52">
        <f>VLOOKUP(C63,Active!C$21:E$969,3,FALSE)</f>
        <v>7932.9942104771699</v>
      </c>
      <c r="F63" s="13" t="s">
        <v>133</v>
      </c>
      <c r="G63" s="10" t="str">
        <f t="shared" si="4"/>
        <v>44919.338</v>
      </c>
      <c r="H63" s="44">
        <f t="shared" si="5"/>
        <v>7933</v>
      </c>
      <c r="I63" s="53" t="s">
        <v>521</v>
      </c>
      <c r="J63" s="54" t="s">
        <v>522</v>
      </c>
      <c r="K63" s="53">
        <v>7933</v>
      </c>
      <c r="L63" s="53" t="s">
        <v>494</v>
      </c>
      <c r="M63" s="54" t="s">
        <v>163</v>
      </c>
      <c r="N63" s="54"/>
      <c r="O63" s="55" t="s">
        <v>374</v>
      </c>
      <c r="P63" s="55" t="s">
        <v>523</v>
      </c>
    </row>
    <row r="64" spans="1:16" ht="12.75" customHeight="1" thickBot="1">
      <c r="A64" s="44" t="str">
        <f t="shared" si="0"/>
        <v> AOEB 1 </v>
      </c>
      <c r="B64" s="13" t="str">
        <f t="shared" si="1"/>
        <v>I</v>
      </c>
      <c r="C64" s="44">
        <f t="shared" si="2"/>
        <v>44938.622000000003</v>
      </c>
      <c r="D64" s="10" t="str">
        <f t="shared" si="3"/>
        <v>vis</v>
      </c>
      <c r="E64" s="52">
        <f>VLOOKUP(C64,Active!C$21:E$969,3,FALSE)</f>
        <v>7941.9978522737892</v>
      </c>
      <c r="F64" s="13" t="s">
        <v>133</v>
      </c>
      <c r="G64" s="10" t="str">
        <f t="shared" si="4"/>
        <v>44938.622</v>
      </c>
      <c r="H64" s="44">
        <f t="shared" si="5"/>
        <v>7942</v>
      </c>
      <c r="I64" s="53" t="s">
        <v>524</v>
      </c>
      <c r="J64" s="54" t="s">
        <v>525</v>
      </c>
      <c r="K64" s="53">
        <v>7942</v>
      </c>
      <c r="L64" s="53" t="s">
        <v>174</v>
      </c>
      <c r="M64" s="54" t="s">
        <v>163</v>
      </c>
      <c r="N64" s="54"/>
      <c r="O64" s="55" t="s">
        <v>325</v>
      </c>
      <c r="P64" s="55" t="s">
        <v>446</v>
      </c>
    </row>
    <row r="65" spans="1:16" ht="12.75" customHeight="1" thickBot="1">
      <c r="A65" s="44" t="str">
        <f t="shared" si="0"/>
        <v> AOEB 1 </v>
      </c>
      <c r="B65" s="13" t="str">
        <f t="shared" si="1"/>
        <v>I</v>
      </c>
      <c r="C65" s="44">
        <f t="shared" si="2"/>
        <v>44938.642999999996</v>
      </c>
      <c r="D65" s="10" t="str">
        <f t="shared" si="3"/>
        <v>vis</v>
      </c>
      <c r="E65" s="52">
        <f>VLOOKUP(C65,Active!C$21:E$969,3,FALSE)</f>
        <v>7942.0076571108393</v>
      </c>
      <c r="F65" s="13" t="s">
        <v>133</v>
      </c>
      <c r="G65" s="10" t="str">
        <f t="shared" si="4"/>
        <v>44938.643</v>
      </c>
      <c r="H65" s="44">
        <f t="shared" si="5"/>
        <v>7942</v>
      </c>
      <c r="I65" s="53" t="s">
        <v>526</v>
      </c>
      <c r="J65" s="54" t="s">
        <v>527</v>
      </c>
      <c r="K65" s="53">
        <v>7942</v>
      </c>
      <c r="L65" s="53" t="s">
        <v>528</v>
      </c>
      <c r="M65" s="54" t="s">
        <v>163</v>
      </c>
      <c r="N65" s="54"/>
      <c r="O65" s="55" t="s">
        <v>469</v>
      </c>
      <c r="P65" s="55" t="s">
        <v>446</v>
      </c>
    </row>
    <row r="66" spans="1:16" ht="12.75" customHeight="1" thickBot="1">
      <c r="A66" s="44" t="str">
        <f t="shared" si="0"/>
        <v>IBVS 2385 </v>
      </c>
      <c r="B66" s="13" t="str">
        <f t="shared" si="1"/>
        <v>I</v>
      </c>
      <c r="C66" s="44">
        <f t="shared" si="2"/>
        <v>45223.493000000002</v>
      </c>
      <c r="D66" s="10" t="str">
        <f t="shared" si="3"/>
        <v>vis</v>
      </c>
      <c r="E66" s="52">
        <f>VLOOKUP(C66,Active!C$21:E$969,3,FALSE)</f>
        <v>8075.0032682790188</v>
      </c>
      <c r="F66" s="13" t="s">
        <v>133</v>
      </c>
      <c r="G66" s="10" t="str">
        <f t="shared" si="4"/>
        <v>45223.493</v>
      </c>
      <c r="H66" s="44">
        <f t="shared" si="5"/>
        <v>8075</v>
      </c>
      <c r="I66" s="53" t="s">
        <v>529</v>
      </c>
      <c r="J66" s="54" t="s">
        <v>530</v>
      </c>
      <c r="K66" s="53">
        <v>8075</v>
      </c>
      <c r="L66" s="53" t="s">
        <v>183</v>
      </c>
      <c r="M66" s="54" t="s">
        <v>301</v>
      </c>
      <c r="N66" s="54" t="s">
        <v>302</v>
      </c>
      <c r="O66" s="55" t="s">
        <v>531</v>
      </c>
      <c r="P66" s="56" t="s">
        <v>532</v>
      </c>
    </row>
    <row r="67" spans="1:16" ht="12.75" customHeight="1" thickBot="1">
      <c r="A67" s="44" t="str">
        <f t="shared" si="0"/>
        <v>BAVM 36 </v>
      </c>
      <c r="B67" s="13" t="str">
        <f t="shared" si="1"/>
        <v>I</v>
      </c>
      <c r="C67" s="44">
        <f t="shared" si="2"/>
        <v>45253.472999999998</v>
      </c>
      <c r="D67" s="10" t="str">
        <f t="shared" si="3"/>
        <v>vis</v>
      </c>
      <c r="E67" s="52">
        <f>VLOOKUP(C67,Active!C$21:E$969,3,FALSE)</f>
        <v>8089.0008404146038</v>
      </c>
      <c r="F67" s="13" t="s">
        <v>133</v>
      </c>
      <c r="G67" s="10" t="str">
        <f t="shared" si="4"/>
        <v>45253.473</v>
      </c>
      <c r="H67" s="44">
        <f t="shared" si="5"/>
        <v>8089</v>
      </c>
      <c r="I67" s="53" t="s">
        <v>533</v>
      </c>
      <c r="J67" s="54" t="s">
        <v>534</v>
      </c>
      <c r="K67" s="53">
        <v>8089</v>
      </c>
      <c r="L67" s="53" t="s">
        <v>225</v>
      </c>
      <c r="M67" s="54" t="s">
        <v>135</v>
      </c>
      <c r="N67" s="54"/>
      <c r="O67" s="55" t="s">
        <v>535</v>
      </c>
      <c r="P67" s="56" t="s">
        <v>536</v>
      </c>
    </row>
    <row r="68" spans="1:16" ht="12.75" customHeight="1" thickBot="1">
      <c r="A68" s="44" t="str">
        <f t="shared" si="0"/>
        <v> MVS 10.104 </v>
      </c>
      <c r="B68" s="13" t="str">
        <f t="shared" si="1"/>
        <v>I</v>
      </c>
      <c r="C68" s="44">
        <f t="shared" si="2"/>
        <v>45525.476000000002</v>
      </c>
      <c r="D68" s="10" t="str">
        <f t="shared" si="3"/>
        <v>vis</v>
      </c>
      <c r="E68" s="52">
        <f>VLOOKUP(C68,Active!C$21:E$969,3,FALSE)</f>
        <v>8215.9982257913907</v>
      </c>
      <c r="F68" s="13" t="s">
        <v>133</v>
      </c>
      <c r="G68" s="10" t="str">
        <f t="shared" si="4"/>
        <v>45525.476</v>
      </c>
      <c r="H68" s="44">
        <f t="shared" si="5"/>
        <v>8216</v>
      </c>
      <c r="I68" s="53" t="s">
        <v>539</v>
      </c>
      <c r="J68" s="54" t="s">
        <v>540</v>
      </c>
      <c r="K68" s="53">
        <v>8216</v>
      </c>
      <c r="L68" s="53" t="s">
        <v>147</v>
      </c>
      <c r="M68" s="54" t="s">
        <v>301</v>
      </c>
      <c r="N68" s="54" t="s">
        <v>302</v>
      </c>
      <c r="O68" s="55" t="s">
        <v>541</v>
      </c>
      <c r="P68" s="55" t="s">
        <v>542</v>
      </c>
    </row>
    <row r="69" spans="1:16" ht="12.75" customHeight="1" thickBot="1">
      <c r="A69" s="44" t="str">
        <f t="shared" si="0"/>
        <v> BRNO 26 </v>
      </c>
      <c r="B69" s="13" t="str">
        <f t="shared" si="1"/>
        <v>I</v>
      </c>
      <c r="C69" s="44">
        <f t="shared" si="2"/>
        <v>45555.438000000002</v>
      </c>
      <c r="D69" s="10" t="str">
        <f t="shared" si="3"/>
        <v>vis</v>
      </c>
      <c r="E69" s="52">
        <f>VLOOKUP(C69,Active!C$21:E$969,3,FALSE)</f>
        <v>8229.9873937809334</v>
      </c>
      <c r="F69" s="13" t="s">
        <v>133</v>
      </c>
      <c r="G69" s="10" t="str">
        <f t="shared" si="4"/>
        <v>45555.438</v>
      </c>
      <c r="H69" s="44">
        <f t="shared" si="5"/>
        <v>8230</v>
      </c>
      <c r="I69" s="53" t="s">
        <v>543</v>
      </c>
      <c r="J69" s="54" t="s">
        <v>544</v>
      </c>
      <c r="K69" s="53">
        <v>8230</v>
      </c>
      <c r="L69" s="53" t="s">
        <v>277</v>
      </c>
      <c r="M69" s="54" t="s">
        <v>163</v>
      </c>
      <c r="N69" s="54"/>
      <c r="O69" s="55" t="s">
        <v>545</v>
      </c>
      <c r="P69" s="55" t="s">
        <v>520</v>
      </c>
    </row>
    <row r="70" spans="1:16" ht="12.75" customHeight="1" thickBot="1">
      <c r="A70" s="44" t="str">
        <f t="shared" si="0"/>
        <v> BRNO 26 </v>
      </c>
      <c r="B70" s="13" t="str">
        <f t="shared" si="1"/>
        <v>I</v>
      </c>
      <c r="C70" s="44">
        <f t="shared" si="2"/>
        <v>45555.446000000004</v>
      </c>
      <c r="D70" s="10" t="str">
        <f t="shared" si="3"/>
        <v>vis</v>
      </c>
      <c r="E70" s="52">
        <f>VLOOKUP(C70,Active!C$21:E$969,3,FALSE)</f>
        <v>8229.9911289569536</v>
      </c>
      <c r="F70" s="13" t="s">
        <v>133</v>
      </c>
      <c r="G70" s="10" t="str">
        <f t="shared" si="4"/>
        <v>45555.446</v>
      </c>
      <c r="H70" s="44">
        <f t="shared" si="5"/>
        <v>8230</v>
      </c>
      <c r="I70" s="53" t="s">
        <v>546</v>
      </c>
      <c r="J70" s="54" t="s">
        <v>547</v>
      </c>
      <c r="K70" s="53">
        <v>8230</v>
      </c>
      <c r="L70" s="53" t="s">
        <v>138</v>
      </c>
      <c r="M70" s="54" t="s">
        <v>163</v>
      </c>
      <c r="N70" s="54"/>
      <c r="O70" s="55" t="s">
        <v>548</v>
      </c>
      <c r="P70" s="55" t="s">
        <v>520</v>
      </c>
    </row>
    <row r="71" spans="1:16" ht="12.75" customHeight="1" thickBot="1">
      <c r="A71" s="44" t="str">
        <f t="shared" si="0"/>
        <v> BRNO 26 </v>
      </c>
      <c r="B71" s="13" t="str">
        <f t="shared" si="1"/>
        <v>I</v>
      </c>
      <c r="C71" s="44">
        <f t="shared" si="2"/>
        <v>45555.447999999997</v>
      </c>
      <c r="D71" s="10" t="str">
        <f t="shared" si="3"/>
        <v>vis</v>
      </c>
      <c r="E71" s="52">
        <f>VLOOKUP(C71,Active!C$21:E$969,3,FALSE)</f>
        <v>8229.9920627509546</v>
      </c>
      <c r="F71" s="13" t="s">
        <v>133</v>
      </c>
      <c r="G71" s="10" t="str">
        <f t="shared" si="4"/>
        <v>45555.448</v>
      </c>
      <c r="H71" s="44">
        <f t="shared" si="5"/>
        <v>8230</v>
      </c>
      <c r="I71" s="53" t="s">
        <v>549</v>
      </c>
      <c r="J71" s="54" t="s">
        <v>550</v>
      </c>
      <c r="K71" s="53">
        <v>8230</v>
      </c>
      <c r="L71" s="53" t="s">
        <v>394</v>
      </c>
      <c r="M71" s="54" t="s">
        <v>163</v>
      </c>
      <c r="N71" s="54"/>
      <c r="O71" s="55" t="s">
        <v>551</v>
      </c>
      <c r="P71" s="55" t="s">
        <v>520</v>
      </c>
    </row>
    <row r="72" spans="1:16" ht="12.75" customHeight="1" thickBot="1">
      <c r="A72" s="44" t="str">
        <f t="shared" si="0"/>
        <v> BRNO 26 </v>
      </c>
      <c r="B72" s="13" t="str">
        <f t="shared" si="1"/>
        <v>I</v>
      </c>
      <c r="C72" s="44">
        <f t="shared" si="2"/>
        <v>45555.455000000002</v>
      </c>
      <c r="D72" s="10" t="str">
        <f t="shared" si="3"/>
        <v>vis</v>
      </c>
      <c r="E72" s="52">
        <f>VLOOKUP(C72,Active!C$21:E$969,3,FALSE)</f>
        <v>8229.9953310299752</v>
      </c>
      <c r="F72" s="13" t="s">
        <v>133</v>
      </c>
      <c r="G72" s="10" t="str">
        <f t="shared" si="4"/>
        <v>45555.455</v>
      </c>
      <c r="H72" s="44">
        <f t="shared" si="5"/>
        <v>8230</v>
      </c>
      <c r="I72" s="53" t="s">
        <v>552</v>
      </c>
      <c r="J72" s="54" t="s">
        <v>553</v>
      </c>
      <c r="K72" s="53">
        <v>8230</v>
      </c>
      <c r="L72" s="53" t="s">
        <v>196</v>
      </c>
      <c r="M72" s="54" t="s">
        <v>163</v>
      </c>
      <c r="N72" s="54"/>
      <c r="O72" s="55" t="s">
        <v>554</v>
      </c>
      <c r="P72" s="55" t="s">
        <v>520</v>
      </c>
    </row>
    <row r="73" spans="1:16" ht="12.75" customHeight="1" thickBot="1">
      <c r="A73" s="44" t="str">
        <f t="shared" si="0"/>
        <v> BRNO 26 </v>
      </c>
      <c r="B73" s="13" t="str">
        <f t="shared" si="1"/>
        <v>I</v>
      </c>
      <c r="C73" s="44">
        <f t="shared" si="2"/>
        <v>45555.455000000002</v>
      </c>
      <c r="D73" s="10" t="str">
        <f t="shared" si="3"/>
        <v>vis</v>
      </c>
      <c r="E73" s="52">
        <f>VLOOKUP(C73,Active!C$21:E$969,3,FALSE)</f>
        <v>8229.9953310299752</v>
      </c>
      <c r="F73" s="13" t="s">
        <v>133</v>
      </c>
      <c r="G73" s="10" t="str">
        <f t="shared" si="4"/>
        <v>45555.455</v>
      </c>
      <c r="H73" s="44">
        <f t="shared" si="5"/>
        <v>8230</v>
      </c>
      <c r="I73" s="53" t="s">
        <v>552</v>
      </c>
      <c r="J73" s="54" t="s">
        <v>553</v>
      </c>
      <c r="K73" s="53">
        <v>8230</v>
      </c>
      <c r="L73" s="53" t="s">
        <v>196</v>
      </c>
      <c r="M73" s="54" t="s">
        <v>163</v>
      </c>
      <c r="N73" s="54"/>
      <c r="O73" s="55" t="s">
        <v>555</v>
      </c>
      <c r="P73" s="55" t="s">
        <v>520</v>
      </c>
    </row>
    <row r="74" spans="1:16" ht="12.75" customHeight="1" thickBot="1">
      <c r="A74" s="44" t="str">
        <f t="shared" si="0"/>
        <v> BRNO 26 </v>
      </c>
      <c r="B74" s="13" t="str">
        <f t="shared" si="1"/>
        <v>I</v>
      </c>
      <c r="C74" s="44">
        <f t="shared" si="2"/>
        <v>45555.457999999999</v>
      </c>
      <c r="D74" s="10" t="str">
        <f t="shared" si="3"/>
        <v>vis</v>
      </c>
      <c r="E74" s="52">
        <f>VLOOKUP(C74,Active!C$21:E$969,3,FALSE)</f>
        <v>8229.9967317209812</v>
      </c>
      <c r="F74" s="13" t="s">
        <v>133</v>
      </c>
      <c r="G74" s="10" t="str">
        <f t="shared" si="4"/>
        <v>45555.458</v>
      </c>
      <c r="H74" s="44">
        <f t="shared" si="5"/>
        <v>8230</v>
      </c>
      <c r="I74" s="53" t="s">
        <v>556</v>
      </c>
      <c r="J74" s="54" t="s">
        <v>557</v>
      </c>
      <c r="K74" s="53">
        <v>8230</v>
      </c>
      <c r="L74" s="53" t="s">
        <v>189</v>
      </c>
      <c r="M74" s="54" t="s">
        <v>163</v>
      </c>
      <c r="N74" s="54"/>
      <c r="O74" s="55" t="s">
        <v>558</v>
      </c>
      <c r="P74" s="55" t="s">
        <v>520</v>
      </c>
    </row>
    <row r="75" spans="1:16" ht="12.75" customHeight="1" thickBot="1">
      <c r="A75" s="44" t="str">
        <f t="shared" ref="A75:A138" si="6">P75</f>
        <v> BRNO 26 </v>
      </c>
      <c r="B75" s="13" t="str">
        <f t="shared" ref="B75:B138" si="7">IF(H75=INT(H75),"I","II")</f>
        <v>I</v>
      </c>
      <c r="C75" s="44">
        <f t="shared" ref="C75:C138" si="8">1*G75</f>
        <v>45555.457999999999</v>
      </c>
      <c r="D75" s="10" t="str">
        <f t="shared" ref="D75:D138" si="9">VLOOKUP(F75,I$1:J$5,2,FALSE)</f>
        <v>vis</v>
      </c>
      <c r="E75" s="52">
        <f>VLOOKUP(C75,Active!C$21:E$969,3,FALSE)</f>
        <v>8229.9967317209812</v>
      </c>
      <c r="F75" s="13" t="s">
        <v>133</v>
      </c>
      <c r="G75" s="10" t="str">
        <f t="shared" ref="G75:G138" si="10">MID(I75,3,LEN(I75)-3)</f>
        <v>45555.458</v>
      </c>
      <c r="H75" s="44">
        <f t="shared" ref="H75:H138" si="11">1*K75</f>
        <v>8230</v>
      </c>
      <c r="I75" s="53" t="s">
        <v>556</v>
      </c>
      <c r="J75" s="54" t="s">
        <v>557</v>
      </c>
      <c r="K75" s="53">
        <v>8230</v>
      </c>
      <c r="L75" s="53" t="s">
        <v>189</v>
      </c>
      <c r="M75" s="54" t="s">
        <v>163</v>
      </c>
      <c r="N75" s="54"/>
      <c r="O75" s="55" t="s">
        <v>559</v>
      </c>
      <c r="P75" s="55" t="s">
        <v>520</v>
      </c>
    </row>
    <row r="76" spans="1:16" ht="12.75" customHeight="1" thickBot="1">
      <c r="A76" s="44" t="str">
        <f t="shared" si="6"/>
        <v> BRNO 26 </v>
      </c>
      <c r="B76" s="13" t="str">
        <f t="shared" si="7"/>
        <v>I</v>
      </c>
      <c r="C76" s="44">
        <f t="shared" si="8"/>
        <v>45555.459000000003</v>
      </c>
      <c r="D76" s="10" t="str">
        <f t="shared" si="9"/>
        <v>vis</v>
      </c>
      <c r="E76" s="52">
        <f>VLOOKUP(C76,Active!C$21:E$969,3,FALSE)</f>
        <v>8229.9971986179862</v>
      </c>
      <c r="F76" s="13" t="s">
        <v>133</v>
      </c>
      <c r="G76" s="10" t="str">
        <f t="shared" si="10"/>
        <v>45555.459</v>
      </c>
      <c r="H76" s="44">
        <f t="shared" si="11"/>
        <v>8230</v>
      </c>
      <c r="I76" s="53" t="s">
        <v>560</v>
      </c>
      <c r="J76" s="54" t="s">
        <v>561</v>
      </c>
      <c r="K76" s="53">
        <v>8230</v>
      </c>
      <c r="L76" s="53" t="s">
        <v>405</v>
      </c>
      <c r="M76" s="54" t="s">
        <v>163</v>
      </c>
      <c r="N76" s="54"/>
      <c r="O76" s="55" t="s">
        <v>562</v>
      </c>
      <c r="P76" s="55" t="s">
        <v>520</v>
      </c>
    </row>
    <row r="77" spans="1:16" ht="12.75" customHeight="1" thickBot="1">
      <c r="A77" s="44" t="str">
        <f t="shared" si="6"/>
        <v> BRNO 26 </v>
      </c>
      <c r="B77" s="13" t="str">
        <f t="shared" si="7"/>
        <v>I</v>
      </c>
      <c r="C77" s="44">
        <f t="shared" si="8"/>
        <v>45555.459000000003</v>
      </c>
      <c r="D77" s="10" t="str">
        <f t="shared" si="9"/>
        <v>vis</v>
      </c>
      <c r="E77" s="52">
        <f>VLOOKUP(C77,Active!C$21:E$969,3,FALSE)</f>
        <v>8229.9971986179862</v>
      </c>
      <c r="F77" s="13" t="s">
        <v>133</v>
      </c>
      <c r="G77" s="10" t="str">
        <f t="shared" si="10"/>
        <v>45555.459</v>
      </c>
      <c r="H77" s="44">
        <f t="shared" si="11"/>
        <v>8230</v>
      </c>
      <c r="I77" s="53" t="s">
        <v>560</v>
      </c>
      <c r="J77" s="54" t="s">
        <v>561</v>
      </c>
      <c r="K77" s="53">
        <v>8230</v>
      </c>
      <c r="L77" s="53" t="s">
        <v>405</v>
      </c>
      <c r="M77" s="54" t="s">
        <v>163</v>
      </c>
      <c r="N77" s="54"/>
      <c r="O77" s="55" t="s">
        <v>563</v>
      </c>
      <c r="P77" s="55" t="s">
        <v>520</v>
      </c>
    </row>
    <row r="78" spans="1:16" ht="12.75" customHeight="1" thickBot="1">
      <c r="A78" s="44" t="str">
        <f t="shared" si="6"/>
        <v> BRNO 26 </v>
      </c>
      <c r="B78" s="13" t="str">
        <f t="shared" si="7"/>
        <v>I</v>
      </c>
      <c r="C78" s="44">
        <f t="shared" si="8"/>
        <v>45555.468000000001</v>
      </c>
      <c r="D78" s="10" t="str">
        <f t="shared" si="9"/>
        <v>vis</v>
      </c>
      <c r="E78" s="52">
        <f>VLOOKUP(C78,Active!C$21:E$969,3,FALSE)</f>
        <v>8230.0014006910078</v>
      </c>
      <c r="F78" s="13" t="s">
        <v>133</v>
      </c>
      <c r="G78" s="10" t="str">
        <f t="shared" si="10"/>
        <v>45555.468</v>
      </c>
      <c r="H78" s="44">
        <f t="shared" si="11"/>
        <v>8230</v>
      </c>
      <c r="I78" s="53" t="s">
        <v>564</v>
      </c>
      <c r="J78" s="54" t="s">
        <v>565</v>
      </c>
      <c r="K78" s="53">
        <v>8230</v>
      </c>
      <c r="L78" s="53" t="s">
        <v>201</v>
      </c>
      <c r="M78" s="54" t="s">
        <v>163</v>
      </c>
      <c r="N78" s="54"/>
      <c r="O78" s="55" t="s">
        <v>566</v>
      </c>
      <c r="P78" s="55" t="s">
        <v>520</v>
      </c>
    </row>
    <row r="79" spans="1:16" ht="12.75" customHeight="1" thickBot="1">
      <c r="A79" s="44" t="str">
        <f t="shared" si="6"/>
        <v> BBS 74 </v>
      </c>
      <c r="B79" s="13" t="str">
        <f t="shared" si="7"/>
        <v>I</v>
      </c>
      <c r="C79" s="44">
        <f t="shared" si="8"/>
        <v>45902.434000000001</v>
      </c>
      <c r="D79" s="10" t="str">
        <f t="shared" si="9"/>
        <v>vis</v>
      </c>
      <c r="E79" s="52">
        <f>VLOOKUP(C79,Active!C$21:E$969,3,FALSE)</f>
        <v>8391.9987860677938</v>
      </c>
      <c r="F79" s="13" t="s">
        <v>133</v>
      </c>
      <c r="G79" s="10" t="str">
        <f t="shared" si="10"/>
        <v>45902.434</v>
      </c>
      <c r="H79" s="44">
        <f t="shared" si="11"/>
        <v>8392</v>
      </c>
      <c r="I79" s="53" t="s">
        <v>567</v>
      </c>
      <c r="J79" s="54" t="s">
        <v>568</v>
      </c>
      <c r="K79" s="53">
        <v>8392</v>
      </c>
      <c r="L79" s="53" t="s">
        <v>134</v>
      </c>
      <c r="M79" s="54" t="s">
        <v>301</v>
      </c>
      <c r="N79" s="54" t="s">
        <v>302</v>
      </c>
      <c r="O79" s="55" t="s">
        <v>397</v>
      </c>
      <c r="P79" s="55" t="s">
        <v>569</v>
      </c>
    </row>
    <row r="80" spans="1:16" ht="12.75" customHeight="1" thickBot="1">
      <c r="A80" s="44" t="str">
        <f t="shared" si="6"/>
        <v> BRNO 27 </v>
      </c>
      <c r="B80" s="13" t="str">
        <f t="shared" si="7"/>
        <v>I</v>
      </c>
      <c r="C80" s="44">
        <f t="shared" si="8"/>
        <v>45917.434999999998</v>
      </c>
      <c r="D80" s="10" t="str">
        <f t="shared" si="9"/>
        <v>vis</v>
      </c>
      <c r="E80" s="52">
        <f>VLOOKUP(C80,Active!C$21:E$969,3,FALSE)</f>
        <v>8399.0027080026139</v>
      </c>
      <c r="F80" s="13" t="s">
        <v>133</v>
      </c>
      <c r="G80" s="10" t="str">
        <f t="shared" si="10"/>
        <v>45917.435</v>
      </c>
      <c r="H80" s="44">
        <f t="shared" si="11"/>
        <v>8399</v>
      </c>
      <c r="I80" s="53" t="s">
        <v>570</v>
      </c>
      <c r="J80" s="54" t="s">
        <v>571</v>
      </c>
      <c r="K80" s="53">
        <v>8399</v>
      </c>
      <c r="L80" s="53" t="s">
        <v>171</v>
      </c>
      <c r="M80" s="54" t="s">
        <v>163</v>
      </c>
      <c r="N80" s="54"/>
      <c r="O80" s="55" t="s">
        <v>572</v>
      </c>
      <c r="P80" s="55" t="s">
        <v>573</v>
      </c>
    </row>
    <row r="81" spans="1:16" ht="12.75" customHeight="1" thickBot="1">
      <c r="A81" s="44" t="str">
        <f t="shared" si="6"/>
        <v> BRNO 27 </v>
      </c>
      <c r="B81" s="13" t="str">
        <f t="shared" si="7"/>
        <v>I</v>
      </c>
      <c r="C81" s="44">
        <f t="shared" si="8"/>
        <v>45917.442999999999</v>
      </c>
      <c r="D81" s="10" t="str">
        <f t="shared" si="9"/>
        <v>vis</v>
      </c>
      <c r="E81" s="52">
        <f>VLOOKUP(C81,Active!C$21:E$969,3,FALSE)</f>
        <v>8399.0064431786341</v>
      </c>
      <c r="F81" s="13" t="s">
        <v>133</v>
      </c>
      <c r="G81" s="10" t="str">
        <f t="shared" si="10"/>
        <v>45917.443</v>
      </c>
      <c r="H81" s="44">
        <f t="shared" si="11"/>
        <v>8399</v>
      </c>
      <c r="I81" s="53" t="s">
        <v>574</v>
      </c>
      <c r="J81" s="54" t="s">
        <v>575</v>
      </c>
      <c r="K81" s="53">
        <v>8399</v>
      </c>
      <c r="L81" s="53" t="s">
        <v>329</v>
      </c>
      <c r="M81" s="54" t="s">
        <v>163</v>
      </c>
      <c r="N81" s="54"/>
      <c r="O81" s="55" t="s">
        <v>576</v>
      </c>
      <c r="P81" s="55" t="s">
        <v>573</v>
      </c>
    </row>
    <row r="82" spans="1:16" ht="12.75" customHeight="1" thickBot="1">
      <c r="A82" s="44" t="str">
        <f t="shared" si="6"/>
        <v> AOEB 1 </v>
      </c>
      <c r="B82" s="13" t="str">
        <f t="shared" si="7"/>
        <v>I</v>
      </c>
      <c r="C82" s="44">
        <f t="shared" si="8"/>
        <v>46011.656999999999</v>
      </c>
      <c r="D82" s="10" t="str">
        <f t="shared" si="9"/>
        <v>vis</v>
      </c>
      <c r="E82" s="52">
        <f>VLOOKUP(C82,Active!C$21:E$969,3,FALSE)</f>
        <v>8442.9946773741704</v>
      </c>
      <c r="F82" s="13" t="s">
        <v>133</v>
      </c>
      <c r="G82" s="10" t="str">
        <f t="shared" si="10"/>
        <v>46011.657</v>
      </c>
      <c r="H82" s="44">
        <f t="shared" si="11"/>
        <v>8443</v>
      </c>
      <c r="I82" s="53" t="s">
        <v>577</v>
      </c>
      <c r="J82" s="54" t="s">
        <v>578</v>
      </c>
      <c r="K82" s="53">
        <v>8443</v>
      </c>
      <c r="L82" s="53" t="s">
        <v>295</v>
      </c>
      <c r="M82" s="54" t="s">
        <v>163</v>
      </c>
      <c r="N82" s="54"/>
      <c r="O82" s="55" t="s">
        <v>579</v>
      </c>
      <c r="P82" s="55" t="s">
        <v>446</v>
      </c>
    </row>
    <row r="83" spans="1:16" ht="12.75" customHeight="1" thickBot="1">
      <c r="A83" s="44" t="str">
        <f t="shared" si="6"/>
        <v> AOEB 1 </v>
      </c>
      <c r="B83" s="13" t="str">
        <f t="shared" si="7"/>
        <v>I</v>
      </c>
      <c r="C83" s="44">
        <f t="shared" si="8"/>
        <v>46011.66</v>
      </c>
      <c r="D83" s="10" t="str">
        <f t="shared" si="9"/>
        <v>vis</v>
      </c>
      <c r="E83" s="52">
        <f>VLOOKUP(C83,Active!C$21:E$969,3,FALSE)</f>
        <v>8442.99607806518</v>
      </c>
      <c r="F83" s="13" t="s">
        <v>133</v>
      </c>
      <c r="G83" s="10" t="str">
        <f t="shared" si="10"/>
        <v>46011.660</v>
      </c>
      <c r="H83" s="44">
        <f t="shared" si="11"/>
        <v>8443</v>
      </c>
      <c r="I83" s="53" t="s">
        <v>580</v>
      </c>
      <c r="J83" s="54" t="s">
        <v>581</v>
      </c>
      <c r="K83" s="53">
        <v>8443</v>
      </c>
      <c r="L83" s="53" t="s">
        <v>177</v>
      </c>
      <c r="M83" s="54" t="s">
        <v>163</v>
      </c>
      <c r="N83" s="54"/>
      <c r="O83" s="55" t="s">
        <v>325</v>
      </c>
      <c r="P83" s="55" t="s">
        <v>446</v>
      </c>
    </row>
    <row r="84" spans="1:16" ht="12.75" customHeight="1" thickBot="1">
      <c r="A84" s="44" t="str">
        <f t="shared" si="6"/>
        <v> AOEB 1 </v>
      </c>
      <c r="B84" s="13" t="str">
        <f t="shared" si="7"/>
        <v>I</v>
      </c>
      <c r="C84" s="44">
        <f t="shared" si="8"/>
        <v>46026.637000000002</v>
      </c>
      <c r="D84" s="10" t="str">
        <f t="shared" si="9"/>
        <v>vis</v>
      </c>
      <c r="E84" s="52">
        <f>VLOOKUP(C84,Active!C$21:E$969,3,FALSE)</f>
        <v>8449.9887944719412</v>
      </c>
      <c r="F84" s="13" t="s">
        <v>133</v>
      </c>
      <c r="G84" s="10" t="str">
        <f t="shared" si="10"/>
        <v>46026.637</v>
      </c>
      <c r="H84" s="44">
        <f t="shared" si="11"/>
        <v>8450</v>
      </c>
      <c r="I84" s="53" t="s">
        <v>582</v>
      </c>
      <c r="J84" s="54" t="s">
        <v>583</v>
      </c>
      <c r="K84" s="53">
        <v>8450</v>
      </c>
      <c r="L84" s="53" t="s">
        <v>584</v>
      </c>
      <c r="M84" s="54" t="s">
        <v>163</v>
      </c>
      <c r="N84" s="54"/>
      <c r="O84" s="55" t="s">
        <v>325</v>
      </c>
      <c r="P84" s="55" t="s">
        <v>446</v>
      </c>
    </row>
    <row r="85" spans="1:16" ht="12.75" customHeight="1" thickBot="1">
      <c r="A85" s="44" t="str">
        <f t="shared" si="6"/>
        <v> AOEB 1 </v>
      </c>
      <c r="B85" s="13" t="str">
        <f t="shared" si="7"/>
        <v>I</v>
      </c>
      <c r="C85" s="44">
        <f t="shared" si="8"/>
        <v>46026.677000000003</v>
      </c>
      <c r="D85" s="10" t="str">
        <f t="shared" si="9"/>
        <v>vis</v>
      </c>
      <c r="E85" s="52">
        <f>VLOOKUP(C85,Active!C$21:E$969,3,FALSE)</f>
        <v>8450.0074703520422</v>
      </c>
      <c r="F85" s="13" t="s">
        <v>133</v>
      </c>
      <c r="G85" s="10" t="str">
        <f t="shared" si="10"/>
        <v>46026.677</v>
      </c>
      <c r="H85" s="44">
        <f t="shared" si="11"/>
        <v>8450</v>
      </c>
      <c r="I85" s="53" t="s">
        <v>585</v>
      </c>
      <c r="J85" s="54" t="s">
        <v>586</v>
      </c>
      <c r="K85" s="53">
        <v>8450</v>
      </c>
      <c r="L85" s="53" t="s">
        <v>528</v>
      </c>
      <c r="M85" s="54" t="s">
        <v>163</v>
      </c>
      <c r="N85" s="54"/>
      <c r="O85" s="55" t="s">
        <v>579</v>
      </c>
      <c r="P85" s="55" t="s">
        <v>446</v>
      </c>
    </row>
    <row r="86" spans="1:16" ht="12.75" customHeight="1" thickBot="1">
      <c r="A86" s="44" t="str">
        <f t="shared" si="6"/>
        <v>BAVM 39 </v>
      </c>
      <c r="B86" s="13" t="str">
        <f t="shared" si="7"/>
        <v>I</v>
      </c>
      <c r="C86" s="44">
        <f t="shared" si="8"/>
        <v>46204.417999999998</v>
      </c>
      <c r="D86" s="10" t="str">
        <f t="shared" si="9"/>
        <v>vis</v>
      </c>
      <c r="E86" s="52">
        <f>VLOOKUP(C86,Active!C$21:E$969,3,FALSE)</f>
        <v>8532.9942104771671</v>
      </c>
      <c r="F86" s="13" t="s">
        <v>133</v>
      </c>
      <c r="G86" s="10" t="str">
        <f t="shared" si="10"/>
        <v>46204.418</v>
      </c>
      <c r="H86" s="44">
        <f t="shared" si="11"/>
        <v>8533</v>
      </c>
      <c r="I86" s="53" t="s">
        <v>587</v>
      </c>
      <c r="J86" s="54" t="s">
        <v>588</v>
      </c>
      <c r="K86" s="53">
        <v>8533</v>
      </c>
      <c r="L86" s="53" t="s">
        <v>494</v>
      </c>
      <c r="M86" s="54" t="s">
        <v>163</v>
      </c>
      <c r="N86" s="54"/>
      <c r="O86" s="55" t="s">
        <v>259</v>
      </c>
      <c r="P86" s="56" t="s">
        <v>589</v>
      </c>
    </row>
    <row r="87" spans="1:16" ht="12.75" customHeight="1" thickBot="1">
      <c r="A87" s="44" t="str">
        <f t="shared" si="6"/>
        <v> AOEB 1 </v>
      </c>
      <c r="B87" s="13" t="str">
        <f t="shared" si="7"/>
        <v>I</v>
      </c>
      <c r="C87" s="44">
        <f t="shared" si="8"/>
        <v>46253.703999999998</v>
      </c>
      <c r="D87" s="10" t="str">
        <f t="shared" si="9"/>
        <v>vis</v>
      </c>
      <c r="E87" s="52">
        <f>VLOOKUP(C87,Active!C$21:E$969,3,FALSE)</f>
        <v>8556.0056961434293</v>
      </c>
      <c r="F87" s="13" t="s">
        <v>133</v>
      </c>
      <c r="G87" s="10" t="str">
        <f t="shared" si="10"/>
        <v>46253.704</v>
      </c>
      <c r="H87" s="44">
        <f t="shared" si="11"/>
        <v>8556</v>
      </c>
      <c r="I87" s="53" t="s">
        <v>590</v>
      </c>
      <c r="J87" s="54" t="s">
        <v>591</v>
      </c>
      <c r="K87" s="53">
        <v>8556</v>
      </c>
      <c r="L87" s="53" t="s">
        <v>592</v>
      </c>
      <c r="M87" s="54" t="s">
        <v>163</v>
      </c>
      <c r="N87" s="54"/>
      <c r="O87" s="55" t="s">
        <v>325</v>
      </c>
      <c r="P87" s="55" t="s">
        <v>446</v>
      </c>
    </row>
    <row r="88" spans="1:16" ht="12.75" customHeight="1" thickBot="1">
      <c r="A88" s="44" t="str">
        <f t="shared" si="6"/>
        <v> BRNO 27 </v>
      </c>
      <c r="B88" s="13" t="str">
        <f t="shared" si="7"/>
        <v>I</v>
      </c>
      <c r="C88" s="44">
        <f t="shared" si="8"/>
        <v>46294.377999999997</v>
      </c>
      <c r="D88" s="10" t="str">
        <f t="shared" si="9"/>
        <v>vis</v>
      </c>
      <c r="E88" s="52">
        <f>VLOOKUP(C88,Active!C$21:E$969,3,FALSE)</f>
        <v>8574.996264823978</v>
      </c>
      <c r="F88" s="13" t="s">
        <v>133</v>
      </c>
      <c r="G88" s="10" t="str">
        <f t="shared" si="10"/>
        <v>46294.378</v>
      </c>
      <c r="H88" s="44">
        <f t="shared" si="11"/>
        <v>8575</v>
      </c>
      <c r="I88" s="53" t="s">
        <v>593</v>
      </c>
      <c r="J88" s="54" t="s">
        <v>594</v>
      </c>
      <c r="K88" s="53">
        <v>8575</v>
      </c>
      <c r="L88" s="53" t="s">
        <v>177</v>
      </c>
      <c r="M88" s="54" t="s">
        <v>163</v>
      </c>
      <c r="N88" s="54"/>
      <c r="O88" s="55" t="s">
        <v>595</v>
      </c>
      <c r="P88" s="55" t="s">
        <v>573</v>
      </c>
    </row>
    <row r="89" spans="1:16" ht="12.75" customHeight="1" thickBot="1">
      <c r="A89" s="44" t="str">
        <f t="shared" si="6"/>
        <v> BRNO 27 </v>
      </c>
      <c r="B89" s="13" t="str">
        <f t="shared" si="7"/>
        <v>I</v>
      </c>
      <c r="C89" s="44">
        <f t="shared" si="8"/>
        <v>46294.381999999998</v>
      </c>
      <c r="D89" s="10" t="str">
        <f t="shared" si="9"/>
        <v>vis</v>
      </c>
      <c r="E89" s="52">
        <f>VLOOKUP(C89,Active!C$21:E$969,3,FALSE)</f>
        <v>8574.998132411989</v>
      </c>
      <c r="F89" s="13" t="s">
        <v>133</v>
      </c>
      <c r="G89" s="10" t="str">
        <f t="shared" si="10"/>
        <v>46294.382</v>
      </c>
      <c r="H89" s="44">
        <f t="shared" si="11"/>
        <v>8575</v>
      </c>
      <c r="I89" s="53" t="s">
        <v>596</v>
      </c>
      <c r="J89" s="54" t="s">
        <v>597</v>
      </c>
      <c r="K89" s="53">
        <v>8575</v>
      </c>
      <c r="L89" s="53" t="s">
        <v>147</v>
      </c>
      <c r="M89" s="54" t="s">
        <v>163</v>
      </c>
      <c r="N89" s="54"/>
      <c r="O89" s="55" t="s">
        <v>598</v>
      </c>
      <c r="P89" s="55" t="s">
        <v>573</v>
      </c>
    </row>
    <row r="90" spans="1:16" ht="12.75" customHeight="1" thickBot="1">
      <c r="A90" s="44" t="str">
        <f t="shared" si="6"/>
        <v> BRNO 27 </v>
      </c>
      <c r="B90" s="13" t="str">
        <f t="shared" si="7"/>
        <v>I</v>
      </c>
      <c r="C90" s="44">
        <f t="shared" si="8"/>
        <v>46294.381999999998</v>
      </c>
      <c r="D90" s="10" t="str">
        <f t="shared" si="9"/>
        <v>vis</v>
      </c>
      <c r="E90" s="52">
        <f>VLOOKUP(C90,Active!C$21:E$969,3,FALSE)</f>
        <v>8574.998132411989</v>
      </c>
      <c r="F90" s="13" t="s">
        <v>133</v>
      </c>
      <c r="G90" s="10" t="str">
        <f t="shared" si="10"/>
        <v>46294.382</v>
      </c>
      <c r="H90" s="44">
        <f t="shared" si="11"/>
        <v>8575</v>
      </c>
      <c r="I90" s="53" t="s">
        <v>596</v>
      </c>
      <c r="J90" s="54" t="s">
        <v>597</v>
      </c>
      <c r="K90" s="53">
        <v>8575</v>
      </c>
      <c r="L90" s="53" t="s">
        <v>147</v>
      </c>
      <c r="M90" s="54" t="s">
        <v>163</v>
      </c>
      <c r="N90" s="54"/>
      <c r="O90" s="55" t="s">
        <v>599</v>
      </c>
      <c r="P90" s="55" t="s">
        <v>573</v>
      </c>
    </row>
    <row r="91" spans="1:16" ht="12.75" customHeight="1" thickBot="1">
      <c r="A91" s="44" t="str">
        <f t="shared" si="6"/>
        <v> BRNO 27 </v>
      </c>
      <c r="B91" s="13" t="str">
        <f t="shared" si="7"/>
        <v>I</v>
      </c>
      <c r="C91" s="44">
        <f t="shared" si="8"/>
        <v>46294.383000000002</v>
      </c>
      <c r="D91" s="10" t="str">
        <f t="shared" si="9"/>
        <v>vis</v>
      </c>
      <c r="E91" s="52">
        <f>VLOOKUP(C91,Active!C$21:E$969,3,FALSE)</f>
        <v>8574.9985993089922</v>
      </c>
      <c r="F91" s="13" t="s">
        <v>133</v>
      </c>
      <c r="G91" s="10" t="str">
        <f t="shared" si="10"/>
        <v>46294.383</v>
      </c>
      <c r="H91" s="44">
        <f t="shared" si="11"/>
        <v>8575</v>
      </c>
      <c r="I91" s="53" t="s">
        <v>600</v>
      </c>
      <c r="J91" s="54" t="s">
        <v>601</v>
      </c>
      <c r="K91" s="53">
        <v>8575</v>
      </c>
      <c r="L91" s="53" t="s">
        <v>134</v>
      </c>
      <c r="M91" s="54" t="s">
        <v>163</v>
      </c>
      <c r="N91" s="54"/>
      <c r="O91" s="55" t="s">
        <v>602</v>
      </c>
      <c r="P91" s="55" t="s">
        <v>573</v>
      </c>
    </row>
    <row r="92" spans="1:16" ht="12.75" customHeight="1" thickBot="1">
      <c r="A92" s="44" t="str">
        <f t="shared" si="6"/>
        <v> BRNO 27 </v>
      </c>
      <c r="B92" s="13" t="str">
        <f t="shared" si="7"/>
        <v>I</v>
      </c>
      <c r="C92" s="44">
        <f t="shared" si="8"/>
        <v>46294.385999999999</v>
      </c>
      <c r="D92" s="10" t="str">
        <f t="shared" si="9"/>
        <v>vis</v>
      </c>
      <c r="E92" s="52">
        <f>VLOOKUP(C92,Active!C$21:E$969,3,FALSE)</f>
        <v>8575</v>
      </c>
      <c r="F92" s="13" t="s">
        <v>133</v>
      </c>
      <c r="G92" s="10" t="str">
        <f t="shared" si="10"/>
        <v>46294.386</v>
      </c>
      <c r="H92" s="44">
        <f t="shared" si="11"/>
        <v>8575</v>
      </c>
      <c r="I92" s="53" t="s">
        <v>603</v>
      </c>
      <c r="J92" s="54" t="s">
        <v>604</v>
      </c>
      <c r="K92" s="53">
        <v>8575</v>
      </c>
      <c r="L92" s="53" t="s">
        <v>258</v>
      </c>
      <c r="M92" s="54" t="s">
        <v>163</v>
      </c>
      <c r="N92" s="54"/>
      <c r="O92" s="55" t="s">
        <v>605</v>
      </c>
      <c r="P92" s="55" t="s">
        <v>573</v>
      </c>
    </row>
    <row r="93" spans="1:16" ht="12.75" customHeight="1" thickBot="1">
      <c r="A93" s="44" t="str">
        <f t="shared" si="6"/>
        <v> BRNO 27 </v>
      </c>
      <c r="B93" s="13" t="str">
        <f t="shared" si="7"/>
        <v>I</v>
      </c>
      <c r="C93" s="44">
        <f t="shared" si="8"/>
        <v>46294.385999999999</v>
      </c>
      <c r="D93" s="10" t="str">
        <f t="shared" si="9"/>
        <v>vis</v>
      </c>
      <c r="E93" s="52">
        <f>VLOOKUP(C93,Active!C$21:E$969,3,FALSE)</f>
        <v>8575</v>
      </c>
      <c r="F93" s="13" t="s">
        <v>133</v>
      </c>
      <c r="G93" s="10" t="str">
        <f t="shared" si="10"/>
        <v>46294.386</v>
      </c>
      <c r="H93" s="44">
        <f t="shared" si="11"/>
        <v>8575</v>
      </c>
      <c r="I93" s="53" t="s">
        <v>603</v>
      </c>
      <c r="J93" s="54" t="s">
        <v>604</v>
      </c>
      <c r="K93" s="53">
        <v>8575</v>
      </c>
      <c r="L93" s="53" t="s">
        <v>258</v>
      </c>
      <c r="M93" s="54" t="s">
        <v>163</v>
      </c>
      <c r="N93" s="54"/>
      <c r="O93" s="55" t="s">
        <v>606</v>
      </c>
      <c r="P93" s="55" t="s">
        <v>573</v>
      </c>
    </row>
    <row r="94" spans="1:16" ht="12.75" customHeight="1" thickBot="1">
      <c r="A94" s="44" t="str">
        <f t="shared" si="6"/>
        <v> BRNO 27 </v>
      </c>
      <c r="B94" s="13" t="str">
        <f t="shared" si="7"/>
        <v>I</v>
      </c>
      <c r="C94" s="44">
        <f t="shared" si="8"/>
        <v>46294.387999999999</v>
      </c>
      <c r="D94" s="10" t="str">
        <f t="shared" si="9"/>
        <v>vis</v>
      </c>
      <c r="E94" s="52">
        <f>VLOOKUP(C94,Active!C$21:E$969,3,FALSE)</f>
        <v>8575.0009337940046</v>
      </c>
      <c r="F94" s="13" t="s">
        <v>133</v>
      </c>
      <c r="G94" s="10" t="str">
        <f t="shared" si="10"/>
        <v>46294.388</v>
      </c>
      <c r="H94" s="44">
        <f t="shared" si="11"/>
        <v>8575</v>
      </c>
      <c r="I94" s="53" t="s">
        <v>607</v>
      </c>
      <c r="J94" s="54" t="s">
        <v>608</v>
      </c>
      <c r="K94" s="53">
        <v>8575</v>
      </c>
      <c r="L94" s="53" t="s">
        <v>225</v>
      </c>
      <c r="M94" s="54" t="s">
        <v>163</v>
      </c>
      <c r="N94" s="54"/>
      <c r="O94" s="55" t="s">
        <v>609</v>
      </c>
      <c r="P94" s="55" t="s">
        <v>573</v>
      </c>
    </row>
    <row r="95" spans="1:16" ht="12.75" customHeight="1" thickBot="1">
      <c r="A95" s="44" t="str">
        <f t="shared" si="6"/>
        <v> BRNO 27 </v>
      </c>
      <c r="B95" s="13" t="str">
        <f t="shared" si="7"/>
        <v>I</v>
      </c>
      <c r="C95" s="44">
        <f t="shared" si="8"/>
        <v>46294.394999999997</v>
      </c>
      <c r="D95" s="10" t="str">
        <f t="shared" si="9"/>
        <v>vis</v>
      </c>
      <c r="E95" s="52">
        <f>VLOOKUP(C95,Active!C$21:E$969,3,FALSE)</f>
        <v>8575.0042020730216</v>
      </c>
      <c r="F95" s="13" t="s">
        <v>133</v>
      </c>
      <c r="G95" s="10" t="str">
        <f t="shared" si="10"/>
        <v>46294.395</v>
      </c>
      <c r="H95" s="44">
        <f t="shared" si="11"/>
        <v>8575</v>
      </c>
      <c r="I95" s="53" t="s">
        <v>610</v>
      </c>
      <c r="J95" s="54" t="s">
        <v>611</v>
      </c>
      <c r="K95" s="53">
        <v>8575</v>
      </c>
      <c r="L95" s="53" t="s">
        <v>238</v>
      </c>
      <c r="M95" s="54" t="s">
        <v>163</v>
      </c>
      <c r="N95" s="54"/>
      <c r="O95" s="55" t="s">
        <v>612</v>
      </c>
      <c r="P95" s="55" t="s">
        <v>573</v>
      </c>
    </row>
    <row r="96" spans="1:16" ht="12.75" customHeight="1" thickBot="1">
      <c r="A96" s="44" t="str">
        <f t="shared" si="6"/>
        <v> BRNO 27 </v>
      </c>
      <c r="B96" s="13" t="str">
        <f t="shared" si="7"/>
        <v>I</v>
      </c>
      <c r="C96" s="44">
        <f t="shared" si="8"/>
        <v>46294.396000000001</v>
      </c>
      <c r="D96" s="10" t="str">
        <f t="shared" si="9"/>
        <v>vis</v>
      </c>
      <c r="E96" s="52">
        <f>VLOOKUP(C96,Active!C$21:E$969,3,FALSE)</f>
        <v>8575.0046689700248</v>
      </c>
      <c r="F96" s="13" t="s">
        <v>133</v>
      </c>
      <c r="G96" s="10" t="str">
        <f t="shared" si="10"/>
        <v>46294.396</v>
      </c>
      <c r="H96" s="44">
        <f t="shared" si="11"/>
        <v>8575</v>
      </c>
      <c r="I96" s="53" t="s">
        <v>613</v>
      </c>
      <c r="J96" s="54" t="s">
        <v>614</v>
      </c>
      <c r="K96" s="53">
        <v>8575</v>
      </c>
      <c r="L96" s="53" t="s">
        <v>168</v>
      </c>
      <c r="M96" s="54" t="s">
        <v>163</v>
      </c>
      <c r="N96" s="54"/>
      <c r="O96" s="55" t="s">
        <v>615</v>
      </c>
      <c r="P96" s="55" t="s">
        <v>573</v>
      </c>
    </row>
    <row r="97" spans="1:16" ht="12.75" customHeight="1" thickBot="1">
      <c r="A97" s="44" t="str">
        <f t="shared" si="6"/>
        <v> BRNO 27 </v>
      </c>
      <c r="B97" s="13" t="str">
        <f t="shared" si="7"/>
        <v>I</v>
      </c>
      <c r="C97" s="44">
        <f t="shared" si="8"/>
        <v>46294.396000000001</v>
      </c>
      <c r="D97" s="10" t="str">
        <f t="shared" si="9"/>
        <v>vis</v>
      </c>
      <c r="E97" s="52">
        <f>VLOOKUP(C97,Active!C$21:E$969,3,FALSE)</f>
        <v>8575.0046689700248</v>
      </c>
      <c r="F97" s="13" t="s">
        <v>133</v>
      </c>
      <c r="G97" s="10" t="str">
        <f t="shared" si="10"/>
        <v>46294.396</v>
      </c>
      <c r="H97" s="44">
        <f t="shared" si="11"/>
        <v>8575</v>
      </c>
      <c r="I97" s="53" t="s">
        <v>613</v>
      </c>
      <c r="J97" s="54" t="s">
        <v>614</v>
      </c>
      <c r="K97" s="53">
        <v>8575</v>
      </c>
      <c r="L97" s="53" t="s">
        <v>168</v>
      </c>
      <c r="M97" s="54" t="s">
        <v>163</v>
      </c>
      <c r="N97" s="54"/>
      <c r="O97" s="55" t="s">
        <v>616</v>
      </c>
      <c r="P97" s="55" t="s">
        <v>573</v>
      </c>
    </row>
    <row r="98" spans="1:16" ht="12.75" customHeight="1" thickBot="1">
      <c r="A98" s="44" t="str">
        <f t="shared" si="6"/>
        <v> BRNO 27 </v>
      </c>
      <c r="B98" s="13" t="str">
        <f t="shared" si="7"/>
        <v>I</v>
      </c>
      <c r="C98" s="44">
        <f t="shared" si="8"/>
        <v>46294.398999999998</v>
      </c>
      <c r="D98" s="10" t="str">
        <f t="shared" si="9"/>
        <v>vis</v>
      </c>
      <c r="E98" s="52">
        <f>VLOOKUP(C98,Active!C$21:E$969,3,FALSE)</f>
        <v>8575.0060696610308</v>
      </c>
      <c r="F98" s="13" t="s">
        <v>133</v>
      </c>
      <c r="G98" s="10" t="str">
        <f t="shared" si="10"/>
        <v>46294.399</v>
      </c>
      <c r="H98" s="44">
        <f t="shared" si="11"/>
        <v>8575</v>
      </c>
      <c r="I98" s="53" t="s">
        <v>617</v>
      </c>
      <c r="J98" s="54" t="s">
        <v>618</v>
      </c>
      <c r="K98" s="53">
        <v>8575</v>
      </c>
      <c r="L98" s="53" t="s">
        <v>156</v>
      </c>
      <c r="M98" s="54" t="s">
        <v>163</v>
      </c>
      <c r="N98" s="54"/>
      <c r="O98" s="55" t="s">
        <v>619</v>
      </c>
      <c r="P98" s="55" t="s">
        <v>573</v>
      </c>
    </row>
    <row r="99" spans="1:16" ht="12.75" customHeight="1" thickBot="1">
      <c r="A99" s="44" t="str">
        <f t="shared" si="6"/>
        <v> BRNO 27 </v>
      </c>
      <c r="B99" s="13" t="str">
        <f t="shared" si="7"/>
        <v>I</v>
      </c>
      <c r="C99" s="44">
        <f t="shared" si="8"/>
        <v>46294.409</v>
      </c>
      <c r="D99" s="10" t="str">
        <f t="shared" si="9"/>
        <v>vis</v>
      </c>
      <c r="E99" s="52">
        <f>VLOOKUP(C99,Active!C$21:E$969,3,FALSE)</f>
        <v>8575.0107386310574</v>
      </c>
      <c r="F99" s="13" t="s">
        <v>133</v>
      </c>
      <c r="G99" s="10" t="str">
        <f t="shared" si="10"/>
        <v>46294.409</v>
      </c>
      <c r="H99" s="44">
        <f t="shared" si="11"/>
        <v>8575</v>
      </c>
      <c r="I99" s="53" t="s">
        <v>620</v>
      </c>
      <c r="J99" s="54" t="s">
        <v>621</v>
      </c>
      <c r="K99" s="53">
        <v>8575</v>
      </c>
      <c r="L99" s="53" t="s">
        <v>159</v>
      </c>
      <c r="M99" s="54" t="s">
        <v>163</v>
      </c>
      <c r="N99" s="54"/>
      <c r="O99" s="55" t="s">
        <v>622</v>
      </c>
      <c r="P99" s="55" t="s">
        <v>573</v>
      </c>
    </row>
    <row r="100" spans="1:16" ht="12.75" customHeight="1" thickBot="1">
      <c r="A100" s="44" t="str">
        <f t="shared" si="6"/>
        <v> BRNO 27 </v>
      </c>
      <c r="B100" s="13" t="str">
        <f t="shared" si="7"/>
        <v>I</v>
      </c>
      <c r="C100" s="44">
        <f t="shared" si="8"/>
        <v>46294.411999999997</v>
      </c>
      <c r="D100" s="10" t="str">
        <f t="shared" si="9"/>
        <v>vis</v>
      </c>
      <c r="E100" s="52">
        <f>VLOOKUP(C100,Active!C$21:E$969,3,FALSE)</f>
        <v>8575.0121393220634</v>
      </c>
      <c r="F100" s="13" t="s">
        <v>133</v>
      </c>
      <c r="G100" s="10" t="str">
        <f t="shared" si="10"/>
        <v>46294.412</v>
      </c>
      <c r="H100" s="44">
        <f t="shared" si="11"/>
        <v>8575</v>
      </c>
      <c r="I100" s="53" t="s">
        <v>623</v>
      </c>
      <c r="J100" s="54" t="s">
        <v>624</v>
      </c>
      <c r="K100" s="53">
        <v>8575</v>
      </c>
      <c r="L100" s="53" t="s">
        <v>625</v>
      </c>
      <c r="M100" s="54" t="s">
        <v>163</v>
      </c>
      <c r="N100" s="54"/>
      <c r="O100" s="55" t="s">
        <v>626</v>
      </c>
      <c r="P100" s="55" t="s">
        <v>573</v>
      </c>
    </row>
    <row r="101" spans="1:16" ht="12.75" customHeight="1" thickBot="1">
      <c r="A101" s="44" t="str">
        <f t="shared" si="6"/>
        <v> VSSC 66.36 </v>
      </c>
      <c r="B101" s="13" t="str">
        <f t="shared" si="7"/>
        <v>I</v>
      </c>
      <c r="C101" s="44">
        <f t="shared" si="8"/>
        <v>46491.430999999997</v>
      </c>
      <c r="D101" s="10" t="str">
        <f t="shared" si="9"/>
        <v>vis</v>
      </c>
      <c r="E101" s="52">
        <f>VLOOKUP(C101,Active!C$21:E$969,3,FALSE)</f>
        <v>8666.9997198617966</v>
      </c>
      <c r="F101" s="13" t="s">
        <v>133</v>
      </c>
      <c r="G101" s="10" t="str">
        <f t="shared" si="10"/>
        <v>46491.431</v>
      </c>
      <c r="H101" s="44">
        <f t="shared" si="11"/>
        <v>8667</v>
      </c>
      <c r="I101" s="53" t="s">
        <v>627</v>
      </c>
      <c r="J101" s="54" t="s">
        <v>628</v>
      </c>
      <c r="K101" s="53">
        <v>8667</v>
      </c>
      <c r="L101" s="53" t="s">
        <v>180</v>
      </c>
      <c r="M101" s="54" t="s">
        <v>163</v>
      </c>
      <c r="N101" s="54"/>
      <c r="O101" s="55" t="s">
        <v>629</v>
      </c>
      <c r="P101" s="55" t="s">
        <v>630</v>
      </c>
    </row>
    <row r="102" spans="1:16" ht="12.75" customHeight="1" thickBot="1">
      <c r="A102" s="44" t="str">
        <f t="shared" si="6"/>
        <v>BAVM 46 </v>
      </c>
      <c r="B102" s="13" t="str">
        <f t="shared" si="7"/>
        <v>I</v>
      </c>
      <c r="C102" s="44">
        <f t="shared" si="8"/>
        <v>46628.502</v>
      </c>
      <c r="D102" s="10" t="str">
        <f t="shared" si="9"/>
        <v>vis</v>
      </c>
      <c r="E102" s="52">
        <f>VLOOKUP(C102,Active!C$21:E$969,3,FALSE)</f>
        <v>8730.9977588943875</v>
      </c>
      <c r="F102" s="13" t="s">
        <v>133</v>
      </c>
      <c r="G102" s="10" t="str">
        <f t="shared" si="10"/>
        <v>46628.502</v>
      </c>
      <c r="H102" s="44">
        <f t="shared" si="11"/>
        <v>8731</v>
      </c>
      <c r="I102" s="53" t="s">
        <v>631</v>
      </c>
      <c r="J102" s="54" t="s">
        <v>632</v>
      </c>
      <c r="K102" s="53">
        <v>8731</v>
      </c>
      <c r="L102" s="53" t="s">
        <v>174</v>
      </c>
      <c r="M102" s="54" t="s">
        <v>163</v>
      </c>
      <c r="N102" s="54"/>
      <c r="O102" s="55" t="s">
        <v>633</v>
      </c>
      <c r="P102" s="56" t="s">
        <v>634</v>
      </c>
    </row>
    <row r="103" spans="1:16" ht="12.75" customHeight="1" thickBot="1">
      <c r="A103" s="44" t="str">
        <f t="shared" si="6"/>
        <v> AOEB 1 </v>
      </c>
      <c r="B103" s="13" t="str">
        <f t="shared" si="7"/>
        <v>I</v>
      </c>
      <c r="C103" s="44">
        <f t="shared" si="8"/>
        <v>46735.584000000003</v>
      </c>
      <c r="D103" s="10" t="str">
        <f t="shared" si="9"/>
        <v>vis</v>
      </c>
      <c r="E103" s="52">
        <f>VLOOKUP(C103,Active!C$21:E$969,3,FALSE)</f>
        <v>8780.9940237183691</v>
      </c>
      <c r="F103" s="13" t="s">
        <v>133</v>
      </c>
      <c r="G103" s="10" t="str">
        <f t="shared" si="10"/>
        <v>46735.584</v>
      </c>
      <c r="H103" s="44">
        <f t="shared" si="11"/>
        <v>8781</v>
      </c>
      <c r="I103" s="53" t="s">
        <v>635</v>
      </c>
      <c r="J103" s="54" t="s">
        <v>636</v>
      </c>
      <c r="K103" s="53">
        <v>8781</v>
      </c>
      <c r="L103" s="53" t="s">
        <v>423</v>
      </c>
      <c r="M103" s="54" t="s">
        <v>163</v>
      </c>
      <c r="N103" s="54"/>
      <c r="O103" s="55" t="s">
        <v>325</v>
      </c>
      <c r="P103" s="55" t="s">
        <v>446</v>
      </c>
    </row>
    <row r="104" spans="1:16" ht="12.75" customHeight="1" thickBot="1">
      <c r="A104" s="44" t="str">
        <f t="shared" si="6"/>
        <v> BBS 84 </v>
      </c>
      <c r="B104" s="13" t="str">
        <f t="shared" si="7"/>
        <v>I</v>
      </c>
      <c r="C104" s="44">
        <f t="shared" si="8"/>
        <v>46973.347000000002</v>
      </c>
      <c r="D104" s="10" t="str">
        <f t="shared" si="9"/>
        <v>vis</v>
      </c>
      <c r="E104" s="52">
        <f>VLOOKUP(C104,Active!C$21:E$969,3,FALSE)</f>
        <v>8892.0048557288264</v>
      </c>
      <c r="F104" s="13" t="s">
        <v>133</v>
      </c>
      <c r="G104" s="10" t="str">
        <f t="shared" si="10"/>
        <v>46973.347</v>
      </c>
      <c r="H104" s="44">
        <f t="shared" si="11"/>
        <v>8892</v>
      </c>
      <c r="I104" s="53" t="s">
        <v>637</v>
      </c>
      <c r="J104" s="54" t="s">
        <v>638</v>
      </c>
      <c r="K104" s="53">
        <v>8892</v>
      </c>
      <c r="L104" s="53" t="s">
        <v>168</v>
      </c>
      <c r="M104" s="54" t="s">
        <v>163</v>
      </c>
      <c r="N104" s="54"/>
      <c r="O104" s="55" t="s">
        <v>639</v>
      </c>
      <c r="P104" s="55" t="s">
        <v>640</v>
      </c>
    </row>
    <row r="105" spans="1:16" ht="12.75" customHeight="1" thickBot="1">
      <c r="A105" s="44" t="str">
        <f t="shared" si="6"/>
        <v> AOEB 1 </v>
      </c>
      <c r="B105" s="13" t="str">
        <f t="shared" si="7"/>
        <v>I</v>
      </c>
      <c r="C105" s="44">
        <f t="shared" si="8"/>
        <v>46994.767999999996</v>
      </c>
      <c r="D105" s="10" t="str">
        <f t="shared" si="9"/>
        <v>vis</v>
      </c>
      <c r="E105" s="52">
        <f>VLOOKUP(C105,Active!C$21:E$969,3,FALSE)</f>
        <v>8902.0062564198324</v>
      </c>
      <c r="F105" s="13" t="s">
        <v>133</v>
      </c>
      <c r="G105" s="10" t="str">
        <f t="shared" si="10"/>
        <v>46994.768</v>
      </c>
      <c r="H105" s="44">
        <f t="shared" si="11"/>
        <v>8902</v>
      </c>
      <c r="I105" s="53" t="s">
        <v>641</v>
      </c>
      <c r="J105" s="54" t="s">
        <v>642</v>
      </c>
      <c r="K105" s="53">
        <v>8902</v>
      </c>
      <c r="L105" s="53" t="s">
        <v>156</v>
      </c>
      <c r="M105" s="54" t="s">
        <v>163</v>
      </c>
      <c r="N105" s="54"/>
      <c r="O105" s="55" t="s">
        <v>325</v>
      </c>
      <c r="P105" s="55" t="s">
        <v>446</v>
      </c>
    </row>
    <row r="106" spans="1:16" ht="12.75" customHeight="1" thickBot="1">
      <c r="A106" s="44" t="str">
        <f t="shared" si="6"/>
        <v> AOEB 1 </v>
      </c>
      <c r="B106" s="13" t="str">
        <f t="shared" si="7"/>
        <v>I</v>
      </c>
      <c r="C106" s="44">
        <f t="shared" si="8"/>
        <v>47039.722999999998</v>
      </c>
      <c r="D106" s="10" t="str">
        <f t="shared" si="9"/>
        <v>vis</v>
      </c>
      <c r="E106" s="52">
        <f>VLOOKUP(C106,Active!C$21:E$969,3,FALSE)</f>
        <v>8922.9956111681749</v>
      </c>
      <c r="F106" s="13" t="s">
        <v>133</v>
      </c>
      <c r="G106" s="10" t="str">
        <f t="shared" si="10"/>
        <v>47039.723</v>
      </c>
      <c r="H106" s="44">
        <f t="shared" si="11"/>
        <v>8923</v>
      </c>
      <c r="I106" s="53" t="s">
        <v>643</v>
      </c>
      <c r="J106" s="54" t="s">
        <v>644</v>
      </c>
      <c r="K106" s="53">
        <v>8923</v>
      </c>
      <c r="L106" s="53" t="s">
        <v>186</v>
      </c>
      <c r="M106" s="54" t="s">
        <v>163</v>
      </c>
      <c r="N106" s="54"/>
      <c r="O106" s="55" t="s">
        <v>325</v>
      </c>
      <c r="P106" s="55" t="s">
        <v>446</v>
      </c>
    </row>
    <row r="107" spans="1:16" ht="12.75" customHeight="1" thickBot="1">
      <c r="A107" s="44" t="str">
        <f t="shared" si="6"/>
        <v> BBS 86 </v>
      </c>
      <c r="B107" s="13" t="str">
        <f t="shared" si="7"/>
        <v>I</v>
      </c>
      <c r="C107" s="44">
        <f t="shared" si="8"/>
        <v>47065.434999999998</v>
      </c>
      <c r="D107" s="10" t="str">
        <f t="shared" si="9"/>
        <v>vis</v>
      </c>
      <c r="E107" s="52">
        <f>VLOOKUP(C107,Active!C$21:E$969,3,FALSE)</f>
        <v>8935.0004668970014</v>
      </c>
      <c r="F107" s="13" t="s">
        <v>133</v>
      </c>
      <c r="G107" s="10" t="str">
        <f t="shared" si="10"/>
        <v>47065.435</v>
      </c>
      <c r="H107" s="44">
        <f t="shared" si="11"/>
        <v>8935</v>
      </c>
      <c r="I107" s="53" t="s">
        <v>645</v>
      </c>
      <c r="J107" s="54" t="s">
        <v>646</v>
      </c>
      <c r="K107" s="53">
        <v>8935</v>
      </c>
      <c r="L107" s="53" t="s">
        <v>373</v>
      </c>
      <c r="M107" s="54" t="s">
        <v>163</v>
      </c>
      <c r="N107" s="54"/>
      <c r="O107" s="55" t="s">
        <v>639</v>
      </c>
      <c r="P107" s="55" t="s">
        <v>647</v>
      </c>
    </row>
    <row r="108" spans="1:16" ht="12.75" customHeight="1" thickBot="1">
      <c r="A108" s="44" t="str">
        <f t="shared" si="6"/>
        <v> AOEB 1 </v>
      </c>
      <c r="B108" s="13" t="str">
        <f t="shared" si="7"/>
        <v>I</v>
      </c>
      <c r="C108" s="44">
        <f t="shared" si="8"/>
        <v>47084.686999999998</v>
      </c>
      <c r="D108" s="10" t="str">
        <f t="shared" si="9"/>
        <v>vis</v>
      </c>
      <c r="E108" s="52">
        <f>VLOOKUP(C108,Active!C$21:E$969,3,FALSE)</f>
        <v>8943.9891679895409</v>
      </c>
      <c r="F108" s="13" t="s">
        <v>133</v>
      </c>
      <c r="G108" s="10" t="str">
        <f t="shared" si="10"/>
        <v>47084.687</v>
      </c>
      <c r="H108" s="44">
        <f t="shared" si="11"/>
        <v>8944</v>
      </c>
      <c r="I108" s="53" t="s">
        <v>648</v>
      </c>
      <c r="J108" s="54" t="s">
        <v>649</v>
      </c>
      <c r="K108" s="53">
        <v>8944</v>
      </c>
      <c r="L108" s="53" t="s">
        <v>650</v>
      </c>
      <c r="M108" s="54" t="s">
        <v>163</v>
      </c>
      <c r="N108" s="54"/>
      <c r="O108" s="55" t="s">
        <v>325</v>
      </c>
      <c r="P108" s="55" t="s">
        <v>446</v>
      </c>
    </row>
    <row r="109" spans="1:16" ht="12.75" customHeight="1" thickBot="1">
      <c r="A109" s="44" t="str">
        <f t="shared" si="6"/>
        <v> AOEB 1 </v>
      </c>
      <c r="B109" s="13" t="str">
        <f t="shared" si="7"/>
        <v>I</v>
      </c>
      <c r="C109" s="44">
        <f t="shared" si="8"/>
        <v>47112.548999999999</v>
      </c>
      <c r="D109" s="10" t="str">
        <f t="shared" si="9"/>
        <v>vis</v>
      </c>
      <c r="E109" s="52">
        <f>VLOOKUP(C109,Active!C$21:E$969,3,FALSE)</f>
        <v>8956.9978522737874</v>
      </c>
      <c r="F109" s="13" t="s">
        <v>133</v>
      </c>
      <c r="G109" s="10" t="str">
        <f t="shared" si="10"/>
        <v>47112.549</v>
      </c>
      <c r="H109" s="44">
        <f t="shared" si="11"/>
        <v>8957</v>
      </c>
      <c r="I109" s="53" t="s">
        <v>656</v>
      </c>
      <c r="J109" s="54" t="s">
        <v>657</v>
      </c>
      <c r="K109" s="53">
        <v>8957</v>
      </c>
      <c r="L109" s="53" t="s">
        <v>174</v>
      </c>
      <c r="M109" s="54" t="s">
        <v>163</v>
      </c>
      <c r="N109" s="54"/>
      <c r="O109" s="55" t="s">
        <v>325</v>
      </c>
      <c r="P109" s="55" t="s">
        <v>446</v>
      </c>
    </row>
    <row r="110" spans="1:16" ht="12.75" customHeight="1" thickBot="1">
      <c r="A110" s="44" t="str">
        <f t="shared" si="6"/>
        <v> AOEB 1 </v>
      </c>
      <c r="B110" s="13" t="str">
        <f t="shared" si="7"/>
        <v>I</v>
      </c>
      <c r="C110" s="44">
        <f t="shared" si="8"/>
        <v>47114.684999999998</v>
      </c>
      <c r="D110" s="10" t="str">
        <f t="shared" si="9"/>
        <v>vis</v>
      </c>
      <c r="E110" s="52">
        <f>VLOOKUP(C110,Active!C$21:E$969,3,FALSE)</f>
        <v>8957.9951442711717</v>
      </c>
      <c r="F110" s="13" t="s">
        <v>133</v>
      </c>
      <c r="G110" s="10" t="str">
        <f t="shared" si="10"/>
        <v>47114.685</v>
      </c>
      <c r="H110" s="44">
        <f t="shared" si="11"/>
        <v>8958</v>
      </c>
      <c r="I110" s="53" t="s">
        <v>658</v>
      </c>
      <c r="J110" s="54" t="s">
        <v>659</v>
      </c>
      <c r="K110" s="53">
        <v>8958</v>
      </c>
      <c r="L110" s="53" t="s">
        <v>196</v>
      </c>
      <c r="M110" s="54" t="s">
        <v>163</v>
      </c>
      <c r="N110" s="54"/>
      <c r="O110" s="55" t="s">
        <v>325</v>
      </c>
      <c r="P110" s="55" t="s">
        <v>446</v>
      </c>
    </row>
    <row r="111" spans="1:16" ht="12.75" customHeight="1" thickBot="1">
      <c r="A111" s="44" t="str">
        <f t="shared" si="6"/>
        <v> AOEB 1 </v>
      </c>
      <c r="B111" s="13" t="str">
        <f t="shared" si="7"/>
        <v>I</v>
      </c>
      <c r="C111" s="44">
        <f t="shared" si="8"/>
        <v>47161.817999999999</v>
      </c>
      <c r="D111" s="10" t="str">
        <f t="shared" si="9"/>
        <v>vis</v>
      </c>
      <c r="E111" s="52">
        <f>VLOOKUP(C111,Active!C$21:E$969,3,FALSE)</f>
        <v>8980.0014006910078</v>
      </c>
      <c r="F111" s="13" t="s">
        <v>133</v>
      </c>
      <c r="G111" s="10" t="str">
        <f t="shared" si="10"/>
        <v>47161.818</v>
      </c>
      <c r="H111" s="44">
        <f t="shared" si="11"/>
        <v>8980</v>
      </c>
      <c r="I111" s="53" t="s">
        <v>660</v>
      </c>
      <c r="J111" s="54" t="s">
        <v>661</v>
      </c>
      <c r="K111" s="53">
        <v>8980</v>
      </c>
      <c r="L111" s="53" t="s">
        <v>201</v>
      </c>
      <c r="M111" s="54" t="s">
        <v>163</v>
      </c>
      <c r="N111" s="54"/>
      <c r="O111" s="55" t="s">
        <v>469</v>
      </c>
      <c r="P111" s="55" t="s">
        <v>446</v>
      </c>
    </row>
    <row r="112" spans="1:16" ht="12.75" customHeight="1" thickBot="1">
      <c r="A112" s="44" t="str">
        <f t="shared" si="6"/>
        <v>BAVM 52 </v>
      </c>
      <c r="B112" s="13" t="str">
        <f t="shared" si="7"/>
        <v>I</v>
      </c>
      <c r="C112" s="44">
        <f t="shared" si="8"/>
        <v>47412.4</v>
      </c>
      <c r="D112" s="10" t="str">
        <f t="shared" si="9"/>
        <v>vis</v>
      </c>
      <c r="E112" s="52">
        <f>VLOOKUP(C112,Active!C$21:E$969,3,FALSE)</f>
        <v>9096.997385376786</v>
      </c>
      <c r="F112" s="13" t="s">
        <v>133</v>
      </c>
      <c r="G112" s="10" t="str">
        <f t="shared" si="10"/>
        <v>47412.400</v>
      </c>
      <c r="H112" s="44">
        <f t="shared" si="11"/>
        <v>9097</v>
      </c>
      <c r="I112" s="53" t="s">
        <v>662</v>
      </c>
      <c r="J112" s="54" t="s">
        <v>663</v>
      </c>
      <c r="K112" s="53">
        <v>9097</v>
      </c>
      <c r="L112" s="53" t="s">
        <v>405</v>
      </c>
      <c r="M112" s="54" t="s">
        <v>163</v>
      </c>
      <c r="N112" s="54"/>
      <c r="O112" s="55" t="s">
        <v>664</v>
      </c>
      <c r="P112" s="56" t="s">
        <v>665</v>
      </c>
    </row>
    <row r="113" spans="1:16" ht="12.75" customHeight="1" thickBot="1">
      <c r="A113" s="44" t="str">
        <f t="shared" si="6"/>
        <v> VSSC 72.25 </v>
      </c>
      <c r="B113" s="13" t="str">
        <f t="shared" si="7"/>
        <v>I</v>
      </c>
      <c r="C113" s="44">
        <f t="shared" si="8"/>
        <v>47442.386400000003</v>
      </c>
      <c r="D113" s="10" t="str">
        <f t="shared" si="9"/>
        <v>vis</v>
      </c>
      <c r="E113" s="52">
        <f>VLOOKUP(C113,Active!C$21:E$969,3,FALSE)</f>
        <v>9110.997945653191</v>
      </c>
      <c r="F113" s="13" t="s">
        <v>133</v>
      </c>
      <c r="G113" s="10" t="str">
        <f t="shared" si="10"/>
        <v>47442.3864</v>
      </c>
      <c r="H113" s="44">
        <f t="shared" si="11"/>
        <v>9111</v>
      </c>
      <c r="I113" s="53" t="s">
        <v>666</v>
      </c>
      <c r="J113" s="54" t="s">
        <v>667</v>
      </c>
      <c r="K113" s="53">
        <v>9111</v>
      </c>
      <c r="L113" s="53" t="s">
        <v>668</v>
      </c>
      <c r="M113" s="54" t="s">
        <v>301</v>
      </c>
      <c r="N113" s="54" t="s">
        <v>302</v>
      </c>
      <c r="O113" s="55" t="s">
        <v>654</v>
      </c>
      <c r="P113" s="55" t="s">
        <v>669</v>
      </c>
    </row>
    <row r="114" spans="1:16" ht="13.5" thickBot="1">
      <c r="A114" s="44" t="str">
        <f t="shared" si="6"/>
        <v>BAVM 52 </v>
      </c>
      <c r="B114" s="13" t="str">
        <f t="shared" si="7"/>
        <v>I</v>
      </c>
      <c r="C114" s="44">
        <f t="shared" si="8"/>
        <v>47592.315000000002</v>
      </c>
      <c r="D114" s="10" t="str">
        <f t="shared" si="9"/>
        <v>vis</v>
      </c>
      <c r="E114" s="52">
        <f>VLOOKUP(C114,Active!C$21:E$969,3,FALSE)</f>
        <v>9180.9991595853971</v>
      </c>
      <c r="F114" s="13" t="s">
        <v>133</v>
      </c>
      <c r="G114" s="10" t="str">
        <f t="shared" si="10"/>
        <v>47592.315</v>
      </c>
      <c r="H114" s="44">
        <f t="shared" si="11"/>
        <v>9181</v>
      </c>
      <c r="I114" s="53" t="s">
        <v>670</v>
      </c>
      <c r="J114" s="54" t="s">
        <v>671</v>
      </c>
      <c r="K114" s="53">
        <v>9181</v>
      </c>
      <c r="L114" s="53" t="s">
        <v>672</v>
      </c>
      <c r="M114" s="54" t="s">
        <v>163</v>
      </c>
      <c r="N114" s="54"/>
      <c r="O114" s="55" t="s">
        <v>673</v>
      </c>
      <c r="P114" s="56" t="s">
        <v>665</v>
      </c>
    </row>
    <row r="115" spans="1:16" ht="13.5" thickBot="1">
      <c r="A115" s="44" t="str">
        <f t="shared" si="6"/>
        <v> AOEB 1 </v>
      </c>
      <c r="B115" s="13" t="str">
        <f t="shared" si="7"/>
        <v>I</v>
      </c>
      <c r="C115" s="44">
        <f t="shared" si="8"/>
        <v>47733.671999999999</v>
      </c>
      <c r="D115" s="10" t="str">
        <f t="shared" si="9"/>
        <v>vis</v>
      </c>
      <c r="E115" s="52">
        <f>VLOOKUP(C115,Active!C$21:E$969,3,FALSE)</f>
        <v>9246.9983191707906</v>
      </c>
      <c r="F115" s="13" t="s">
        <v>133</v>
      </c>
      <c r="G115" s="10" t="str">
        <f t="shared" si="10"/>
        <v>47733.672</v>
      </c>
      <c r="H115" s="44">
        <f t="shared" si="11"/>
        <v>9247</v>
      </c>
      <c r="I115" s="53" t="s">
        <v>674</v>
      </c>
      <c r="J115" s="54" t="s">
        <v>675</v>
      </c>
      <c r="K115" s="53">
        <v>9247</v>
      </c>
      <c r="L115" s="53" t="s">
        <v>147</v>
      </c>
      <c r="M115" s="54" t="s">
        <v>163</v>
      </c>
      <c r="N115" s="54"/>
      <c r="O115" s="55" t="s">
        <v>325</v>
      </c>
      <c r="P115" s="55" t="s">
        <v>446</v>
      </c>
    </row>
    <row r="116" spans="1:16" ht="13.5" thickBot="1">
      <c r="A116" s="44" t="str">
        <f t="shared" si="6"/>
        <v> AOEB 1 </v>
      </c>
      <c r="B116" s="13" t="str">
        <f t="shared" si="7"/>
        <v>I</v>
      </c>
      <c r="C116" s="44">
        <f t="shared" si="8"/>
        <v>47735.792999999998</v>
      </c>
      <c r="D116" s="10" t="str">
        <f t="shared" si="9"/>
        <v>vis</v>
      </c>
      <c r="E116" s="52">
        <f>VLOOKUP(C116,Active!C$21:E$969,3,FALSE)</f>
        <v>9247.9886077131378</v>
      </c>
      <c r="F116" s="13" t="s">
        <v>133</v>
      </c>
      <c r="G116" s="10" t="str">
        <f t="shared" si="10"/>
        <v>47735.793</v>
      </c>
      <c r="H116" s="44">
        <f t="shared" si="11"/>
        <v>9248</v>
      </c>
      <c r="I116" s="53" t="s">
        <v>676</v>
      </c>
      <c r="J116" s="54" t="s">
        <v>677</v>
      </c>
      <c r="K116" s="53">
        <v>9248</v>
      </c>
      <c r="L116" s="53" t="s">
        <v>584</v>
      </c>
      <c r="M116" s="54" t="s">
        <v>163</v>
      </c>
      <c r="N116" s="54"/>
      <c r="O116" s="55" t="s">
        <v>325</v>
      </c>
      <c r="P116" s="55" t="s">
        <v>446</v>
      </c>
    </row>
    <row r="117" spans="1:16" ht="13.5" thickBot="1">
      <c r="A117" s="44" t="str">
        <f t="shared" si="6"/>
        <v> AOEB 1 </v>
      </c>
      <c r="B117" s="13" t="str">
        <f t="shared" si="7"/>
        <v>I</v>
      </c>
      <c r="C117" s="44">
        <f t="shared" si="8"/>
        <v>47748.68</v>
      </c>
      <c r="D117" s="10" t="str">
        <f t="shared" si="9"/>
        <v>vis</v>
      </c>
      <c r="E117" s="52">
        <f>VLOOKUP(C117,Active!C$21:E$969,3,FALSE)</f>
        <v>9254.0055093846295</v>
      </c>
      <c r="F117" s="13" t="s">
        <v>133</v>
      </c>
      <c r="G117" s="10" t="str">
        <f t="shared" si="10"/>
        <v>47748.680</v>
      </c>
      <c r="H117" s="44">
        <f t="shared" si="11"/>
        <v>9254</v>
      </c>
      <c r="I117" s="53" t="s">
        <v>678</v>
      </c>
      <c r="J117" s="54" t="s">
        <v>679</v>
      </c>
      <c r="K117" s="53">
        <v>9254</v>
      </c>
      <c r="L117" s="53" t="s">
        <v>592</v>
      </c>
      <c r="M117" s="54" t="s">
        <v>163</v>
      </c>
      <c r="N117" s="54"/>
      <c r="O117" s="55" t="s">
        <v>325</v>
      </c>
      <c r="P117" s="55" t="s">
        <v>446</v>
      </c>
    </row>
    <row r="118" spans="1:16" ht="13.5" thickBot="1">
      <c r="A118" s="44" t="str">
        <f t="shared" si="6"/>
        <v>BAVM 56 </v>
      </c>
      <c r="B118" s="13" t="str">
        <f t="shared" si="7"/>
        <v>I</v>
      </c>
      <c r="C118" s="44">
        <f t="shared" si="8"/>
        <v>47759.368000000002</v>
      </c>
      <c r="D118" s="10" t="str">
        <f t="shared" si="9"/>
        <v>vis</v>
      </c>
      <c r="E118" s="52">
        <f>VLOOKUP(C118,Active!C$21:E$969,3,FALSE)</f>
        <v>9258.9957045475785</v>
      </c>
      <c r="F118" s="13" t="s">
        <v>133</v>
      </c>
      <c r="G118" s="10" t="str">
        <f t="shared" si="10"/>
        <v>47759.368</v>
      </c>
      <c r="H118" s="44">
        <f t="shared" si="11"/>
        <v>9259</v>
      </c>
      <c r="I118" s="53" t="s">
        <v>680</v>
      </c>
      <c r="J118" s="54" t="s">
        <v>681</v>
      </c>
      <c r="K118" s="53">
        <v>9259</v>
      </c>
      <c r="L118" s="53" t="s">
        <v>186</v>
      </c>
      <c r="M118" s="54" t="s">
        <v>163</v>
      </c>
      <c r="N118" s="54"/>
      <c r="O118" s="55" t="s">
        <v>682</v>
      </c>
      <c r="P118" s="56" t="s">
        <v>683</v>
      </c>
    </row>
    <row r="119" spans="1:16" ht="13.5" thickBot="1">
      <c r="A119" s="44" t="str">
        <f t="shared" si="6"/>
        <v> AOEB 1 </v>
      </c>
      <c r="B119" s="13" t="str">
        <f t="shared" si="7"/>
        <v>I</v>
      </c>
      <c r="C119" s="44">
        <f t="shared" si="8"/>
        <v>47793.66</v>
      </c>
      <c r="D119" s="10" t="str">
        <f t="shared" si="9"/>
        <v>vis</v>
      </c>
      <c r="E119" s="52">
        <f>VLOOKUP(C119,Active!C$21:E$969,3,FALSE)</f>
        <v>9275.0065365580376</v>
      </c>
      <c r="F119" s="13" t="s">
        <v>133</v>
      </c>
      <c r="G119" s="10" t="str">
        <f t="shared" si="10"/>
        <v>47793.660</v>
      </c>
      <c r="H119" s="44">
        <f t="shared" si="11"/>
        <v>9275</v>
      </c>
      <c r="I119" s="53" t="s">
        <v>688</v>
      </c>
      <c r="J119" s="54" t="s">
        <v>689</v>
      </c>
      <c r="K119" s="53">
        <v>9275</v>
      </c>
      <c r="L119" s="53" t="s">
        <v>329</v>
      </c>
      <c r="M119" s="54" t="s">
        <v>163</v>
      </c>
      <c r="N119" s="54"/>
      <c r="O119" s="55" t="s">
        <v>325</v>
      </c>
      <c r="P119" s="55" t="s">
        <v>446</v>
      </c>
    </row>
    <row r="120" spans="1:16" ht="13.5" thickBot="1">
      <c r="A120" s="44" t="str">
        <f t="shared" si="6"/>
        <v>BAVM 56 </v>
      </c>
      <c r="B120" s="13" t="str">
        <f t="shared" si="7"/>
        <v>I</v>
      </c>
      <c r="C120" s="44">
        <f t="shared" si="8"/>
        <v>47804.345000000001</v>
      </c>
      <c r="D120" s="10" t="str">
        <f t="shared" si="9"/>
        <v>vis</v>
      </c>
      <c r="E120" s="52">
        <f>VLOOKUP(C120,Active!C$21:E$969,3,FALSE)</f>
        <v>9279.9953310299752</v>
      </c>
      <c r="F120" s="13" t="s">
        <v>133</v>
      </c>
      <c r="G120" s="10" t="str">
        <f t="shared" si="10"/>
        <v>47804.345</v>
      </c>
      <c r="H120" s="44">
        <f t="shared" si="11"/>
        <v>9280</v>
      </c>
      <c r="I120" s="53" t="s">
        <v>690</v>
      </c>
      <c r="J120" s="54" t="s">
        <v>691</v>
      </c>
      <c r="K120" s="53">
        <v>9280</v>
      </c>
      <c r="L120" s="53" t="s">
        <v>196</v>
      </c>
      <c r="M120" s="54" t="s">
        <v>163</v>
      </c>
      <c r="N120" s="54"/>
      <c r="O120" s="55" t="s">
        <v>673</v>
      </c>
      <c r="P120" s="56" t="s">
        <v>683</v>
      </c>
    </row>
    <row r="121" spans="1:16" ht="13.5" thickBot="1">
      <c r="A121" s="44" t="str">
        <f t="shared" si="6"/>
        <v> AOEB 1 </v>
      </c>
      <c r="B121" s="13" t="str">
        <f t="shared" si="7"/>
        <v>I</v>
      </c>
      <c r="C121" s="44">
        <f t="shared" si="8"/>
        <v>47928.578999999998</v>
      </c>
      <c r="D121" s="10" t="str">
        <f t="shared" si="9"/>
        <v>vis</v>
      </c>
      <c r="E121" s="52">
        <f>VLOOKUP(C121,Active!C$21:E$969,3,FALSE)</f>
        <v>9337.9998132411984</v>
      </c>
      <c r="F121" s="13" t="s">
        <v>133</v>
      </c>
      <c r="G121" s="10" t="str">
        <f t="shared" si="10"/>
        <v>47928.579</v>
      </c>
      <c r="H121" s="44">
        <f t="shared" si="11"/>
        <v>9338</v>
      </c>
      <c r="I121" s="53" t="s">
        <v>692</v>
      </c>
      <c r="J121" s="54" t="s">
        <v>693</v>
      </c>
      <c r="K121" s="53">
        <v>9338</v>
      </c>
      <c r="L121" s="53" t="s">
        <v>258</v>
      </c>
      <c r="M121" s="54" t="s">
        <v>163</v>
      </c>
      <c r="N121" s="54"/>
      <c r="O121" s="55" t="s">
        <v>325</v>
      </c>
      <c r="P121" s="55" t="s">
        <v>446</v>
      </c>
    </row>
    <row r="122" spans="1:16" ht="13.5" thickBot="1">
      <c r="A122" s="44" t="str">
        <f t="shared" si="6"/>
        <v>BAVM 56 </v>
      </c>
      <c r="B122" s="13" t="str">
        <f t="shared" si="7"/>
        <v>I</v>
      </c>
      <c r="C122" s="44">
        <f t="shared" si="8"/>
        <v>48016.377999999997</v>
      </c>
      <c r="D122" s="10" t="str">
        <f t="shared" si="9"/>
        <v>vis</v>
      </c>
      <c r="E122" s="52">
        <f>VLOOKUP(C122,Active!C$21:E$969,3,FALSE)</f>
        <v>9378.9929031655593</v>
      </c>
      <c r="F122" s="13" t="s">
        <v>133</v>
      </c>
      <c r="G122" s="10" t="str">
        <f t="shared" si="10"/>
        <v>48016.378</v>
      </c>
      <c r="H122" s="44">
        <f t="shared" si="11"/>
        <v>9379</v>
      </c>
      <c r="I122" s="53" t="s">
        <v>694</v>
      </c>
      <c r="J122" s="54" t="s">
        <v>695</v>
      </c>
      <c r="K122" s="53">
        <v>9379</v>
      </c>
      <c r="L122" s="53" t="s">
        <v>696</v>
      </c>
      <c r="M122" s="54" t="s">
        <v>163</v>
      </c>
      <c r="N122" s="54"/>
      <c r="O122" s="55" t="s">
        <v>673</v>
      </c>
      <c r="P122" s="56" t="s">
        <v>683</v>
      </c>
    </row>
    <row r="123" spans="1:16" ht="13.5" thickBot="1">
      <c r="A123" s="44" t="str">
        <f t="shared" si="6"/>
        <v> BRNO 31 </v>
      </c>
      <c r="B123" s="13" t="str">
        <f t="shared" si="7"/>
        <v>I</v>
      </c>
      <c r="C123" s="44">
        <f t="shared" si="8"/>
        <v>48108.478999999999</v>
      </c>
      <c r="D123" s="10" t="str">
        <f t="shared" si="9"/>
        <v>vis</v>
      </c>
      <c r="E123" s="52">
        <f>VLOOKUP(C123,Active!C$21:E$969,3,FALSE)</f>
        <v>9421.9945839947704</v>
      </c>
      <c r="F123" s="13" t="s">
        <v>133</v>
      </c>
      <c r="G123" s="10" t="str">
        <f t="shared" si="10"/>
        <v>48108.479</v>
      </c>
      <c r="H123" s="44">
        <f t="shared" si="11"/>
        <v>9422</v>
      </c>
      <c r="I123" s="53" t="s">
        <v>697</v>
      </c>
      <c r="J123" s="54" t="s">
        <v>698</v>
      </c>
      <c r="K123" s="53">
        <v>9422</v>
      </c>
      <c r="L123" s="53" t="s">
        <v>494</v>
      </c>
      <c r="M123" s="54" t="s">
        <v>163</v>
      </c>
      <c r="N123" s="54"/>
      <c r="O123" s="55" t="s">
        <v>699</v>
      </c>
      <c r="P123" s="55" t="s">
        <v>700</v>
      </c>
    </row>
    <row r="124" spans="1:16" ht="13.5" thickBot="1">
      <c r="A124" s="44" t="str">
        <f t="shared" si="6"/>
        <v> BRNO 31 </v>
      </c>
      <c r="B124" s="13" t="str">
        <f t="shared" si="7"/>
        <v>I</v>
      </c>
      <c r="C124" s="44">
        <f t="shared" si="8"/>
        <v>48123.49</v>
      </c>
      <c r="D124" s="10" t="str">
        <f t="shared" si="9"/>
        <v>vis</v>
      </c>
      <c r="E124" s="52">
        <f>VLOOKUP(C124,Active!C$21:E$969,3,FALSE)</f>
        <v>9429.0031748996153</v>
      </c>
      <c r="F124" s="13" t="s">
        <v>133</v>
      </c>
      <c r="G124" s="10" t="str">
        <f t="shared" si="10"/>
        <v>48123.490</v>
      </c>
      <c r="H124" s="44">
        <f t="shared" si="11"/>
        <v>9429</v>
      </c>
      <c r="I124" s="53" t="s">
        <v>701</v>
      </c>
      <c r="J124" s="54" t="s">
        <v>702</v>
      </c>
      <c r="K124" s="53">
        <v>9429</v>
      </c>
      <c r="L124" s="53" t="s">
        <v>183</v>
      </c>
      <c r="M124" s="54" t="s">
        <v>163</v>
      </c>
      <c r="N124" s="54"/>
      <c r="O124" s="55" t="s">
        <v>703</v>
      </c>
      <c r="P124" s="55" t="s">
        <v>700</v>
      </c>
    </row>
    <row r="125" spans="1:16" ht="13.5" thickBot="1">
      <c r="A125" s="44" t="str">
        <f t="shared" si="6"/>
        <v>BAVM 59 </v>
      </c>
      <c r="B125" s="13" t="str">
        <f t="shared" si="7"/>
        <v>I</v>
      </c>
      <c r="C125" s="44">
        <f t="shared" si="8"/>
        <v>48151.311000000002</v>
      </c>
      <c r="D125" s="10" t="str">
        <f t="shared" si="9"/>
        <v>vis</v>
      </c>
      <c r="E125" s="52">
        <f>VLOOKUP(C125,Active!C$21:E$969,3,FALSE)</f>
        <v>9441.9927164067612</v>
      </c>
      <c r="F125" s="13" t="s">
        <v>133</v>
      </c>
      <c r="G125" s="10" t="str">
        <f t="shared" si="10"/>
        <v>48151.311</v>
      </c>
      <c r="H125" s="44">
        <f t="shared" si="11"/>
        <v>9442</v>
      </c>
      <c r="I125" s="53" t="s">
        <v>704</v>
      </c>
      <c r="J125" s="54" t="s">
        <v>705</v>
      </c>
      <c r="K125" s="53">
        <v>9442</v>
      </c>
      <c r="L125" s="53" t="s">
        <v>706</v>
      </c>
      <c r="M125" s="54" t="s">
        <v>163</v>
      </c>
      <c r="N125" s="54"/>
      <c r="O125" s="55" t="s">
        <v>673</v>
      </c>
      <c r="P125" s="56" t="s">
        <v>707</v>
      </c>
    </row>
    <row r="126" spans="1:16" ht="13.5" thickBot="1">
      <c r="A126" s="44" t="str">
        <f t="shared" si="6"/>
        <v>BAVM 59 </v>
      </c>
      <c r="B126" s="13" t="str">
        <f t="shared" si="7"/>
        <v>I</v>
      </c>
      <c r="C126" s="44">
        <f t="shared" si="8"/>
        <v>48166.296999999999</v>
      </c>
      <c r="D126" s="10" t="str">
        <f t="shared" si="9"/>
        <v>vis</v>
      </c>
      <c r="E126" s="52">
        <f>VLOOKUP(C126,Active!C$21:E$969,3,FALSE)</f>
        <v>9448.9896348865441</v>
      </c>
      <c r="F126" s="13" t="s">
        <v>133</v>
      </c>
      <c r="G126" s="10" t="str">
        <f t="shared" si="10"/>
        <v>48166.297</v>
      </c>
      <c r="H126" s="44">
        <f t="shared" si="11"/>
        <v>9449</v>
      </c>
      <c r="I126" s="53" t="s">
        <v>708</v>
      </c>
      <c r="J126" s="54" t="s">
        <v>709</v>
      </c>
      <c r="K126" s="53">
        <v>9449</v>
      </c>
      <c r="L126" s="53" t="s">
        <v>710</v>
      </c>
      <c r="M126" s="54" t="s">
        <v>163</v>
      </c>
      <c r="N126" s="54"/>
      <c r="O126" s="55" t="s">
        <v>673</v>
      </c>
      <c r="P126" s="56" t="s">
        <v>707</v>
      </c>
    </row>
    <row r="127" spans="1:16" ht="13.5" thickBot="1">
      <c r="A127" s="44" t="str">
        <f t="shared" si="6"/>
        <v> AOEB 1 </v>
      </c>
      <c r="B127" s="13" t="str">
        <f t="shared" si="7"/>
        <v>I</v>
      </c>
      <c r="C127" s="44">
        <f t="shared" si="8"/>
        <v>48260.542999999998</v>
      </c>
      <c r="D127" s="10" t="str">
        <f t="shared" si="9"/>
        <v>vis</v>
      </c>
      <c r="E127" s="52">
        <f>VLOOKUP(C127,Active!C$21:E$969,3,FALSE)</f>
        <v>9492.9928097861593</v>
      </c>
      <c r="F127" s="13" t="s">
        <v>133</v>
      </c>
      <c r="G127" s="10" t="str">
        <f t="shared" si="10"/>
        <v>48260.543</v>
      </c>
      <c r="H127" s="44">
        <f t="shared" si="11"/>
        <v>9493</v>
      </c>
      <c r="I127" s="53" t="s">
        <v>711</v>
      </c>
      <c r="J127" s="54" t="s">
        <v>712</v>
      </c>
      <c r="K127" s="53">
        <v>9493</v>
      </c>
      <c r="L127" s="53" t="s">
        <v>696</v>
      </c>
      <c r="M127" s="54" t="s">
        <v>163</v>
      </c>
      <c r="N127" s="54"/>
      <c r="O127" s="55" t="s">
        <v>325</v>
      </c>
      <c r="P127" s="55" t="s">
        <v>446</v>
      </c>
    </row>
    <row r="128" spans="1:16" ht="13.5" thickBot="1">
      <c r="A128" s="44" t="str">
        <f t="shared" si="6"/>
        <v> BRNO 31 </v>
      </c>
      <c r="B128" s="13" t="str">
        <f t="shared" si="7"/>
        <v>I</v>
      </c>
      <c r="C128" s="44">
        <f t="shared" si="8"/>
        <v>48260.557000000001</v>
      </c>
      <c r="D128" s="10" t="str">
        <f t="shared" si="9"/>
        <v>vis</v>
      </c>
      <c r="E128" s="52">
        <f>VLOOKUP(C128,Active!C$21:E$969,3,FALSE)</f>
        <v>9492.999346344197</v>
      </c>
      <c r="F128" s="13" t="s">
        <v>133</v>
      </c>
      <c r="G128" s="10" t="str">
        <f t="shared" si="10"/>
        <v>48260.557</v>
      </c>
      <c r="H128" s="44">
        <f t="shared" si="11"/>
        <v>9493</v>
      </c>
      <c r="I128" s="53" t="s">
        <v>713</v>
      </c>
      <c r="J128" s="54" t="s">
        <v>714</v>
      </c>
      <c r="K128" s="53">
        <v>9493</v>
      </c>
      <c r="L128" s="53" t="s">
        <v>180</v>
      </c>
      <c r="M128" s="54" t="s">
        <v>163</v>
      </c>
      <c r="N128" s="54"/>
      <c r="O128" s="55" t="s">
        <v>715</v>
      </c>
      <c r="P128" s="55" t="s">
        <v>700</v>
      </c>
    </row>
    <row r="129" spans="1:16" ht="13.5" thickBot="1">
      <c r="A129" s="44" t="str">
        <f t="shared" si="6"/>
        <v> BRNO 31 </v>
      </c>
      <c r="B129" s="13" t="str">
        <f t="shared" si="7"/>
        <v>I</v>
      </c>
      <c r="C129" s="44">
        <f t="shared" si="8"/>
        <v>48485.438000000002</v>
      </c>
      <c r="D129" s="10" t="str">
        <f t="shared" si="9"/>
        <v>vis</v>
      </c>
      <c r="E129" s="52">
        <f>VLOOKUP(C129,Active!C$21:E$969,3,FALSE)</f>
        <v>9597.9956111681768</v>
      </c>
      <c r="F129" s="13" t="s">
        <v>133</v>
      </c>
      <c r="G129" s="10" t="str">
        <f t="shared" si="10"/>
        <v>48485.438</v>
      </c>
      <c r="H129" s="44">
        <f t="shared" si="11"/>
        <v>9598</v>
      </c>
      <c r="I129" s="53" t="s">
        <v>716</v>
      </c>
      <c r="J129" s="54" t="s">
        <v>717</v>
      </c>
      <c r="K129" s="53">
        <v>9598</v>
      </c>
      <c r="L129" s="53" t="s">
        <v>186</v>
      </c>
      <c r="M129" s="54" t="s">
        <v>163</v>
      </c>
      <c r="N129" s="54"/>
      <c r="O129" s="55" t="s">
        <v>718</v>
      </c>
      <c r="P129" s="55" t="s">
        <v>700</v>
      </c>
    </row>
    <row r="130" spans="1:16" ht="13.5" thickBot="1">
      <c r="A130" s="44" t="str">
        <f t="shared" si="6"/>
        <v> BRNO 31 </v>
      </c>
      <c r="B130" s="13" t="str">
        <f t="shared" si="7"/>
        <v>I</v>
      </c>
      <c r="C130" s="44">
        <f t="shared" si="8"/>
        <v>48485.438999999998</v>
      </c>
      <c r="D130" s="10" t="str">
        <f t="shared" si="9"/>
        <v>vis</v>
      </c>
      <c r="E130" s="52">
        <f>VLOOKUP(C130,Active!C$21:E$969,3,FALSE)</f>
        <v>9597.9960780651782</v>
      </c>
      <c r="F130" s="13" t="s">
        <v>133</v>
      </c>
      <c r="G130" s="10" t="str">
        <f t="shared" si="10"/>
        <v>48485.439</v>
      </c>
      <c r="H130" s="44">
        <f t="shared" si="11"/>
        <v>9598</v>
      </c>
      <c r="I130" s="53" t="s">
        <v>719</v>
      </c>
      <c r="J130" s="54" t="s">
        <v>720</v>
      </c>
      <c r="K130" s="53">
        <v>9598</v>
      </c>
      <c r="L130" s="53" t="s">
        <v>177</v>
      </c>
      <c r="M130" s="54" t="s">
        <v>163</v>
      </c>
      <c r="N130" s="54"/>
      <c r="O130" s="55" t="s">
        <v>721</v>
      </c>
      <c r="P130" s="55" t="s">
        <v>700</v>
      </c>
    </row>
    <row r="131" spans="1:16" ht="13.5" thickBot="1">
      <c r="A131" s="44" t="str">
        <f t="shared" si="6"/>
        <v>IBVS 3762 </v>
      </c>
      <c r="B131" s="13" t="str">
        <f t="shared" si="7"/>
        <v>I</v>
      </c>
      <c r="C131" s="44">
        <f t="shared" si="8"/>
        <v>48485.443299999999</v>
      </c>
      <c r="D131" s="10" t="str">
        <f t="shared" si="9"/>
        <v>vis</v>
      </c>
      <c r="E131" s="52">
        <f>VLOOKUP(C131,Active!C$21:E$969,3,FALSE)</f>
        <v>9597.998085722289</v>
      </c>
      <c r="F131" s="13" t="s">
        <v>133</v>
      </c>
      <c r="G131" s="10" t="str">
        <f t="shared" si="10"/>
        <v>48485.4433</v>
      </c>
      <c r="H131" s="44">
        <f t="shared" si="11"/>
        <v>9598</v>
      </c>
      <c r="I131" s="53" t="s">
        <v>722</v>
      </c>
      <c r="J131" s="54" t="s">
        <v>723</v>
      </c>
      <c r="K131" s="53">
        <v>9598</v>
      </c>
      <c r="L131" s="53" t="s">
        <v>724</v>
      </c>
      <c r="M131" s="54" t="s">
        <v>301</v>
      </c>
      <c r="N131" s="54" t="s">
        <v>35</v>
      </c>
      <c r="O131" s="55" t="s">
        <v>725</v>
      </c>
      <c r="P131" s="56" t="s">
        <v>726</v>
      </c>
    </row>
    <row r="132" spans="1:16" ht="13.5" thickBot="1">
      <c r="A132" s="44" t="str">
        <f t="shared" si="6"/>
        <v>IBVS 3762 </v>
      </c>
      <c r="B132" s="13" t="str">
        <f t="shared" si="7"/>
        <v>I</v>
      </c>
      <c r="C132" s="44">
        <f t="shared" si="8"/>
        <v>48500.434800000003</v>
      </c>
      <c r="D132" s="10" t="str">
        <f t="shared" si="9"/>
        <v>vis</v>
      </c>
      <c r="E132" s="52">
        <f>VLOOKUP(C132,Active!C$21:E$969,3,FALSE)</f>
        <v>9604.9975721355877</v>
      </c>
      <c r="F132" s="13" t="s">
        <v>133</v>
      </c>
      <c r="G132" s="10" t="str">
        <f t="shared" si="10"/>
        <v>48500.4348</v>
      </c>
      <c r="H132" s="44">
        <f t="shared" si="11"/>
        <v>9605</v>
      </c>
      <c r="I132" s="53" t="s">
        <v>727</v>
      </c>
      <c r="J132" s="54" t="s">
        <v>728</v>
      </c>
      <c r="K132" s="53">
        <v>9605</v>
      </c>
      <c r="L132" s="53" t="s">
        <v>729</v>
      </c>
      <c r="M132" s="54" t="s">
        <v>301</v>
      </c>
      <c r="N132" s="54" t="s">
        <v>35</v>
      </c>
      <c r="O132" s="55" t="s">
        <v>725</v>
      </c>
      <c r="P132" s="56" t="s">
        <v>726</v>
      </c>
    </row>
    <row r="133" spans="1:16" ht="13.5" thickBot="1">
      <c r="A133" s="44" t="str">
        <f t="shared" si="6"/>
        <v>IBVS 3762 </v>
      </c>
      <c r="B133" s="13" t="str">
        <f t="shared" si="7"/>
        <v>I</v>
      </c>
      <c r="C133" s="44">
        <f t="shared" si="8"/>
        <v>48532.56</v>
      </c>
      <c r="D133" s="10" t="str">
        <f t="shared" si="9"/>
        <v>vis</v>
      </c>
      <c r="E133" s="52">
        <f>VLOOKUP(C133,Active!C$21:E$969,3,FALSE)</f>
        <v>9619.9967317209812</v>
      </c>
      <c r="F133" s="13" t="s">
        <v>133</v>
      </c>
      <c r="G133" s="10" t="str">
        <f t="shared" si="10"/>
        <v>48532.560</v>
      </c>
      <c r="H133" s="44">
        <f t="shared" si="11"/>
        <v>9620</v>
      </c>
      <c r="I133" s="53" t="s">
        <v>730</v>
      </c>
      <c r="J133" s="54" t="s">
        <v>731</v>
      </c>
      <c r="K133" s="53">
        <v>9620</v>
      </c>
      <c r="L133" s="53" t="s">
        <v>189</v>
      </c>
      <c r="M133" s="54" t="s">
        <v>301</v>
      </c>
      <c r="N133" s="54" t="s">
        <v>35</v>
      </c>
      <c r="O133" s="55" t="s">
        <v>725</v>
      </c>
      <c r="P133" s="56" t="s">
        <v>726</v>
      </c>
    </row>
    <row r="134" spans="1:16" ht="13.5" thickBot="1">
      <c r="A134" s="44" t="str">
        <f t="shared" si="6"/>
        <v>IBVS 3762 </v>
      </c>
      <c r="B134" s="13" t="str">
        <f t="shared" si="7"/>
        <v>I</v>
      </c>
      <c r="C134" s="44">
        <f t="shared" si="8"/>
        <v>48545.411999999997</v>
      </c>
      <c r="D134" s="10" t="str">
        <f t="shared" si="9"/>
        <v>vis</v>
      </c>
      <c r="E134" s="52">
        <f>VLOOKUP(C134,Active!C$21:E$969,3,FALSE)</f>
        <v>9625.9972919973843</v>
      </c>
      <c r="F134" s="13" t="s">
        <v>133</v>
      </c>
      <c r="G134" s="10" t="str">
        <f t="shared" si="10"/>
        <v>48545.4120</v>
      </c>
      <c r="H134" s="44">
        <f t="shared" si="11"/>
        <v>9626</v>
      </c>
      <c r="I134" s="53" t="s">
        <v>732</v>
      </c>
      <c r="J134" s="54" t="s">
        <v>733</v>
      </c>
      <c r="K134" s="53">
        <v>9626</v>
      </c>
      <c r="L134" s="53" t="s">
        <v>734</v>
      </c>
      <c r="M134" s="54" t="s">
        <v>301</v>
      </c>
      <c r="N134" s="54" t="s">
        <v>35</v>
      </c>
      <c r="O134" s="55" t="s">
        <v>725</v>
      </c>
      <c r="P134" s="56" t="s">
        <v>726</v>
      </c>
    </row>
    <row r="135" spans="1:16" ht="13.5" thickBot="1">
      <c r="A135" s="44" t="str">
        <f t="shared" si="6"/>
        <v> BBS 101 </v>
      </c>
      <c r="B135" s="13" t="str">
        <f t="shared" si="7"/>
        <v>I</v>
      </c>
      <c r="C135" s="44">
        <f t="shared" si="8"/>
        <v>48817.42</v>
      </c>
      <c r="D135" s="10" t="str">
        <f t="shared" si="9"/>
        <v>vis</v>
      </c>
      <c r="E135" s="52">
        <f>VLOOKUP(C135,Active!C$21:E$969,3,FALSE)</f>
        <v>9752.9970118591827</v>
      </c>
      <c r="F135" s="13" t="s">
        <v>133</v>
      </c>
      <c r="G135" s="10" t="str">
        <f t="shared" si="10"/>
        <v>48817.420</v>
      </c>
      <c r="H135" s="44">
        <f t="shared" si="11"/>
        <v>9753</v>
      </c>
      <c r="I135" s="53" t="s">
        <v>735</v>
      </c>
      <c r="J135" s="54" t="s">
        <v>736</v>
      </c>
      <c r="K135" s="53">
        <v>9753</v>
      </c>
      <c r="L135" s="53" t="s">
        <v>405</v>
      </c>
      <c r="M135" s="54" t="s">
        <v>163</v>
      </c>
      <c r="N135" s="54"/>
      <c r="O135" s="55" t="s">
        <v>374</v>
      </c>
      <c r="P135" s="55" t="s">
        <v>737</v>
      </c>
    </row>
    <row r="136" spans="1:16" ht="13.5" thickBot="1">
      <c r="A136" s="44" t="str">
        <f t="shared" si="6"/>
        <v> BRNO 31 </v>
      </c>
      <c r="B136" s="13" t="str">
        <f t="shared" si="7"/>
        <v>I</v>
      </c>
      <c r="C136" s="44">
        <f t="shared" si="8"/>
        <v>48862.391000000003</v>
      </c>
      <c r="D136" s="10" t="str">
        <f t="shared" si="9"/>
        <v>vis</v>
      </c>
      <c r="E136" s="52">
        <f>VLOOKUP(C136,Active!C$21:E$969,3,FALSE)</f>
        <v>9773.9938369595675</v>
      </c>
      <c r="F136" s="13" t="s">
        <v>133</v>
      </c>
      <c r="G136" s="10" t="str">
        <f t="shared" si="10"/>
        <v>48862.391</v>
      </c>
      <c r="H136" s="44">
        <f t="shared" si="11"/>
        <v>9774</v>
      </c>
      <c r="I136" s="53" t="s">
        <v>738</v>
      </c>
      <c r="J136" s="54" t="s">
        <v>739</v>
      </c>
      <c r="K136" s="53">
        <v>9774</v>
      </c>
      <c r="L136" s="53" t="s">
        <v>423</v>
      </c>
      <c r="M136" s="54" t="s">
        <v>163</v>
      </c>
      <c r="N136" s="54"/>
      <c r="O136" s="55" t="s">
        <v>740</v>
      </c>
      <c r="P136" s="55" t="s">
        <v>700</v>
      </c>
    </row>
    <row r="137" spans="1:16" ht="13.5" thickBot="1">
      <c r="A137" s="44" t="str">
        <f t="shared" si="6"/>
        <v> BBS 102 </v>
      </c>
      <c r="B137" s="13" t="str">
        <f t="shared" si="7"/>
        <v>I</v>
      </c>
      <c r="C137" s="44">
        <f t="shared" si="8"/>
        <v>48862.417000000001</v>
      </c>
      <c r="D137" s="10" t="str">
        <f t="shared" si="9"/>
        <v>vis</v>
      </c>
      <c r="E137" s="52">
        <f>VLOOKUP(C137,Active!C$21:E$969,3,FALSE)</f>
        <v>9774.0059762816327</v>
      </c>
      <c r="F137" s="13" t="s">
        <v>133</v>
      </c>
      <c r="G137" s="10" t="str">
        <f t="shared" si="10"/>
        <v>48862.417</v>
      </c>
      <c r="H137" s="44">
        <f t="shared" si="11"/>
        <v>9774</v>
      </c>
      <c r="I137" s="53" t="s">
        <v>741</v>
      </c>
      <c r="J137" s="54" t="s">
        <v>742</v>
      </c>
      <c r="K137" s="53">
        <v>9774</v>
      </c>
      <c r="L137" s="53" t="s">
        <v>156</v>
      </c>
      <c r="M137" s="54" t="s">
        <v>163</v>
      </c>
      <c r="N137" s="54"/>
      <c r="O137" s="55" t="s">
        <v>374</v>
      </c>
      <c r="P137" s="55" t="s">
        <v>743</v>
      </c>
    </row>
    <row r="138" spans="1:16" ht="13.5" thickBot="1">
      <c r="A138" s="44" t="str">
        <f t="shared" si="6"/>
        <v> BRNO 31 </v>
      </c>
      <c r="B138" s="13" t="str">
        <f t="shared" si="7"/>
        <v>I</v>
      </c>
      <c r="C138" s="44">
        <f t="shared" si="8"/>
        <v>49119.398000000001</v>
      </c>
      <c r="D138" s="10" t="str">
        <f t="shared" si="9"/>
        <v>vis</v>
      </c>
      <c r="E138" s="52">
        <f>VLOOKUP(C138,Active!C$21:E$969,3,FALSE)</f>
        <v>9893.9896348865441</v>
      </c>
      <c r="F138" s="13" t="s">
        <v>133</v>
      </c>
      <c r="G138" s="10" t="str">
        <f t="shared" si="10"/>
        <v>49119.398</v>
      </c>
      <c r="H138" s="44">
        <f t="shared" si="11"/>
        <v>9894</v>
      </c>
      <c r="I138" s="53" t="s">
        <v>744</v>
      </c>
      <c r="J138" s="54" t="s">
        <v>745</v>
      </c>
      <c r="K138" s="53">
        <v>9894</v>
      </c>
      <c r="L138" s="53" t="s">
        <v>710</v>
      </c>
      <c r="M138" s="54" t="s">
        <v>163</v>
      </c>
      <c r="N138" s="54"/>
      <c r="O138" s="55" t="s">
        <v>715</v>
      </c>
      <c r="P138" s="55" t="s">
        <v>700</v>
      </c>
    </row>
    <row r="139" spans="1:16" ht="13.5" thickBot="1">
      <c r="A139" s="44" t="str">
        <f t="shared" ref="A139:A202" si="12">P139</f>
        <v>OEJV 0060 </v>
      </c>
      <c r="B139" s="13" t="str">
        <f t="shared" ref="B139:B202" si="13">IF(H139=INT(H139),"I","II")</f>
        <v>I</v>
      </c>
      <c r="C139" s="44">
        <f t="shared" ref="C139:C202" si="14">1*G139</f>
        <v>49605.610999999997</v>
      </c>
      <c r="D139" s="10" t="str">
        <f t="shared" ref="D139:D202" si="15">VLOOKUP(F139,I$1:J$5,2,FALSE)</f>
        <v>vis</v>
      </c>
      <c r="E139" s="52">
        <f>VLOOKUP(C139,Active!C$21:E$969,3,FALSE)</f>
        <v>10121.001027173405</v>
      </c>
      <c r="F139" s="13" t="s">
        <v>133</v>
      </c>
      <c r="G139" s="10" t="str">
        <f t="shared" ref="G139:G202" si="16">MID(I139,3,LEN(I139)-3)</f>
        <v>49605.611</v>
      </c>
      <c r="H139" s="44">
        <f t="shared" ref="H139:H202" si="17">1*K139</f>
        <v>10121</v>
      </c>
      <c r="I139" s="53" t="s">
        <v>746</v>
      </c>
      <c r="J139" s="54" t="s">
        <v>747</v>
      </c>
      <c r="K139" s="53">
        <v>10121</v>
      </c>
      <c r="L139" s="53" t="s">
        <v>225</v>
      </c>
      <c r="M139" s="54" t="s">
        <v>163</v>
      </c>
      <c r="N139" s="54"/>
      <c r="O139" s="55" t="s">
        <v>748</v>
      </c>
      <c r="P139" s="56" t="s">
        <v>749</v>
      </c>
    </row>
    <row r="140" spans="1:16" ht="13.5" thickBot="1">
      <c r="A140" s="44" t="str">
        <f t="shared" si="12"/>
        <v>OEJV 0060 </v>
      </c>
      <c r="B140" s="13" t="str">
        <f t="shared" si="13"/>
        <v>I</v>
      </c>
      <c r="C140" s="44">
        <f t="shared" si="14"/>
        <v>49618.457999999999</v>
      </c>
      <c r="D140" s="10" t="str">
        <f t="shared" si="15"/>
        <v>vis</v>
      </c>
      <c r="E140" s="52">
        <f>VLOOKUP(C140,Active!C$21:E$969,3,FALSE)</f>
        <v>10126.999252964795</v>
      </c>
      <c r="F140" s="13" t="s">
        <v>133</v>
      </c>
      <c r="G140" s="10" t="str">
        <f t="shared" si="16"/>
        <v>49618.458</v>
      </c>
      <c r="H140" s="44">
        <f t="shared" si="17"/>
        <v>10127</v>
      </c>
      <c r="I140" s="53" t="s">
        <v>750</v>
      </c>
      <c r="J140" s="54" t="s">
        <v>751</v>
      </c>
      <c r="K140" s="53">
        <v>10127</v>
      </c>
      <c r="L140" s="53" t="s">
        <v>672</v>
      </c>
      <c r="M140" s="54" t="s">
        <v>163</v>
      </c>
      <c r="N140" s="54"/>
      <c r="O140" s="55" t="s">
        <v>748</v>
      </c>
      <c r="P140" s="56" t="s">
        <v>749</v>
      </c>
    </row>
    <row r="141" spans="1:16" ht="13.5" thickBot="1">
      <c r="A141" s="44" t="str">
        <f t="shared" si="12"/>
        <v>OEJV 0060 </v>
      </c>
      <c r="B141" s="13" t="str">
        <f t="shared" si="13"/>
        <v>I</v>
      </c>
      <c r="C141" s="44">
        <f t="shared" si="14"/>
        <v>49920.459000000003</v>
      </c>
      <c r="D141" s="10" t="str">
        <f t="shared" si="15"/>
        <v>vis</v>
      </c>
      <c r="E141" s="52">
        <f>VLOOKUP(C141,Active!C$21:E$969,3,FALSE)</f>
        <v>10268.002614623216</v>
      </c>
      <c r="F141" s="13" t="s">
        <v>133</v>
      </c>
      <c r="G141" s="10" t="str">
        <f t="shared" si="16"/>
        <v>49920.459</v>
      </c>
      <c r="H141" s="44">
        <f t="shared" si="17"/>
        <v>10268</v>
      </c>
      <c r="I141" s="53" t="s">
        <v>778</v>
      </c>
      <c r="J141" s="54" t="s">
        <v>779</v>
      </c>
      <c r="K141" s="53">
        <v>10268</v>
      </c>
      <c r="L141" s="53" t="s">
        <v>171</v>
      </c>
      <c r="M141" s="54" t="s">
        <v>163</v>
      </c>
      <c r="N141" s="54"/>
      <c r="O141" s="55" t="s">
        <v>748</v>
      </c>
      <c r="P141" s="56" t="s">
        <v>749</v>
      </c>
    </row>
    <row r="142" spans="1:16" ht="13.5" thickBot="1">
      <c r="A142" s="44" t="str">
        <f t="shared" si="12"/>
        <v>BAVM 93 </v>
      </c>
      <c r="B142" s="13" t="str">
        <f t="shared" si="13"/>
        <v>I</v>
      </c>
      <c r="C142" s="44">
        <f t="shared" si="14"/>
        <v>50115.343000000001</v>
      </c>
      <c r="D142" s="10" t="str">
        <f t="shared" si="15"/>
        <v>vis</v>
      </c>
      <c r="E142" s="52">
        <f>VLOOKUP(C142,Active!C$21:E$969,3,FALSE)</f>
        <v>10358.993370062564</v>
      </c>
      <c r="F142" s="13" t="s">
        <v>133</v>
      </c>
      <c r="G142" s="10" t="str">
        <f t="shared" si="16"/>
        <v>50115.343</v>
      </c>
      <c r="H142" s="44">
        <f t="shared" si="17"/>
        <v>10359</v>
      </c>
      <c r="I142" s="53" t="s">
        <v>780</v>
      </c>
      <c r="J142" s="54" t="s">
        <v>781</v>
      </c>
      <c r="K142" s="53">
        <v>10359</v>
      </c>
      <c r="L142" s="53" t="s">
        <v>262</v>
      </c>
      <c r="M142" s="54" t="s">
        <v>163</v>
      </c>
      <c r="N142" s="54"/>
      <c r="O142" s="55" t="s">
        <v>782</v>
      </c>
      <c r="P142" s="56" t="s">
        <v>783</v>
      </c>
    </row>
    <row r="143" spans="1:16" ht="13.5" thickBot="1">
      <c r="A143" s="44" t="str">
        <f t="shared" si="12"/>
        <v>BAVM 101 </v>
      </c>
      <c r="B143" s="13" t="str">
        <f t="shared" si="13"/>
        <v>I</v>
      </c>
      <c r="C143" s="44">
        <f t="shared" si="14"/>
        <v>50464.472999999998</v>
      </c>
      <c r="D143" s="10" t="str">
        <f t="shared" si="15"/>
        <v>vis</v>
      </c>
      <c r="E143" s="52">
        <f>VLOOKUP(C143,Active!C$21:E$969,3,FALSE)</f>
        <v>10522.001120552804</v>
      </c>
      <c r="F143" s="13" t="s">
        <v>133</v>
      </c>
      <c r="G143" s="10" t="str">
        <f t="shared" si="16"/>
        <v>50464.473</v>
      </c>
      <c r="H143" s="44">
        <f t="shared" si="17"/>
        <v>10522</v>
      </c>
      <c r="I143" s="53" t="s">
        <v>796</v>
      </c>
      <c r="J143" s="54" t="s">
        <v>797</v>
      </c>
      <c r="K143" s="53">
        <v>10522</v>
      </c>
      <c r="L143" s="53" t="s">
        <v>225</v>
      </c>
      <c r="M143" s="54" t="s">
        <v>163</v>
      </c>
      <c r="N143" s="54"/>
      <c r="O143" s="55" t="s">
        <v>798</v>
      </c>
      <c r="P143" s="56" t="s">
        <v>799</v>
      </c>
    </row>
    <row r="144" spans="1:16" ht="13.5" thickBot="1">
      <c r="A144" s="44" t="str">
        <f t="shared" si="12"/>
        <v>BAVM 172 </v>
      </c>
      <c r="B144" s="13" t="str">
        <f t="shared" si="13"/>
        <v>I</v>
      </c>
      <c r="C144" s="44">
        <f t="shared" si="14"/>
        <v>52835.4329</v>
      </c>
      <c r="D144" s="10" t="str">
        <f t="shared" si="15"/>
        <v>vis</v>
      </c>
      <c r="E144" s="52">
        <f>VLOOKUP(C144,Active!C$21:E$969,3,FALSE)</f>
        <v>11628.995190960874</v>
      </c>
      <c r="F144" s="13" t="s">
        <v>133</v>
      </c>
      <c r="G144" s="10" t="str">
        <f t="shared" si="16"/>
        <v>52835.4329</v>
      </c>
      <c r="H144" s="44">
        <f t="shared" si="17"/>
        <v>11629</v>
      </c>
      <c r="I144" s="53" t="s">
        <v>826</v>
      </c>
      <c r="J144" s="54" t="s">
        <v>827</v>
      </c>
      <c r="K144" s="53">
        <v>11629</v>
      </c>
      <c r="L144" s="53" t="s">
        <v>828</v>
      </c>
      <c r="M144" s="54" t="s">
        <v>301</v>
      </c>
      <c r="N144" s="54" t="s">
        <v>133</v>
      </c>
      <c r="O144" s="55" t="s">
        <v>829</v>
      </c>
      <c r="P144" s="56" t="s">
        <v>830</v>
      </c>
    </row>
    <row r="145" spans="1:16" ht="13.5" thickBot="1">
      <c r="A145" s="44" t="str">
        <f t="shared" si="12"/>
        <v>BAVM 173 </v>
      </c>
      <c r="B145" s="13" t="str">
        <f t="shared" si="13"/>
        <v>I</v>
      </c>
      <c r="C145" s="44">
        <f t="shared" si="14"/>
        <v>53229.5242</v>
      </c>
      <c r="D145" s="10" t="str">
        <f t="shared" si="15"/>
        <v>vis</v>
      </c>
      <c r="E145" s="52">
        <f>VLOOKUP(C145,Active!C$21:E$969,3,FALSE)</f>
        <v>11812.995237650573</v>
      </c>
      <c r="F145" s="13" t="s">
        <v>133</v>
      </c>
      <c r="G145" s="10" t="str">
        <f t="shared" si="16"/>
        <v>53229.5242</v>
      </c>
      <c r="H145" s="44">
        <f t="shared" si="17"/>
        <v>11813</v>
      </c>
      <c r="I145" s="53" t="s">
        <v>835</v>
      </c>
      <c r="J145" s="54" t="s">
        <v>836</v>
      </c>
      <c r="K145" s="53">
        <v>11813</v>
      </c>
      <c r="L145" s="53" t="s">
        <v>837</v>
      </c>
      <c r="M145" s="54" t="s">
        <v>301</v>
      </c>
      <c r="N145" s="54" t="s">
        <v>838</v>
      </c>
      <c r="O145" s="55" t="s">
        <v>839</v>
      </c>
      <c r="P145" s="56" t="s">
        <v>840</v>
      </c>
    </row>
    <row r="146" spans="1:16" ht="13.5" thickBot="1">
      <c r="A146" s="44" t="str">
        <f t="shared" si="12"/>
        <v>IBVS 5636 </v>
      </c>
      <c r="B146" s="13" t="str">
        <f t="shared" si="13"/>
        <v>I</v>
      </c>
      <c r="C146" s="44">
        <f t="shared" si="14"/>
        <v>53552.936999999998</v>
      </c>
      <c r="D146" s="10" t="str">
        <f t="shared" si="15"/>
        <v>vis</v>
      </c>
      <c r="E146" s="52">
        <f>VLOOKUP(C146,Active!C$21:E$969,3,FALSE)</f>
        <v>11963.995704547577</v>
      </c>
      <c r="F146" s="13" t="s">
        <v>133</v>
      </c>
      <c r="G146" s="10" t="str">
        <f t="shared" si="16"/>
        <v>53552.9370</v>
      </c>
      <c r="H146" s="44">
        <f t="shared" si="17"/>
        <v>11964</v>
      </c>
      <c r="I146" s="53" t="s">
        <v>841</v>
      </c>
      <c r="J146" s="54" t="s">
        <v>842</v>
      </c>
      <c r="K146" s="53">
        <v>11964</v>
      </c>
      <c r="L146" s="53" t="s">
        <v>825</v>
      </c>
      <c r="M146" s="54" t="s">
        <v>301</v>
      </c>
      <c r="N146" s="54" t="s">
        <v>843</v>
      </c>
      <c r="O146" s="55" t="s">
        <v>844</v>
      </c>
      <c r="P146" s="56" t="s">
        <v>845</v>
      </c>
    </row>
    <row r="147" spans="1:16" ht="26.25" thickBot="1">
      <c r="A147" s="44" t="str">
        <f t="shared" si="12"/>
        <v>JAAVSO 36(2);171 </v>
      </c>
      <c r="B147" s="13" t="str">
        <f t="shared" si="13"/>
        <v>I</v>
      </c>
      <c r="C147" s="44">
        <f t="shared" si="14"/>
        <v>54409.653700000003</v>
      </c>
      <c r="D147" s="10" t="str">
        <f t="shared" si="15"/>
        <v>vis</v>
      </c>
      <c r="E147" s="52">
        <f>VLOOKUP(C147,Active!C$21:E$969,3,FALSE)</f>
        <v>12363.994163787469</v>
      </c>
      <c r="F147" s="13" t="s">
        <v>133</v>
      </c>
      <c r="G147" s="10" t="str">
        <f t="shared" si="16"/>
        <v>54409.6537</v>
      </c>
      <c r="H147" s="44">
        <f t="shared" si="17"/>
        <v>12364</v>
      </c>
      <c r="I147" s="53" t="s">
        <v>858</v>
      </c>
      <c r="J147" s="54" t="s">
        <v>859</v>
      </c>
      <c r="K147" s="53">
        <v>12364</v>
      </c>
      <c r="L147" s="53" t="s">
        <v>860</v>
      </c>
      <c r="M147" s="54" t="s">
        <v>786</v>
      </c>
      <c r="N147" s="54" t="s">
        <v>787</v>
      </c>
      <c r="O147" s="55" t="s">
        <v>861</v>
      </c>
      <c r="P147" s="56" t="s">
        <v>862</v>
      </c>
    </row>
    <row r="148" spans="1:16" ht="26.25" thickBot="1">
      <c r="A148" s="44" t="str">
        <f t="shared" si="12"/>
        <v>JAAVSO 36(2);186 </v>
      </c>
      <c r="B148" s="13" t="str">
        <f t="shared" si="13"/>
        <v>I</v>
      </c>
      <c r="C148" s="44">
        <f t="shared" si="14"/>
        <v>54623.831100000003</v>
      </c>
      <c r="D148" s="10" t="str">
        <f t="shared" si="15"/>
        <v>vis</v>
      </c>
      <c r="E148" s="52">
        <f>VLOOKUP(C148,Active!C$21:E$969,3,FALSE)</f>
        <v>12463.992949855263</v>
      </c>
      <c r="F148" s="13" t="s">
        <v>133</v>
      </c>
      <c r="G148" s="10" t="str">
        <f t="shared" si="16"/>
        <v>54623.8311</v>
      </c>
      <c r="H148" s="44">
        <f t="shared" si="17"/>
        <v>12464</v>
      </c>
      <c r="I148" s="53" t="s">
        <v>863</v>
      </c>
      <c r="J148" s="54" t="s">
        <v>864</v>
      </c>
      <c r="K148" s="53">
        <v>12464</v>
      </c>
      <c r="L148" s="53" t="s">
        <v>865</v>
      </c>
      <c r="M148" s="54" t="s">
        <v>786</v>
      </c>
      <c r="N148" s="54" t="s">
        <v>838</v>
      </c>
      <c r="O148" s="55" t="s">
        <v>861</v>
      </c>
      <c r="P148" s="56" t="s">
        <v>866</v>
      </c>
    </row>
    <row r="149" spans="1:16" ht="13.5" thickBot="1">
      <c r="A149" s="44" t="str">
        <f t="shared" si="12"/>
        <v> JAAVSO 37;44 </v>
      </c>
      <c r="B149" s="13" t="str">
        <f t="shared" si="13"/>
        <v>I</v>
      </c>
      <c r="C149" s="44">
        <f t="shared" si="14"/>
        <v>54743.7742</v>
      </c>
      <c r="D149" s="10" t="str">
        <f t="shared" si="15"/>
        <v>vis</v>
      </c>
      <c r="E149" s="52">
        <f>VLOOKUP(C149,Active!C$21:E$969,3,FALSE)</f>
        <v>12519.994023718367</v>
      </c>
      <c r="F149" s="13" t="s">
        <v>133</v>
      </c>
      <c r="G149" s="10" t="str">
        <f t="shared" si="16"/>
        <v>54743.7742</v>
      </c>
      <c r="H149" s="44">
        <f t="shared" si="17"/>
        <v>12520</v>
      </c>
      <c r="I149" s="53" t="s">
        <v>873</v>
      </c>
      <c r="J149" s="54" t="s">
        <v>874</v>
      </c>
      <c r="K149" s="53" t="s">
        <v>875</v>
      </c>
      <c r="L149" s="53" t="s">
        <v>876</v>
      </c>
      <c r="M149" s="54" t="s">
        <v>786</v>
      </c>
      <c r="N149" s="54" t="s">
        <v>787</v>
      </c>
      <c r="O149" s="55" t="s">
        <v>853</v>
      </c>
      <c r="P149" s="55" t="s">
        <v>877</v>
      </c>
    </row>
    <row r="150" spans="1:16" ht="13.5" thickBot="1">
      <c r="A150" s="44" t="str">
        <f t="shared" si="12"/>
        <v> JAAVSO 38;120 </v>
      </c>
      <c r="B150" s="13" t="str">
        <f t="shared" si="13"/>
        <v>I</v>
      </c>
      <c r="C150" s="44">
        <f t="shared" si="14"/>
        <v>55163.567000000003</v>
      </c>
      <c r="D150" s="10" t="str">
        <f t="shared" si="15"/>
        <v>vis</v>
      </c>
      <c r="E150" s="52">
        <f>VLOOKUP(C150,Active!C$21:E$969,3,FALSE)</f>
        <v>12715.994023718369</v>
      </c>
      <c r="F150" s="13" t="s">
        <v>133</v>
      </c>
      <c r="G150" s="10" t="str">
        <f t="shared" si="16"/>
        <v>55163.5670</v>
      </c>
      <c r="H150" s="44">
        <f t="shared" si="17"/>
        <v>12716</v>
      </c>
      <c r="I150" s="53" t="s">
        <v>878</v>
      </c>
      <c r="J150" s="54" t="s">
        <v>879</v>
      </c>
      <c r="K150" s="53" t="s">
        <v>880</v>
      </c>
      <c r="L150" s="53" t="s">
        <v>876</v>
      </c>
      <c r="M150" s="54" t="s">
        <v>786</v>
      </c>
      <c r="N150" s="54" t="s">
        <v>787</v>
      </c>
      <c r="O150" s="55" t="s">
        <v>469</v>
      </c>
      <c r="P150" s="55" t="s">
        <v>881</v>
      </c>
    </row>
    <row r="151" spans="1:16" ht="13.5" thickBot="1">
      <c r="A151" s="44" t="str">
        <f t="shared" si="12"/>
        <v>BAVM 220 </v>
      </c>
      <c r="B151" s="13" t="str">
        <f t="shared" si="13"/>
        <v>I</v>
      </c>
      <c r="C151" s="44">
        <f t="shared" si="14"/>
        <v>55645.472699999998</v>
      </c>
      <c r="D151" s="10" t="str">
        <f t="shared" si="15"/>
        <v>vis</v>
      </c>
      <c r="E151" s="52">
        <f>VLOOKUP(C151,Active!C$21:E$969,3,FALSE)</f>
        <v>12940.994350546269</v>
      </c>
      <c r="F151" s="13" t="s">
        <v>133</v>
      </c>
      <c r="G151" s="10" t="str">
        <f t="shared" si="16"/>
        <v>55645.4727</v>
      </c>
      <c r="H151" s="44">
        <f t="shared" si="17"/>
        <v>12941</v>
      </c>
      <c r="I151" s="53" t="s">
        <v>882</v>
      </c>
      <c r="J151" s="54" t="s">
        <v>883</v>
      </c>
      <c r="K151" s="53" t="s">
        <v>884</v>
      </c>
      <c r="L151" s="53" t="s">
        <v>885</v>
      </c>
      <c r="M151" s="54" t="s">
        <v>786</v>
      </c>
      <c r="N151" s="54" t="s">
        <v>133</v>
      </c>
      <c r="O151" s="55" t="s">
        <v>871</v>
      </c>
      <c r="P151" s="56" t="s">
        <v>886</v>
      </c>
    </row>
    <row r="152" spans="1:16" ht="13.5" thickBot="1">
      <c r="A152" s="44" t="str">
        <f t="shared" si="12"/>
        <v>IBVS 6011 </v>
      </c>
      <c r="B152" s="13" t="str">
        <f t="shared" si="13"/>
        <v>I</v>
      </c>
      <c r="C152" s="44">
        <f t="shared" si="14"/>
        <v>55874.6446</v>
      </c>
      <c r="D152" s="10" t="str">
        <f t="shared" si="15"/>
        <v>vis</v>
      </c>
      <c r="E152" s="52">
        <f>VLOOKUP(C152,Active!C$21:E$969,3,FALSE)</f>
        <v>13047.994023718367</v>
      </c>
      <c r="F152" s="13" t="s">
        <v>133</v>
      </c>
      <c r="G152" s="10" t="str">
        <f t="shared" si="16"/>
        <v>55874.6446</v>
      </c>
      <c r="H152" s="44">
        <f t="shared" si="17"/>
        <v>13048</v>
      </c>
      <c r="I152" s="53" t="s">
        <v>887</v>
      </c>
      <c r="J152" s="54" t="s">
        <v>888</v>
      </c>
      <c r="K152" s="53" t="s">
        <v>889</v>
      </c>
      <c r="L152" s="53" t="s">
        <v>876</v>
      </c>
      <c r="M152" s="54" t="s">
        <v>786</v>
      </c>
      <c r="N152" s="54" t="s">
        <v>133</v>
      </c>
      <c r="O152" s="55" t="s">
        <v>397</v>
      </c>
      <c r="P152" s="56" t="s">
        <v>890</v>
      </c>
    </row>
    <row r="153" spans="1:16" ht="13.5" thickBot="1">
      <c r="A153" s="44" t="str">
        <f t="shared" si="12"/>
        <v> JAAVSO 41;122 </v>
      </c>
      <c r="B153" s="13" t="str">
        <f t="shared" si="13"/>
        <v>I</v>
      </c>
      <c r="C153" s="44">
        <f t="shared" si="14"/>
        <v>55934.616000000002</v>
      </c>
      <c r="D153" s="10" t="str">
        <f t="shared" si="15"/>
        <v>vis</v>
      </c>
      <c r="E153" s="52">
        <f>VLOOKUP(C153,Active!C$21:E$969,3,FALSE)</f>
        <v>13075.994490615371</v>
      </c>
      <c r="F153" s="13" t="s">
        <v>133</v>
      </c>
      <c r="G153" s="10" t="str">
        <f t="shared" si="16"/>
        <v>55934.6160</v>
      </c>
      <c r="H153" s="44">
        <f t="shared" si="17"/>
        <v>13076</v>
      </c>
      <c r="I153" s="53" t="s">
        <v>891</v>
      </c>
      <c r="J153" s="54" t="s">
        <v>892</v>
      </c>
      <c r="K153" s="53" t="s">
        <v>893</v>
      </c>
      <c r="L153" s="53" t="s">
        <v>894</v>
      </c>
      <c r="M153" s="54" t="s">
        <v>786</v>
      </c>
      <c r="N153" s="54" t="s">
        <v>133</v>
      </c>
      <c r="O153" s="55" t="s">
        <v>469</v>
      </c>
      <c r="P153" s="55" t="s">
        <v>895</v>
      </c>
    </row>
    <row r="154" spans="1:16" ht="13.5" thickBot="1">
      <c r="A154" s="44" t="str">
        <f t="shared" si="12"/>
        <v>IBVS 6114 </v>
      </c>
      <c r="B154" s="13" t="str">
        <f t="shared" si="13"/>
        <v>I</v>
      </c>
      <c r="C154" s="44">
        <f t="shared" si="14"/>
        <v>56187.345480000004</v>
      </c>
      <c r="D154" s="10" t="str">
        <f t="shared" si="15"/>
        <v>vis</v>
      </c>
      <c r="E154" s="52">
        <f>VLOOKUP(C154,Active!C$21:E$969,3,FALSE)</f>
        <v>13193.993127276124</v>
      </c>
      <c r="F154" s="13" t="s">
        <v>133</v>
      </c>
      <c r="G154" s="10" t="str">
        <f t="shared" si="16"/>
        <v>56187.34548</v>
      </c>
      <c r="H154" s="44">
        <f t="shared" si="17"/>
        <v>13194</v>
      </c>
      <c r="I154" s="53" t="s">
        <v>896</v>
      </c>
      <c r="J154" s="54" t="s">
        <v>897</v>
      </c>
      <c r="K154" s="53" t="s">
        <v>898</v>
      </c>
      <c r="L154" s="53" t="s">
        <v>899</v>
      </c>
      <c r="M154" s="54" t="s">
        <v>786</v>
      </c>
      <c r="N154" s="54" t="s">
        <v>126</v>
      </c>
      <c r="O154" s="55" t="s">
        <v>900</v>
      </c>
      <c r="P154" s="56" t="s">
        <v>901</v>
      </c>
    </row>
    <row r="155" spans="1:16" ht="13.5" thickBot="1">
      <c r="A155" s="44" t="str">
        <f t="shared" si="12"/>
        <v>BAVM 231 </v>
      </c>
      <c r="B155" s="13" t="str">
        <f t="shared" si="13"/>
        <v>I</v>
      </c>
      <c r="C155" s="44">
        <f t="shared" si="14"/>
        <v>56219.474800000004</v>
      </c>
      <c r="D155" s="10" t="str">
        <f t="shared" si="15"/>
        <v>vis</v>
      </c>
      <c r="E155" s="52">
        <f>VLOOKUP(C155,Active!C$21:E$969,3,FALSE)</f>
        <v>13208.994210477171</v>
      </c>
      <c r="F155" s="13" t="s">
        <v>133</v>
      </c>
      <c r="G155" s="10" t="str">
        <f t="shared" si="16"/>
        <v>56219.4748</v>
      </c>
      <c r="H155" s="44">
        <f t="shared" si="17"/>
        <v>13209</v>
      </c>
      <c r="I155" s="53" t="s">
        <v>902</v>
      </c>
      <c r="J155" s="54" t="s">
        <v>903</v>
      </c>
      <c r="K155" s="53" t="s">
        <v>904</v>
      </c>
      <c r="L155" s="53" t="s">
        <v>905</v>
      </c>
      <c r="M155" s="54" t="s">
        <v>786</v>
      </c>
      <c r="N155" s="54" t="s">
        <v>870</v>
      </c>
      <c r="O155" s="55" t="s">
        <v>871</v>
      </c>
      <c r="P155" s="56" t="s">
        <v>906</v>
      </c>
    </row>
    <row r="156" spans="1:16" ht="13.5" thickBot="1">
      <c r="A156" s="44" t="str">
        <f t="shared" si="12"/>
        <v>IBVS 6114 </v>
      </c>
      <c r="B156" s="13" t="str">
        <f t="shared" si="13"/>
        <v>I</v>
      </c>
      <c r="C156" s="44">
        <f t="shared" si="14"/>
        <v>56461.496189999998</v>
      </c>
      <c r="D156" s="10" t="str">
        <f t="shared" si="15"/>
        <v>vis</v>
      </c>
      <c r="E156" s="52">
        <f>VLOOKUP(C156,Active!C$21:E$969,3,FALSE)</f>
        <v>13321.993272014193</v>
      </c>
      <c r="F156" s="13" t="s">
        <v>133</v>
      </c>
      <c r="G156" s="10" t="str">
        <f t="shared" si="16"/>
        <v>56461.49619</v>
      </c>
      <c r="H156" s="44">
        <f t="shared" si="17"/>
        <v>13322</v>
      </c>
      <c r="I156" s="53" t="s">
        <v>907</v>
      </c>
      <c r="J156" s="54" t="s">
        <v>908</v>
      </c>
      <c r="K156" s="53" t="s">
        <v>909</v>
      </c>
      <c r="L156" s="53" t="s">
        <v>910</v>
      </c>
      <c r="M156" s="54" t="s">
        <v>786</v>
      </c>
      <c r="N156" s="54" t="s">
        <v>126</v>
      </c>
      <c r="O156" s="55" t="s">
        <v>900</v>
      </c>
      <c r="P156" s="56" t="s">
        <v>901</v>
      </c>
    </row>
    <row r="157" spans="1:16" ht="13.5" thickBot="1">
      <c r="A157" s="44" t="str">
        <f t="shared" si="12"/>
        <v>BAVM 232 </v>
      </c>
      <c r="B157" s="13" t="str">
        <f t="shared" si="13"/>
        <v>I</v>
      </c>
      <c r="C157" s="44">
        <f t="shared" si="14"/>
        <v>56491.480199999998</v>
      </c>
      <c r="D157" s="10" t="str">
        <f t="shared" si="15"/>
        <v>vis</v>
      </c>
      <c r="E157" s="52">
        <f>VLOOKUP(C157,Active!C$21:E$969,3,FALSE)</f>
        <v>13335.992716406759</v>
      </c>
      <c r="F157" s="13" t="s">
        <v>133</v>
      </c>
      <c r="G157" s="10" t="str">
        <f t="shared" si="16"/>
        <v>56491.4802</v>
      </c>
      <c r="H157" s="44">
        <f t="shared" si="17"/>
        <v>13336</v>
      </c>
      <c r="I157" s="53" t="s">
        <v>911</v>
      </c>
      <c r="J157" s="54" t="s">
        <v>912</v>
      </c>
      <c r="K157" s="53" t="s">
        <v>913</v>
      </c>
      <c r="L157" s="53" t="s">
        <v>914</v>
      </c>
      <c r="M157" s="54" t="s">
        <v>786</v>
      </c>
      <c r="N157" s="54" t="s">
        <v>870</v>
      </c>
      <c r="O157" s="55" t="s">
        <v>871</v>
      </c>
      <c r="P157" s="56" t="s">
        <v>915</v>
      </c>
    </row>
    <row r="158" spans="1:16" ht="13.5" thickBot="1">
      <c r="A158" s="44" t="str">
        <f t="shared" si="12"/>
        <v>BAVM 239 </v>
      </c>
      <c r="B158" s="13" t="str">
        <f t="shared" si="13"/>
        <v>I</v>
      </c>
      <c r="C158" s="44">
        <f t="shared" si="14"/>
        <v>56928.407800000001</v>
      </c>
      <c r="D158" s="10" t="str">
        <f t="shared" si="15"/>
        <v>vis</v>
      </c>
      <c r="E158" s="52">
        <f>VLOOKUP(C158,Active!C$21:E$969,3,FALSE)</f>
        <v>13539.992903165563</v>
      </c>
      <c r="F158" s="13" t="s">
        <v>133</v>
      </c>
      <c r="G158" s="10" t="str">
        <f t="shared" si="16"/>
        <v>56928.4078</v>
      </c>
      <c r="H158" s="44">
        <f t="shared" si="17"/>
        <v>13540</v>
      </c>
      <c r="I158" s="53" t="s">
        <v>916</v>
      </c>
      <c r="J158" s="54" t="s">
        <v>917</v>
      </c>
      <c r="K158" s="53" t="s">
        <v>918</v>
      </c>
      <c r="L158" s="53" t="s">
        <v>919</v>
      </c>
      <c r="M158" s="54" t="s">
        <v>786</v>
      </c>
      <c r="N158" s="54" t="s">
        <v>870</v>
      </c>
      <c r="O158" s="55" t="s">
        <v>871</v>
      </c>
      <c r="P158" s="56" t="s">
        <v>920</v>
      </c>
    </row>
    <row r="159" spans="1:16" ht="12.75" customHeight="1" thickBot="1">
      <c r="A159" s="44" t="str">
        <f t="shared" si="12"/>
        <v> VBB 8.6.50 </v>
      </c>
      <c r="B159" s="13" t="str">
        <f t="shared" si="13"/>
        <v>I</v>
      </c>
      <c r="C159" s="44">
        <f t="shared" si="14"/>
        <v>24998.45</v>
      </c>
      <c r="D159" s="10" t="str">
        <f t="shared" si="15"/>
        <v>vis</v>
      </c>
      <c r="E159" s="52">
        <f>VLOOKUP(C159,Active!C$21:E$969,3,FALSE)</f>
        <v>-1368.008684284247</v>
      </c>
      <c r="F159" s="13" t="s">
        <v>133</v>
      </c>
      <c r="G159" s="10" t="str">
        <f t="shared" si="16"/>
        <v>24998.450</v>
      </c>
      <c r="H159" s="44">
        <f t="shared" si="17"/>
        <v>-1368</v>
      </c>
      <c r="I159" s="53" t="s">
        <v>136</v>
      </c>
      <c r="J159" s="54" t="s">
        <v>137</v>
      </c>
      <c r="K159" s="53">
        <v>-1368</v>
      </c>
      <c r="L159" s="53" t="s">
        <v>138</v>
      </c>
      <c r="M159" s="54" t="s">
        <v>139</v>
      </c>
      <c r="N159" s="54"/>
      <c r="O159" s="55" t="s">
        <v>140</v>
      </c>
      <c r="P159" s="55" t="s">
        <v>141</v>
      </c>
    </row>
    <row r="160" spans="1:16" ht="12.75" customHeight="1" thickBot="1">
      <c r="A160" s="44" t="str">
        <f t="shared" si="12"/>
        <v> VBB 8.6.50 </v>
      </c>
      <c r="B160" s="13" t="str">
        <f t="shared" si="13"/>
        <v>I</v>
      </c>
      <c r="C160" s="44">
        <f t="shared" si="14"/>
        <v>25088.39</v>
      </c>
      <c r="D160" s="10" t="str">
        <f t="shared" si="15"/>
        <v>vis</v>
      </c>
      <c r="E160" s="52">
        <f>VLOOKUP(C160,Active!C$21:E$969,3,FALSE)</f>
        <v>-1326.0159678774869</v>
      </c>
      <c r="F160" s="13" t="s">
        <v>133</v>
      </c>
      <c r="G160" s="10" t="str">
        <f t="shared" si="16"/>
        <v>25088.390</v>
      </c>
      <c r="H160" s="44">
        <f t="shared" si="17"/>
        <v>-1326</v>
      </c>
      <c r="I160" s="53" t="s">
        <v>142</v>
      </c>
      <c r="J160" s="54" t="s">
        <v>143</v>
      </c>
      <c r="K160" s="53">
        <v>-1326</v>
      </c>
      <c r="L160" s="53" t="s">
        <v>144</v>
      </c>
      <c r="M160" s="54" t="s">
        <v>139</v>
      </c>
      <c r="N160" s="54"/>
      <c r="O160" s="55" t="s">
        <v>140</v>
      </c>
      <c r="P160" s="55" t="s">
        <v>141</v>
      </c>
    </row>
    <row r="161" spans="1:16" ht="12.75" customHeight="1" thickBot="1">
      <c r="A161" s="44" t="str">
        <f t="shared" si="12"/>
        <v> VBB 8.6.50 </v>
      </c>
      <c r="B161" s="13" t="str">
        <f t="shared" si="13"/>
        <v>I</v>
      </c>
      <c r="C161" s="44">
        <f t="shared" si="14"/>
        <v>25302.6</v>
      </c>
      <c r="D161" s="10" t="str">
        <f t="shared" si="15"/>
        <v>vis</v>
      </c>
      <c r="E161" s="52">
        <f>VLOOKUP(C161,Active!C$21:E$969,3,FALSE)</f>
        <v>-1226.0019609674118</v>
      </c>
      <c r="F161" s="13" t="s">
        <v>133</v>
      </c>
      <c r="G161" s="10" t="str">
        <f t="shared" si="16"/>
        <v>25302.600</v>
      </c>
      <c r="H161" s="44">
        <f t="shared" si="17"/>
        <v>-1226</v>
      </c>
      <c r="I161" s="53" t="s">
        <v>145</v>
      </c>
      <c r="J161" s="54" t="s">
        <v>146</v>
      </c>
      <c r="K161" s="53">
        <v>-1226</v>
      </c>
      <c r="L161" s="53" t="s">
        <v>147</v>
      </c>
      <c r="M161" s="54" t="s">
        <v>139</v>
      </c>
      <c r="N161" s="54"/>
      <c r="O161" s="55" t="s">
        <v>140</v>
      </c>
      <c r="P161" s="55" t="s">
        <v>141</v>
      </c>
    </row>
    <row r="162" spans="1:16" ht="12.75" customHeight="1" thickBot="1">
      <c r="A162" s="44" t="str">
        <f t="shared" si="12"/>
        <v> VBB 8.6.50 </v>
      </c>
      <c r="B162" s="13" t="str">
        <f t="shared" si="13"/>
        <v>I</v>
      </c>
      <c r="C162" s="44">
        <f t="shared" si="14"/>
        <v>25645.33</v>
      </c>
      <c r="D162" s="10" t="str">
        <f t="shared" si="15"/>
        <v>vis</v>
      </c>
      <c r="E162" s="52">
        <f>VLOOKUP(C162,Active!C$21:E$969,3,FALSE)</f>
        <v>-1065.9823512933044</v>
      </c>
      <c r="F162" s="13" t="s">
        <v>133</v>
      </c>
      <c r="G162" s="10" t="str">
        <f t="shared" si="16"/>
        <v>25645.330</v>
      </c>
      <c r="H162" s="44">
        <f t="shared" si="17"/>
        <v>-1066</v>
      </c>
      <c r="I162" s="53" t="s">
        <v>148</v>
      </c>
      <c r="J162" s="54" t="s">
        <v>149</v>
      </c>
      <c r="K162" s="53">
        <v>-1066</v>
      </c>
      <c r="L162" s="53" t="s">
        <v>150</v>
      </c>
      <c r="M162" s="54" t="s">
        <v>139</v>
      </c>
      <c r="N162" s="54"/>
      <c r="O162" s="55" t="s">
        <v>140</v>
      </c>
      <c r="P162" s="55" t="s">
        <v>141</v>
      </c>
    </row>
    <row r="163" spans="1:16" ht="12.75" customHeight="1" thickBot="1">
      <c r="A163" s="44" t="str">
        <f t="shared" si="12"/>
        <v> VBB 8.6.50 </v>
      </c>
      <c r="B163" s="13" t="str">
        <f t="shared" si="13"/>
        <v>I</v>
      </c>
      <c r="C163" s="44">
        <f t="shared" si="14"/>
        <v>25647.5</v>
      </c>
      <c r="D163" s="10" t="str">
        <f t="shared" si="15"/>
        <v>vis</v>
      </c>
      <c r="E163" s="52">
        <f>VLOOKUP(C163,Active!C$21:E$969,3,FALSE)</f>
        <v>-1064.969184797834</v>
      </c>
      <c r="F163" s="13" t="s">
        <v>133</v>
      </c>
      <c r="G163" s="10" t="str">
        <f t="shared" si="16"/>
        <v>25647.500</v>
      </c>
      <c r="H163" s="44">
        <f t="shared" si="17"/>
        <v>-1065</v>
      </c>
      <c r="I163" s="53" t="s">
        <v>151</v>
      </c>
      <c r="J163" s="54" t="s">
        <v>152</v>
      </c>
      <c r="K163" s="53">
        <v>-1065</v>
      </c>
      <c r="L163" s="53" t="s">
        <v>153</v>
      </c>
      <c r="M163" s="54" t="s">
        <v>139</v>
      </c>
      <c r="N163" s="54"/>
      <c r="O163" s="55" t="s">
        <v>140</v>
      </c>
      <c r="P163" s="55" t="s">
        <v>141</v>
      </c>
    </row>
    <row r="164" spans="1:16" ht="12.75" customHeight="1" thickBot="1">
      <c r="A164" s="44" t="str">
        <f t="shared" si="12"/>
        <v> VBB 8.6.50 </v>
      </c>
      <c r="B164" s="13" t="str">
        <f t="shared" si="13"/>
        <v>I</v>
      </c>
      <c r="C164" s="44">
        <f t="shared" si="14"/>
        <v>25889.47</v>
      </c>
      <c r="D164" s="10" t="str">
        <f t="shared" si="15"/>
        <v>vis</v>
      </c>
      <c r="E164" s="52">
        <f>VLOOKUP(C164,Active!C$21:E$969,3,FALSE)</f>
        <v>-951.99411709776814</v>
      </c>
      <c r="F164" s="13" t="s">
        <v>133</v>
      </c>
      <c r="G164" s="10" t="str">
        <f t="shared" si="16"/>
        <v>25889.470</v>
      </c>
      <c r="H164" s="44">
        <f t="shared" si="17"/>
        <v>-952</v>
      </c>
      <c r="I164" s="53" t="s">
        <v>154</v>
      </c>
      <c r="J164" s="54" t="s">
        <v>155</v>
      </c>
      <c r="K164" s="53">
        <v>-952</v>
      </c>
      <c r="L164" s="53" t="s">
        <v>156</v>
      </c>
      <c r="M164" s="54" t="s">
        <v>139</v>
      </c>
      <c r="N164" s="54"/>
      <c r="O164" s="55" t="s">
        <v>140</v>
      </c>
      <c r="P164" s="55" t="s">
        <v>141</v>
      </c>
    </row>
    <row r="165" spans="1:16" ht="12.75" customHeight="1" thickBot="1">
      <c r="A165" s="44" t="str">
        <f t="shared" si="12"/>
        <v> VBB 8.6.50 </v>
      </c>
      <c r="B165" s="13" t="str">
        <f t="shared" si="13"/>
        <v>I</v>
      </c>
      <c r="C165" s="44">
        <f t="shared" si="14"/>
        <v>25936.6</v>
      </c>
      <c r="D165" s="10" t="str">
        <f t="shared" si="15"/>
        <v>vis</v>
      </c>
      <c r="E165" s="52">
        <f>VLOOKUP(C165,Active!C$21:E$969,3,FALSE)</f>
        <v>-929.98926136894318</v>
      </c>
      <c r="F165" s="13" t="s">
        <v>133</v>
      </c>
      <c r="G165" s="10" t="str">
        <f t="shared" si="16"/>
        <v>25936.600</v>
      </c>
      <c r="H165" s="44">
        <f t="shared" si="17"/>
        <v>-930</v>
      </c>
      <c r="I165" s="53" t="s">
        <v>157</v>
      </c>
      <c r="J165" s="54" t="s">
        <v>158</v>
      </c>
      <c r="K165" s="53">
        <v>-930</v>
      </c>
      <c r="L165" s="53" t="s">
        <v>159</v>
      </c>
      <c r="M165" s="54" t="s">
        <v>139</v>
      </c>
      <c r="N165" s="54"/>
      <c r="O165" s="55" t="s">
        <v>140</v>
      </c>
      <c r="P165" s="55" t="s">
        <v>141</v>
      </c>
    </row>
    <row r="166" spans="1:16" ht="12.75" customHeight="1" thickBot="1">
      <c r="A166" s="44" t="str">
        <f t="shared" si="12"/>
        <v> AAC 2.139 </v>
      </c>
      <c r="B166" s="13" t="str">
        <f t="shared" si="13"/>
        <v>I</v>
      </c>
      <c r="C166" s="44">
        <f t="shared" si="14"/>
        <v>27772.115000000002</v>
      </c>
      <c r="D166" s="10" t="str">
        <f t="shared" si="15"/>
        <v>vis</v>
      </c>
      <c r="E166" s="52">
        <f>VLOOKUP(C166,Active!C$21:E$969,3,FALSE)</f>
        <v>-72.992809786160862</v>
      </c>
      <c r="F166" s="13" t="s">
        <v>133</v>
      </c>
      <c r="G166" s="10" t="str">
        <f t="shared" si="16"/>
        <v>27772.115</v>
      </c>
      <c r="H166" s="44">
        <f t="shared" si="17"/>
        <v>-73</v>
      </c>
      <c r="I166" s="53" t="s">
        <v>160</v>
      </c>
      <c r="J166" s="54" t="s">
        <v>161</v>
      </c>
      <c r="K166" s="53">
        <v>-73</v>
      </c>
      <c r="L166" s="53" t="s">
        <v>162</v>
      </c>
      <c r="M166" s="54" t="s">
        <v>163</v>
      </c>
      <c r="N166" s="54"/>
      <c r="O166" s="55" t="s">
        <v>164</v>
      </c>
      <c r="P166" s="55" t="s">
        <v>165</v>
      </c>
    </row>
    <row r="167" spans="1:16" ht="12.75" customHeight="1" thickBot="1">
      <c r="A167" s="44" t="str">
        <f t="shared" si="12"/>
        <v> AAC 2.139 </v>
      </c>
      <c r="B167" s="13" t="str">
        <f t="shared" si="13"/>
        <v>I</v>
      </c>
      <c r="C167" s="44">
        <f t="shared" si="14"/>
        <v>27853.498</v>
      </c>
      <c r="D167" s="10" t="str">
        <f t="shared" si="15"/>
        <v>vis</v>
      </c>
      <c r="E167" s="52">
        <f>VLOOKUP(C167,Active!C$21:E$969,3,FALSE)</f>
        <v>-34.995331029975411</v>
      </c>
      <c r="F167" s="13" t="s">
        <v>133</v>
      </c>
      <c r="G167" s="10" t="str">
        <f t="shared" si="16"/>
        <v>27853.498</v>
      </c>
      <c r="H167" s="44">
        <f t="shared" si="17"/>
        <v>-35</v>
      </c>
      <c r="I167" s="53" t="s">
        <v>166</v>
      </c>
      <c r="J167" s="54" t="s">
        <v>167</v>
      </c>
      <c r="K167" s="53">
        <v>-35</v>
      </c>
      <c r="L167" s="53" t="s">
        <v>168</v>
      </c>
      <c r="M167" s="54" t="s">
        <v>163</v>
      </c>
      <c r="N167" s="54"/>
      <c r="O167" s="55" t="s">
        <v>164</v>
      </c>
      <c r="P167" s="55" t="s">
        <v>165</v>
      </c>
    </row>
    <row r="168" spans="1:16" ht="12.75" customHeight="1" thickBot="1">
      <c r="A168" s="44" t="str">
        <f t="shared" si="12"/>
        <v> AAC 2.139 </v>
      </c>
      <c r="B168" s="13" t="str">
        <f t="shared" si="13"/>
        <v>I</v>
      </c>
      <c r="C168" s="44">
        <f t="shared" si="14"/>
        <v>27866.345000000001</v>
      </c>
      <c r="D168" s="10" t="str">
        <f t="shared" si="15"/>
        <v>vis</v>
      </c>
      <c r="E168" s="52">
        <f>VLOOKUP(C168,Active!C$21:E$969,3,FALSE)</f>
        <v>-28.997105238584261</v>
      </c>
      <c r="F168" s="13" t="s">
        <v>133</v>
      </c>
      <c r="G168" s="10" t="str">
        <f t="shared" si="16"/>
        <v>27866.345</v>
      </c>
      <c r="H168" s="44">
        <f t="shared" si="17"/>
        <v>-29</v>
      </c>
      <c r="I168" s="53" t="s">
        <v>169</v>
      </c>
      <c r="J168" s="54" t="s">
        <v>170</v>
      </c>
      <c r="K168" s="53">
        <v>-29</v>
      </c>
      <c r="L168" s="53" t="s">
        <v>171</v>
      </c>
      <c r="M168" s="54" t="s">
        <v>163</v>
      </c>
      <c r="N168" s="54"/>
      <c r="O168" s="55" t="s">
        <v>164</v>
      </c>
      <c r="P168" s="55" t="s">
        <v>165</v>
      </c>
    </row>
    <row r="169" spans="1:16" ht="12.75" customHeight="1" thickBot="1">
      <c r="A169" s="44" t="str">
        <f t="shared" si="12"/>
        <v> AAC 2.139 </v>
      </c>
      <c r="B169" s="13" t="str">
        <f t="shared" si="13"/>
        <v>I</v>
      </c>
      <c r="C169" s="44">
        <f t="shared" si="14"/>
        <v>27868.475999999999</v>
      </c>
      <c r="D169" s="10" t="str">
        <f t="shared" si="15"/>
        <v>vis</v>
      </c>
      <c r="E169" s="52">
        <f>VLOOKUP(C169,Active!C$21:E$969,3,FALSE)</f>
        <v>-28.002147726212616</v>
      </c>
      <c r="F169" s="13" t="s">
        <v>133</v>
      </c>
      <c r="G169" s="10" t="str">
        <f t="shared" si="16"/>
        <v>27868.476</v>
      </c>
      <c r="H169" s="44">
        <f t="shared" si="17"/>
        <v>-28</v>
      </c>
      <c r="I169" s="53" t="s">
        <v>172</v>
      </c>
      <c r="J169" s="54" t="s">
        <v>173</v>
      </c>
      <c r="K169" s="53">
        <v>-28</v>
      </c>
      <c r="L169" s="53" t="s">
        <v>174</v>
      </c>
      <c r="M169" s="54" t="s">
        <v>163</v>
      </c>
      <c r="N169" s="54"/>
      <c r="O169" s="55" t="s">
        <v>164</v>
      </c>
      <c r="P169" s="55" t="s">
        <v>165</v>
      </c>
    </row>
    <row r="170" spans="1:16" ht="12.75" customHeight="1" thickBot="1">
      <c r="A170" s="44" t="str">
        <f t="shared" si="12"/>
        <v> AAC 2.139 </v>
      </c>
      <c r="B170" s="13" t="str">
        <f t="shared" si="13"/>
        <v>I</v>
      </c>
      <c r="C170" s="44">
        <f t="shared" si="14"/>
        <v>27913.45</v>
      </c>
      <c r="D170" s="10" t="str">
        <f t="shared" si="15"/>
        <v>vis</v>
      </c>
      <c r="E170" s="52">
        <f>VLOOKUP(C170,Active!C$21:E$969,3,FALSE)</f>
        <v>-7.0039219348212738</v>
      </c>
      <c r="F170" s="13" t="s">
        <v>133</v>
      </c>
      <c r="G170" s="10" t="str">
        <f t="shared" si="16"/>
        <v>27913.450</v>
      </c>
      <c r="H170" s="44">
        <f t="shared" si="17"/>
        <v>-7</v>
      </c>
      <c r="I170" s="53" t="s">
        <v>175</v>
      </c>
      <c r="J170" s="54" t="s">
        <v>176</v>
      </c>
      <c r="K170" s="53">
        <v>-7</v>
      </c>
      <c r="L170" s="53" t="s">
        <v>177</v>
      </c>
      <c r="M170" s="54" t="s">
        <v>163</v>
      </c>
      <c r="N170" s="54"/>
      <c r="O170" s="55" t="s">
        <v>164</v>
      </c>
      <c r="P170" s="55" t="s">
        <v>165</v>
      </c>
    </row>
    <row r="171" spans="1:16" ht="12.75" customHeight="1" thickBot="1">
      <c r="A171" s="44" t="str">
        <f t="shared" si="12"/>
        <v> AAC 2.139 </v>
      </c>
      <c r="B171" s="13" t="str">
        <f t="shared" si="13"/>
        <v>I</v>
      </c>
      <c r="C171" s="44">
        <f t="shared" si="14"/>
        <v>27926.308000000001</v>
      </c>
      <c r="D171" s="10" t="str">
        <f t="shared" si="15"/>
        <v>vis</v>
      </c>
      <c r="E171" s="52">
        <f>VLOOKUP(C171,Active!C$21:E$969,3,FALSE)</f>
        <v>-1.000560276403039</v>
      </c>
      <c r="F171" s="13" t="s">
        <v>133</v>
      </c>
      <c r="G171" s="10" t="str">
        <f t="shared" si="16"/>
        <v>27926.308</v>
      </c>
      <c r="H171" s="44">
        <f t="shared" si="17"/>
        <v>-1</v>
      </c>
      <c r="I171" s="53" t="s">
        <v>178</v>
      </c>
      <c r="J171" s="54" t="s">
        <v>179</v>
      </c>
      <c r="K171" s="53">
        <v>-1</v>
      </c>
      <c r="L171" s="53" t="s">
        <v>180</v>
      </c>
      <c r="M171" s="54" t="s">
        <v>163</v>
      </c>
      <c r="N171" s="54"/>
      <c r="O171" s="55" t="s">
        <v>164</v>
      </c>
      <c r="P171" s="55" t="s">
        <v>165</v>
      </c>
    </row>
    <row r="172" spans="1:16" ht="12.75" customHeight="1" thickBot="1">
      <c r="A172" s="44" t="str">
        <f t="shared" si="12"/>
        <v> AAC 2.139 </v>
      </c>
      <c r="B172" s="13" t="str">
        <f t="shared" si="13"/>
        <v>I</v>
      </c>
      <c r="C172" s="44">
        <f t="shared" si="14"/>
        <v>27928.457999999999</v>
      </c>
      <c r="D172" s="10" t="str">
        <f t="shared" si="15"/>
        <v>vis</v>
      </c>
      <c r="E172" s="52">
        <f>VLOOKUP(C172,Active!C$21:E$969,3,FALSE)</f>
        <v>3.2682790166159814E-3</v>
      </c>
      <c r="F172" s="13" t="s">
        <v>133</v>
      </c>
      <c r="G172" s="10" t="str">
        <f t="shared" si="16"/>
        <v>27928.458</v>
      </c>
      <c r="H172" s="44">
        <f t="shared" si="17"/>
        <v>0</v>
      </c>
      <c r="I172" s="53" t="s">
        <v>181</v>
      </c>
      <c r="J172" s="54" t="s">
        <v>182</v>
      </c>
      <c r="K172" s="53">
        <v>0</v>
      </c>
      <c r="L172" s="53" t="s">
        <v>183</v>
      </c>
      <c r="M172" s="54" t="s">
        <v>163</v>
      </c>
      <c r="N172" s="54"/>
      <c r="O172" s="55" t="s">
        <v>164</v>
      </c>
      <c r="P172" s="55" t="s">
        <v>165</v>
      </c>
    </row>
    <row r="173" spans="1:16" ht="12.75" customHeight="1" thickBot="1">
      <c r="A173" s="44" t="str">
        <f t="shared" si="12"/>
        <v> AAC 2.139 </v>
      </c>
      <c r="B173" s="13" t="str">
        <f t="shared" si="13"/>
        <v>I</v>
      </c>
      <c r="C173" s="44">
        <f t="shared" si="14"/>
        <v>27943.435000000001</v>
      </c>
      <c r="D173" s="10" t="str">
        <f t="shared" si="15"/>
        <v>vis</v>
      </c>
      <c r="E173" s="52">
        <f>VLOOKUP(C173,Active!C$21:E$969,3,FALSE)</f>
        <v>6.9959846857784944</v>
      </c>
      <c r="F173" s="13" t="s">
        <v>133</v>
      </c>
      <c r="G173" s="10" t="str">
        <f t="shared" si="16"/>
        <v>27943.435</v>
      </c>
      <c r="H173" s="44">
        <f t="shared" si="17"/>
        <v>7</v>
      </c>
      <c r="I173" s="53" t="s">
        <v>184</v>
      </c>
      <c r="J173" s="54" t="s">
        <v>185</v>
      </c>
      <c r="K173" s="53">
        <v>7</v>
      </c>
      <c r="L173" s="53" t="s">
        <v>186</v>
      </c>
      <c r="M173" s="54" t="s">
        <v>163</v>
      </c>
      <c r="N173" s="54"/>
      <c r="O173" s="55" t="s">
        <v>164</v>
      </c>
      <c r="P173" s="55" t="s">
        <v>165</v>
      </c>
    </row>
    <row r="174" spans="1:16" ht="12.75" customHeight="1" thickBot="1">
      <c r="A174" s="44" t="str">
        <f t="shared" si="12"/>
        <v> AAC 2.139 </v>
      </c>
      <c r="B174" s="13" t="str">
        <f t="shared" si="13"/>
        <v>I</v>
      </c>
      <c r="C174" s="44">
        <f t="shared" si="14"/>
        <v>27960.571</v>
      </c>
      <c r="D174" s="10" t="str">
        <f t="shared" si="15"/>
        <v>vis</v>
      </c>
      <c r="E174" s="52">
        <f>VLOOKUP(C174,Active!C$21:E$969,3,FALSE)</f>
        <v>14.996731720981876</v>
      </c>
      <c r="F174" s="13" t="s">
        <v>133</v>
      </c>
      <c r="G174" s="10" t="str">
        <f t="shared" si="16"/>
        <v>27960.571</v>
      </c>
      <c r="H174" s="44">
        <f t="shared" si="17"/>
        <v>15</v>
      </c>
      <c r="I174" s="53" t="s">
        <v>187</v>
      </c>
      <c r="J174" s="54" t="s">
        <v>188</v>
      </c>
      <c r="K174" s="53">
        <v>15</v>
      </c>
      <c r="L174" s="53" t="s">
        <v>189</v>
      </c>
      <c r="M174" s="54" t="s">
        <v>163</v>
      </c>
      <c r="N174" s="54"/>
      <c r="O174" s="55" t="s">
        <v>164</v>
      </c>
      <c r="P174" s="55" t="s">
        <v>165</v>
      </c>
    </row>
    <row r="175" spans="1:16" ht="12.75" customHeight="1" thickBot="1">
      <c r="A175" s="44" t="str">
        <f t="shared" si="12"/>
        <v> AAC 2.139 </v>
      </c>
      <c r="B175" s="13" t="str">
        <f t="shared" si="13"/>
        <v>I</v>
      </c>
      <c r="C175" s="44">
        <f t="shared" si="14"/>
        <v>27975.567999999999</v>
      </c>
      <c r="D175" s="10" t="str">
        <f t="shared" si="15"/>
        <v>vis</v>
      </c>
      <c r="E175" s="52">
        <f>VLOOKUP(C175,Active!C$21:E$969,3,FALSE)</f>
        <v>21.998786067792686</v>
      </c>
      <c r="F175" s="13" t="s">
        <v>133</v>
      </c>
      <c r="G175" s="10" t="str">
        <f t="shared" si="16"/>
        <v>27975.568</v>
      </c>
      <c r="H175" s="44">
        <f t="shared" si="17"/>
        <v>22</v>
      </c>
      <c r="I175" s="53" t="s">
        <v>190</v>
      </c>
      <c r="J175" s="54" t="s">
        <v>191</v>
      </c>
      <c r="K175" s="53">
        <v>22</v>
      </c>
      <c r="L175" s="53" t="s">
        <v>134</v>
      </c>
      <c r="M175" s="54" t="s">
        <v>163</v>
      </c>
      <c r="N175" s="54"/>
      <c r="O175" s="55" t="s">
        <v>164</v>
      </c>
      <c r="P175" s="55" t="s">
        <v>165</v>
      </c>
    </row>
    <row r="176" spans="1:16" ht="12.75" customHeight="1" thickBot="1">
      <c r="A176" s="44" t="str">
        <f t="shared" si="12"/>
        <v> AAC 2.139 </v>
      </c>
      <c r="B176" s="13" t="str">
        <f t="shared" si="13"/>
        <v>I</v>
      </c>
      <c r="C176" s="44">
        <f t="shared" si="14"/>
        <v>28003.404999999999</v>
      </c>
      <c r="D176" s="10" t="str">
        <f t="shared" si="15"/>
        <v>vis</v>
      </c>
      <c r="E176" s="52">
        <f>VLOOKUP(C176,Active!C$21:E$969,3,FALSE)</f>
        <v>34.99579792697633</v>
      </c>
      <c r="F176" s="13" t="s">
        <v>133</v>
      </c>
      <c r="G176" s="10" t="str">
        <f t="shared" si="16"/>
        <v>28003.405</v>
      </c>
      <c r="H176" s="44">
        <f t="shared" si="17"/>
        <v>35</v>
      </c>
      <c r="I176" s="53" t="s">
        <v>192</v>
      </c>
      <c r="J176" s="54" t="s">
        <v>193</v>
      </c>
      <c r="K176" s="53">
        <v>35</v>
      </c>
      <c r="L176" s="53" t="s">
        <v>186</v>
      </c>
      <c r="M176" s="54" t="s">
        <v>163</v>
      </c>
      <c r="N176" s="54"/>
      <c r="O176" s="55" t="s">
        <v>164</v>
      </c>
      <c r="P176" s="55" t="s">
        <v>165</v>
      </c>
    </row>
    <row r="177" spans="1:16" ht="12.75" customHeight="1" thickBot="1">
      <c r="A177" s="44" t="str">
        <f t="shared" si="12"/>
        <v> AAC 2.139 </v>
      </c>
      <c r="B177" s="13" t="str">
        <f t="shared" si="13"/>
        <v>I</v>
      </c>
      <c r="C177" s="44">
        <f t="shared" si="14"/>
        <v>28005.545999999998</v>
      </c>
      <c r="D177" s="10" t="str">
        <f t="shared" si="15"/>
        <v>vis</v>
      </c>
      <c r="E177" s="52">
        <f>VLOOKUP(C177,Active!C$21:E$969,3,FALSE)</f>
        <v>35.995424409374138</v>
      </c>
      <c r="F177" s="13" t="s">
        <v>133</v>
      </c>
      <c r="G177" s="10" t="str">
        <f t="shared" si="16"/>
        <v>28005.546</v>
      </c>
      <c r="H177" s="44">
        <f t="shared" si="17"/>
        <v>36</v>
      </c>
      <c r="I177" s="53" t="s">
        <v>194</v>
      </c>
      <c r="J177" s="54" t="s">
        <v>195</v>
      </c>
      <c r="K177" s="53">
        <v>36</v>
      </c>
      <c r="L177" s="53" t="s">
        <v>196</v>
      </c>
      <c r="M177" s="54" t="s">
        <v>163</v>
      </c>
      <c r="N177" s="54"/>
      <c r="O177" s="55" t="s">
        <v>164</v>
      </c>
      <c r="P177" s="55" t="s">
        <v>165</v>
      </c>
    </row>
    <row r="178" spans="1:16" ht="12.75" customHeight="1" thickBot="1">
      <c r="A178" s="44" t="str">
        <f t="shared" si="12"/>
        <v> AAC 2.139 </v>
      </c>
      <c r="B178" s="13" t="str">
        <f t="shared" si="13"/>
        <v>I</v>
      </c>
      <c r="C178" s="44">
        <f t="shared" si="14"/>
        <v>28018.414000000001</v>
      </c>
      <c r="D178" s="10" t="str">
        <f t="shared" si="15"/>
        <v>vis</v>
      </c>
      <c r="E178" s="52">
        <f>VLOOKUP(C178,Active!C$21:E$969,3,FALSE)</f>
        <v>42.003455037818533</v>
      </c>
      <c r="F178" s="13" t="s">
        <v>133</v>
      </c>
      <c r="G178" s="10" t="str">
        <f t="shared" si="16"/>
        <v>28018.414</v>
      </c>
      <c r="H178" s="44">
        <f t="shared" si="17"/>
        <v>42</v>
      </c>
      <c r="I178" s="53" t="s">
        <v>197</v>
      </c>
      <c r="J178" s="54" t="s">
        <v>198</v>
      </c>
      <c r="K178" s="53">
        <v>42</v>
      </c>
      <c r="L178" s="53" t="s">
        <v>183</v>
      </c>
      <c r="M178" s="54" t="s">
        <v>163</v>
      </c>
      <c r="N178" s="54"/>
      <c r="O178" s="55" t="s">
        <v>164</v>
      </c>
      <c r="P178" s="55" t="s">
        <v>165</v>
      </c>
    </row>
    <row r="179" spans="1:16" ht="12.75" customHeight="1" thickBot="1">
      <c r="A179" s="44" t="str">
        <f t="shared" si="12"/>
        <v> AAC 2.139 </v>
      </c>
      <c r="B179" s="13" t="str">
        <f t="shared" si="13"/>
        <v>I</v>
      </c>
      <c r="C179" s="44">
        <f t="shared" si="14"/>
        <v>28020.550999999999</v>
      </c>
      <c r="D179" s="10" t="str">
        <f t="shared" si="15"/>
        <v>vis</v>
      </c>
      <c r="E179" s="52">
        <f>VLOOKUP(C179,Active!C$21:E$969,3,FALSE)</f>
        <v>43.001213932205879</v>
      </c>
      <c r="F179" s="13" t="s">
        <v>133</v>
      </c>
      <c r="G179" s="10" t="str">
        <f t="shared" si="16"/>
        <v>28020.551</v>
      </c>
      <c r="H179" s="44">
        <f t="shared" si="17"/>
        <v>43</v>
      </c>
      <c r="I179" s="53" t="s">
        <v>199</v>
      </c>
      <c r="J179" s="54" t="s">
        <v>200</v>
      </c>
      <c r="K179" s="53">
        <v>43</v>
      </c>
      <c r="L179" s="53" t="s">
        <v>201</v>
      </c>
      <c r="M179" s="54" t="s">
        <v>163</v>
      </c>
      <c r="N179" s="54"/>
      <c r="O179" s="55" t="s">
        <v>164</v>
      </c>
      <c r="P179" s="55" t="s">
        <v>165</v>
      </c>
    </row>
    <row r="180" spans="1:16" ht="12.75" customHeight="1" thickBot="1">
      <c r="A180" s="44" t="str">
        <f t="shared" si="12"/>
        <v> HA 113.73 </v>
      </c>
      <c r="B180" s="13" t="str">
        <f t="shared" si="13"/>
        <v>I</v>
      </c>
      <c r="C180" s="44">
        <f t="shared" si="14"/>
        <v>29676.170999999998</v>
      </c>
      <c r="D180" s="10" t="str">
        <f t="shared" si="15"/>
        <v>vis</v>
      </c>
      <c r="E180" s="52">
        <f>VLOOKUP(C180,Active!C$21:E$969,3,FALSE)</f>
        <v>816.00522924642712</v>
      </c>
      <c r="F180" s="13" t="s">
        <v>133</v>
      </c>
      <c r="G180" s="10" t="str">
        <f t="shared" si="16"/>
        <v>29676.171</v>
      </c>
      <c r="H180" s="44">
        <f t="shared" si="17"/>
        <v>816</v>
      </c>
      <c r="I180" s="53" t="s">
        <v>202</v>
      </c>
      <c r="J180" s="54" t="s">
        <v>203</v>
      </c>
      <c r="K180" s="53">
        <v>816</v>
      </c>
      <c r="L180" s="53" t="s">
        <v>204</v>
      </c>
      <c r="M180" s="54" t="s">
        <v>135</v>
      </c>
      <c r="N180" s="54"/>
      <c r="O180" s="55" t="s">
        <v>205</v>
      </c>
      <c r="P180" s="55" t="s">
        <v>206</v>
      </c>
    </row>
    <row r="181" spans="1:16" ht="12.75" customHeight="1" thickBot="1">
      <c r="A181" s="44" t="str">
        <f t="shared" si="12"/>
        <v> AAC 5.75 </v>
      </c>
      <c r="B181" s="13" t="str">
        <f t="shared" si="13"/>
        <v>I</v>
      </c>
      <c r="C181" s="44">
        <f t="shared" si="14"/>
        <v>32717.514999999999</v>
      </c>
      <c r="D181" s="10" t="str">
        <f t="shared" si="15"/>
        <v>vis</v>
      </c>
      <c r="E181" s="52">
        <f>VLOOKUP(C181,Active!C$21:E$969,3,FALSE)</f>
        <v>2235.9996264823972</v>
      </c>
      <c r="F181" s="13" t="s">
        <v>133</v>
      </c>
      <c r="G181" s="10" t="str">
        <f t="shared" si="16"/>
        <v>32717.515</v>
      </c>
      <c r="H181" s="44">
        <f t="shared" si="17"/>
        <v>2236</v>
      </c>
      <c r="I181" s="53" t="s">
        <v>207</v>
      </c>
      <c r="J181" s="54" t="s">
        <v>208</v>
      </c>
      <c r="K181" s="53">
        <v>2236</v>
      </c>
      <c r="L181" s="53" t="s">
        <v>180</v>
      </c>
      <c r="M181" s="54" t="s">
        <v>163</v>
      </c>
      <c r="N181" s="54"/>
      <c r="O181" s="55" t="s">
        <v>209</v>
      </c>
      <c r="P181" s="55" t="s">
        <v>210</v>
      </c>
    </row>
    <row r="182" spans="1:16" ht="12.75" customHeight="1" thickBot="1">
      <c r="A182" s="44" t="str">
        <f t="shared" si="12"/>
        <v> AAC 5.75 </v>
      </c>
      <c r="B182" s="13" t="str">
        <f t="shared" si="13"/>
        <v>I</v>
      </c>
      <c r="C182" s="44">
        <f t="shared" si="14"/>
        <v>32944.54</v>
      </c>
      <c r="D182" s="10" t="str">
        <f t="shared" si="15"/>
        <v>vis</v>
      </c>
      <c r="E182" s="52">
        <f>VLOOKUP(C182,Active!C$21:E$969,3,FALSE)</f>
        <v>2341.9969184797833</v>
      </c>
      <c r="F182" s="13" t="s">
        <v>133</v>
      </c>
      <c r="G182" s="10" t="str">
        <f t="shared" si="16"/>
        <v>32944.540</v>
      </c>
      <c r="H182" s="44">
        <f t="shared" si="17"/>
        <v>2342</v>
      </c>
      <c r="I182" s="53" t="s">
        <v>211</v>
      </c>
      <c r="J182" s="54" t="s">
        <v>212</v>
      </c>
      <c r="K182" s="53">
        <v>2342</v>
      </c>
      <c r="L182" s="53" t="s">
        <v>189</v>
      </c>
      <c r="M182" s="54" t="s">
        <v>163</v>
      </c>
      <c r="N182" s="54"/>
      <c r="O182" s="55" t="s">
        <v>209</v>
      </c>
      <c r="P182" s="55" t="s">
        <v>210</v>
      </c>
    </row>
    <row r="183" spans="1:16" ht="12.75" customHeight="1" thickBot="1">
      <c r="A183" s="44" t="str">
        <f t="shared" si="12"/>
        <v> AAC 5.75 </v>
      </c>
      <c r="B183" s="13" t="str">
        <f t="shared" si="13"/>
        <v>I</v>
      </c>
      <c r="C183" s="44">
        <f t="shared" si="14"/>
        <v>33002.368000000002</v>
      </c>
      <c r="D183" s="10" t="str">
        <f t="shared" si="15"/>
        <v>vis</v>
      </c>
      <c r="E183" s="52">
        <f>VLOOKUP(C183,Active!C$21:E$969,3,FALSE)</f>
        <v>2368.9966383415826</v>
      </c>
      <c r="F183" s="13" t="s">
        <v>133</v>
      </c>
      <c r="G183" s="10" t="str">
        <f t="shared" si="16"/>
        <v>33002.368</v>
      </c>
      <c r="H183" s="44">
        <f t="shared" si="17"/>
        <v>2369</v>
      </c>
      <c r="I183" s="53" t="s">
        <v>213</v>
      </c>
      <c r="J183" s="54" t="s">
        <v>214</v>
      </c>
      <c r="K183" s="53">
        <v>2369</v>
      </c>
      <c r="L183" s="53" t="s">
        <v>189</v>
      </c>
      <c r="M183" s="54" t="s">
        <v>163</v>
      </c>
      <c r="N183" s="54"/>
      <c r="O183" s="55" t="s">
        <v>209</v>
      </c>
      <c r="P183" s="55" t="s">
        <v>210</v>
      </c>
    </row>
    <row r="184" spans="1:16" ht="12.75" customHeight="1" thickBot="1">
      <c r="A184" s="44" t="str">
        <f t="shared" si="12"/>
        <v>BAVM 8 </v>
      </c>
      <c r="B184" s="13" t="str">
        <f t="shared" si="13"/>
        <v>I</v>
      </c>
      <c r="C184" s="44">
        <f t="shared" si="14"/>
        <v>33561.402000000002</v>
      </c>
      <c r="D184" s="10" t="str">
        <f t="shared" si="15"/>
        <v>vis</v>
      </c>
      <c r="E184" s="52">
        <f>VLOOKUP(C184,Active!C$21:E$969,3,FALSE)</f>
        <v>2630.0079372490436</v>
      </c>
      <c r="F184" s="13" t="s">
        <v>133</v>
      </c>
      <c r="G184" s="10" t="str">
        <f t="shared" si="16"/>
        <v>33561.402</v>
      </c>
      <c r="H184" s="44">
        <f t="shared" si="17"/>
        <v>2630</v>
      </c>
      <c r="I184" s="53" t="s">
        <v>215</v>
      </c>
      <c r="J184" s="54" t="s">
        <v>216</v>
      </c>
      <c r="K184" s="53">
        <v>2630</v>
      </c>
      <c r="L184" s="53" t="s">
        <v>217</v>
      </c>
      <c r="M184" s="54" t="s">
        <v>163</v>
      </c>
      <c r="N184" s="54"/>
      <c r="O184" s="55" t="s">
        <v>218</v>
      </c>
      <c r="P184" s="56" t="s">
        <v>219</v>
      </c>
    </row>
    <row r="185" spans="1:16" ht="12.75" customHeight="1" thickBot="1">
      <c r="A185" s="44" t="str">
        <f t="shared" si="12"/>
        <v>BAVM 8 </v>
      </c>
      <c r="B185" s="13" t="str">
        <f t="shared" si="13"/>
        <v>I</v>
      </c>
      <c r="C185" s="44">
        <f t="shared" si="14"/>
        <v>33895.502</v>
      </c>
      <c r="D185" s="10" t="str">
        <f t="shared" si="15"/>
        <v>vis</v>
      </c>
      <c r="E185" s="52">
        <f>VLOOKUP(C185,Active!C$21:E$969,3,FALSE)</f>
        <v>2785.9982257913903</v>
      </c>
      <c r="F185" s="13" t="s">
        <v>133</v>
      </c>
      <c r="G185" s="10" t="str">
        <f t="shared" si="16"/>
        <v>33895.502</v>
      </c>
      <c r="H185" s="44">
        <f t="shared" si="17"/>
        <v>2786</v>
      </c>
      <c r="I185" s="53" t="s">
        <v>220</v>
      </c>
      <c r="J185" s="54" t="s">
        <v>221</v>
      </c>
      <c r="K185" s="53">
        <v>2786</v>
      </c>
      <c r="L185" s="53" t="s">
        <v>147</v>
      </c>
      <c r="M185" s="54" t="s">
        <v>163</v>
      </c>
      <c r="N185" s="54"/>
      <c r="O185" s="55" t="s">
        <v>222</v>
      </c>
      <c r="P185" s="56" t="s">
        <v>219</v>
      </c>
    </row>
    <row r="186" spans="1:16" ht="12.75" customHeight="1" thickBot="1">
      <c r="A186" s="44" t="str">
        <f t="shared" si="12"/>
        <v> AJ 66.35 </v>
      </c>
      <c r="B186" s="13" t="str">
        <f t="shared" si="13"/>
        <v>I</v>
      </c>
      <c r="C186" s="44">
        <f t="shared" si="14"/>
        <v>34533.764000000003</v>
      </c>
      <c r="D186" s="10" t="str">
        <f t="shared" si="15"/>
        <v>vis</v>
      </c>
      <c r="E186" s="52">
        <f>VLOOKUP(C186,Active!C$21:E$969,3,FALSE)</f>
        <v>3084.0008404146056</v>
      </c>
      <c r="F186" s="13" t="s">
        <v>133</v>
      </c>
      <c r="G186" s="10" t="str">
        <f t="shared" si="16"/>
        <v>34533.764</v>
      </c>
      <c r="H186" s="44">
        <f t="shared" si="17"/>
        <v>3084</v>
      </c>
      <c r="I186" s="53" t="s">
        <v>223</v>
      </c>
      <c r="J186" s="54" t="s">
        <v>224</v>
      </c>
      <c r="K186" s="53">
        <v>3084</v>
      </c>
      <c r="L186" s="53" t="s">
        <v>225</v>
      </c>
      <c r="M186" s="54" t="s">
        <v>135</v>
      </c>
      <c r="N186" s="54"/>
      <c r="O186" s="55" t="s">
        <v>226</v>
      </c>
      <c r="P186" s="55" t="s">
        <v>227</v>
      </c>
    </row>
    <row r="187" spans="1:16" ht="12.75" customHeight="1" thickBot="1">
      <c r="A187" s="44" t="str">
        <f t="shared" si="12"/>
        <v> AA 9.46 </v>
      </c>
      <c r="B187" s="13" t="str">
        <f t="shared" si="13"/>
        <v>I</v>
      </c>
      <c r="C187" s="44">
        <f t="shared" si="14"/>
        <v>34606.561999999998</v>
      </c>
      <c r="D187" s="10" t="str">
        <f t="shared" si="15"/>
        <v>vis</v>
      </c>
      <c r="E187" s="52">
        <f>VLOOKUP(C187,Active!C$21:E$969,3,FALSE)</f>
        <v>3117.9900084041446</v>
      </c>
      <c r="F187" s="13" t="s">
        <v>133</v>
      </c>
      <c r="G187" s="10" t="str">
        <f t="shared" si="16"/>
        <v>34606.562</v>
      </c>
      <c r="H187" s="44">
        <f t="shared" si="17"/>
        <v>3118</v>
      </c>
      <c r="I187" s="53" t="s">
        <v>228</v>
      </c>
      <c r="J187" s="54" t="s">
        <v>229</v>
      </c>
      <c r="K187" s="53">
        <v>3118</v>
      </c>
      <c r="L187" s="53" t="s">
        <v>230</v>
      </c>
      <c r="M187" s="54" t="s">
        <v>163</v>
      </c>
      <c r="N187" s="54"/>
      <c r="O187" s="55" t="s">
        <v>209</v>
      </c>
      <c r="P187" s="55" t="s">
        <v>231</v>
      </c>
    </row>
    <row r="188" spans="1:16" ht="12.75" customHeight="1" thickBot="1">
      <c r="A188" s="44" t="str">
        <f t="shared" si="12"/>
        <v> SAC 28.108 </v>
      </c>
      <c r="B188" s="13" t="str">
        <f t="shared" si="13"/>
        <v>I</v>
      </c>
      <c r="C188" s="44">
        <f t="shared" si="14"/>
        <v>35240.557999999997</v>
      </c>
      <c r="D188" s="10" t="str">
        <f t="shared" si="15"/>
        <v>vis</v>
      </c>
      <c r="E188" s="52">
        <f>VLOOKUP(C188,Active!C$21:E$969,3,FALSE)</f>
        <v>3414.0008404146029</v>
      </c>
      <c r="F188" s="13" t="s">
        <v>133</v>
      </c>
      <c r="G188" s="10" t="str">
        <f t="shared" si="16"/>
        <v>35240.558</v>
      </c>
      <c r="H188" s="44">
        <f t="shared" si="17"/>
        <v>3414</v>
      </c>
      <c r="I188" s="53" t="s">
        <v>232</v>
      </c>
      <c r="J188" s="54" t="s">
        <v>233</v>
      </c>
      <c r="K188" s="53">
        <v>3414</v>
      </c>
      <c r="L188" s="53" t="s">
        <v>225</v>
      </c>
      <c r="M188" s="54" t="s">
        <v>163</v>
      </c>
      <c r="N188" s="54"/>
      <c r="O188" s="55" t="s">
        <v>234</v>
      </c>
      <c r="P188" s="55" t="s">
        <v>235</v>
      </c>
    </row>
    <row r="189" spans="1:16" ht="13.5" thickBot="1">
      <c r="A189" s="44" t="str">
        <f t="shared" si="12"/>
        <v>BAVM 12 </v>
      </c>
      <c r="B189" s="13" t="str">
        <f t="shared" si="13"/>
        <v>I</v>
      </c>
      <c r="C189" s="44">
        <f t="shared" si="14"/>
        <v>35373.357000000004</v>
      </c>
      <c r="D189" s="10" t="str">
        <f t="shared" si="15"/>
        <v>vis</v>
      </c>
      <c r="E189" s="52">
        <f>VLOOKUP(C189,Active!C$21:E$969,3,FALSE)</f>
        <v>3476.0042954524247</v>
      </c>
      <c r="F189" s="13" t="s">
        <v>133</v>
      </c>
      <c r="G189" s="10" t="str">
        <f t="shared" si="16"/>
        <v>35373.357</v>
      </c>
      <c r="H189" s="44">
        <f t="shared" si="17"/>
        <v>3476</v>
      </c>
      <c r="I189" s="53" t="s">
        <v>236</v>
      </c>
      <c r="J189" s="54" t="s">
        <v>237</v>
      </c>
      <c r="K189" s="53">
        <v>3476</v>
      </c>
      <c r="L189" s="53" t="s">
        <v>238</v>
      </c>
      <c r="M189" s="54" t="s">
        <v>163</v>
      </c>
      <c r="N189" s="54"/>
      <c r="O189" s="55" t="s">
        <v>239</v>
      </c>
      <c r="P189" s="56" t="s">
        <v>240</v>
      </c>
    </row>
    <row r="190" spans="1:16" ht="13.5" thickBot="1">
      <c r="A190" s="44" t="str">
        <f t="shared" si="12"/>
        <v> AA 9.46 </v>
      </c>
      <c r="B190" s="13" t="str">
        <f t="shared" si="13"/>
        <v>I</v>
      </c>
      <c r="C190" s="44">
        <f t="shared" si="14"/>
        <v>35932.357000000004</v>
      </c>
      <c r="D190" s="10" t="str">
        <f t="shared" si="15"/>
        <v>vis</v>
      </c>
      <c r="E190" s="52">
        <f>VLOOKUP(C190,Active!C$21:E$969,3,FALSE)</f>
        <v>3736.9997198617998</v>
      </c>
      <c r="F190" s="13" t="s">
        <v>133</v>
      </c>
      <c r="G190" s="10" t="str">
        <f t="shared" si="16"/>
        <v>35932.357</v>
      </c>
      <c r="H190" s="44">
        <f t="shared" si="17"/>
        <v>3737</v>
      </c>
      <c r="I190" s="53" t="s">
        <v>241</v>
      </c>
      <c r="J190" s="54" t="s">
        <v>242</v>
      </c>
      <c r="K190" s="53">
        <v>3737</v>
      </c>
      <c r="L190" s="53" t="s">
        <v>180</v>
      </c>
      <c r="M190" s="54" t="s">
        <v>163</v>
      </c>
      <c r="N190" s="54"/>
      <c r="O190" s="55" t="s">
        <v>209</v>
      </c>
      <c r="P190" s="55" t="s">
        <v>231</v>
      </c>
    </row>
    <row r="191" spans="1:16" ht="13.5" thickBot="1">
      <c r="A191" s="44" t="str">
        <f t="shared" si="12"/>
        <v>BAVM 12 </v>
      </c>
      <c r="B191" s="13" t="str">
        <f t="shared" si="13"/>
        <v>I</v>
      </c>
      <c r="C191" s="44">
        <f t="shared" si="14"/>
        <v>35934.498</v>
      </c>
      <c r="D191" s="10" t="str">
        <f t="shared" si="15"/>
        <v>vis</v>
      </c>
      <c r="E191" s="52">
        <f>VLOOKUP(C191,Active!C$21:E$969,3,FALSE)</f>
        <v>3737.9993463441961</v>
      </c>
      <c r="F191" s="13" t="s">
        <v>133</v>
      </c>
      <c r="G191" s="10" t="str">
        <f t="shared" si="16"/>
        <v>35934.498</v>
      </c>
      <c r="H191" s="44">
        <f t="shared" si="17"/>
        <v>3738</v>
      </c>
      <c r="I191" s="53" t="s">
        <v>243</v>
      </c>
      <c r="J191" s="54" t="s">
        <v>244</v>
      </c>
      <c r="K191" s="53">
        <v>3738</v>
      </c>
      <c r="L191" s="53" t="s">
        <v>180</v>
      </c>
      <c r="M191" s="54" t="s">
        <v>163</v>
      </c>
      <c r="N191" s="54"/>
      <c r="O191" s="55" t="s">
        <v>245</v>
      </c>
      <c r="P191" s="56" t="s">
        <v>240</v>
      </c>
    </row>
    <row r="192" spans="1:16" ht="13.5" thickBot="1">
      <c r="A192" s="44" t="str">
        <f t="shared" si="12"/>
        <v>BAVM 13 </v>
      </c>
      <c r="B192" s="13" t="str">
        <f t="shared" si="13"/>
        <v>I</v>
      </c>
      <c r="C192" s="44">
        <f t="shared" si="14"/>
        <v>36296.468000000001</v>
      </c>
      <c r="D192" s="10" t="str">
        <f t="shared" si="15"/>
        <v>vis</v>
      </c>
      <c r="E192" s="52">
        <f>VLOOKUP(C192,Active!C$21:E$969,3,FALSE)</f>
        <v>3907.0020543468113</v>
      </c>
      <c r="F192" s="13" t="s">
        <v>133</v>
      </c>
      <c r="G192" s="10" t="str">
        <f t="shared" si="16"/>
        <v>36296.468</v>
      </c>
      <c r="H192" s="44">
        <f t="shared" si="17"/>
        <v>3907</v>
      </c>
      <c r="I192" s="53" t="s">
        <v>246</v>
      </c>
      <c r="J192" s="54" t="s">
        <v>247</v>
      </c>
      <c r="K192" s="53">
        <v>3907</v>
      </c>
      <c r="L192" s="53" t="s">
        <v>248</v>
      </c>
      <c r="M192" s="54" t="s">
        <v>163</v>
      </c>
      <c r="N192" s="54"/>
      <c r="O192" s="55" t="s">
        <v>245</v>
      </c>
      <c r="P192" s="56" t="s">
        <v>249</v>
      </c>
    </row>
    <row r="193" spans="1:16" ht="13.5" thickBot="1">
      <c r="A193" s="44" t="str">
        <f t="shared" si="12"/>
        <v>BAVM 13 </v>
      </c>
      <c r="B193" s="13" t="str">
        <f t="shared" si="13"/>
        <v>I</v>
      </c>
      <c r="C193" s="44">
        <f t="shared" si="14"/>
        <v>36431.427000000003</v>
      </c>
      <c r="D193" s="10" t="str">
        <f t="shared" si="15"/>
        <v>vis</v>
      </c>
      <c r="E193" s="52">
        <f>VLOOKUP(C193,Active!C$21:E$969,3,FALSE)</f>
        <v>3970.0140069100771</v>
      </c>
      <c r="F193" s="13" t="s">
        <v>133</v>
      </c>
      <c r="G193" s="10" t="str">
        <f t="shared" si="16"/>
        <v>36431.427</v>
      </c>
      <c r="H193" s="44">
        <f t="shared" si="17"/>
        <v>3970</v>
      </c>
      <c r="I193" s="53" t="s">
        <v>250</v>
      </c>
      <c r="J193" s="54" t="s">
        <v>251</v>
      </c>
      <c r="K193" s="53">
        <v>3970</v>
      </c>
      <c r="L193" s="53" t="s">
        <v>252</v>
      </c>
      <c r="M193" s="54" t="s">
        <v>163</v>
      </c>
      <c r="N193" s="54"/>
      <c r="O193" s="55" t="s">
        <v>253</v>
      </c>
      <c r="P193" s="56" t="s">
        <v>249</v>
      </c>
    </row>
    <row r="194" spans="1:16" ht="13.5" thickBot="1">
      <c r="A194" s="44" t="str">
        <f t="shared" si="12"/>
        <v>BAVM 13 </v>
      </c>
      <c r="B194" s="13" t="str">
        <f t="shared" si="13"/>
        <v>I</v>
      </c>
      <c r="C194" s="44">
        <f t="shared" si="14"/>
        <v>36868.321000000004</v>
      </c>
      <c r="D194" s="10" t="str">
        <f t="shared" si="15"/>
        <v>vis</v>
      </c>
      <c r="E194" s="52">
        <f>VLOOKUP(C194,Active!C$21:E$969,3,FALSE)</f>
        <v>4173.9985059295932</v>
      </c>
      <c r="F194" s="13" t="s">
        <v>133</v>
      </c>
      <c r="G194" s="10" t="str">
        <f t="shared" si="16"/>
        <v>36868.321</v>
      </c>
      <c r="H194" s="44">
        <f t="shared" si="17"/>
        <v>4174</v>
      </c>
      <c r="I194" s="53" t="s">
        <v>254</v>
      </c>
      <c r="J194" s="54" t="s">
        <v>255</v>
      </c>
      <c r="K194" s="53">
        <v>4174</v>
      </c>
      <c r="L194" s="53" t="s">
        <v>134</v>
      </c>
      <c r="M194" s="54" t="s">
        <v>163</v>
      </c>
      <c r="N194" s="54"/>
      <c r="O194" s="55" t="s">
        <v>245</v>
      </c>
      <c r="P194" s="56" t="s">
        <v>249</v>
      </c>
    </row>
    <row r="195" spans="1:16" ht="13.5" thickBot="1">
      <c r="A195" s="44" t="str">
        <f t="shared" si="12"/>
        <v>BAVM 13 </v>
      </c>
      <c r="B195" s="13" t="str">
        <f t="shared" si="13"/>
        <v>I</v>
      </c>
      <c r="C195" s="44">
        <f t="shared" si="14"/>
        <v>36868.324000000001</v>
      </c>
      <c r="D195" s="10" t="str">
        <f t="shared" si="15"/>
        <v>vis</v>
      </c>
      <c r="E195" s="52">
        <f>VLOOKUP(C195,Active!C$21:E$969,3,FALSE)</f>
        <v>4173.9999066205992</v>
      </c>
      <c r="F195" s="13" t="s">
        <v>133</v>
      </c>
      <c r="G195" s="10" t="str">
        <f t="shared" si="16"/>
        <v>36868.324</v>
      </c>
      <c r="H195" s="44">
        <f t="shared" si="17"/>
        <v>4174</v>
      </c>
      <c r="I195" s="53" t="s">
        <v>256</v>
      </c>
      <c r="J195" s="54" t="s">
        <v>257</v>
      </c>
      <c r="K195" s="53">
        <v>4174</v>
      </c>
      <c r="L195" s="53" t="s">
        <v>258</v>
      </c>
      <c r="M195" s="54" t="s">
        <v>163</v>
      </c>
      <c r="N195" s="54"/>
      <c r="O195" s="55" t="s">
        <v>259</v>
      </c>
      <c r="P195" s="56" t="s">
        <v>249</v>
      </c>
    </row>
    <row r="196" spans="1:16" ht="13.5" thickBot="1">
      <c r="A196" s="44" t="str">
        <f t="shared" si="12"/>
        <v> BRNO 6 </v>
      </c>
      <c r="B196" s="13" t="str">
        <f t="shared" si="13"/>
        <v>I</v>
      </c>
      <c r="C196" s="44">
        <f t="shared" si="14"/>
        <v>37956.345000000001</v>
      </c>
      <c r="D196" s="10" t="str">
        <f t="shared" si="15"/>
        <v>vis</v>
      </c>
      <c r="E196" s="52">
        <f>VLOOKUP(C196,Active!C$21:E$969,3,FALSE)</f>
        <v>4681.9936502007658</v>
      </c>
      <c r="F196" s="13" t="s">
        <v>133</v>
      </c>
      <c r="G196" s="10" t="str">
        <f t="shared" si="16"/>
        <v>37956.345</v>
      </c>
      <c r="H196" s="44">
        <f t="shared" si="17"/>
        <v>4682</v>
      </c>
      <c r="I196" s="53" t="s">
        <v>260</v>
      </c>
      <c r="J196" s="54" t="s">
        <v>261</v>
      </c>
      <c r="K196" s="53">
        <v>4682</v>
      </c>
      <c r="L196" s="53" t="s">
        <v>262</v>
      </c>
      <c r="M196" s="54" t="s">
        <v>163</v>
      </c>
      <c r="N196" s="54"/>
      <c r="O196" s="55" t="s">
        <v>263</v>
      </c>
      <c r="P196" s="55" t="s">
        <v>264</v>
      </c>
    </row>
    <row r="197" spans="1:16" ht="13.5" thickBot="1">
      <c r="A197" s="44" t="str">
        <f t="shared" si="12"/>
        <v>BAVM 15 </v>
      </c>
      <c r="B197" s="13" t="str">
        <f t="shared" si="13"/>
        <v>I</v>
      </c>
      <c r="C197" s="44">
        <f t="shared" si="14"/>
        <v>37958.46</v>
      </c>
      <c r="D197" s="10" t="str">
        <f t="shared" si="15"/>
        <v>vis</v>
      </c>
      <c r="E197" s="52">
        <f>VLOOKUP(C197,Active!C$21:E$969,3,FALSE)</f>
        <v>4682.9811373610974</v>
      </c>
      <c r="F197" s="13" t="s">
        <v>133</v>
      </c>
      <c r="G197" s="10" t="str">
        <f t="shared" si="16"/>
        <v>37958.460</v>
      </c>
      <c r="H197" s="44">
        <f t="shared" si="17"/>
        <v>4683</v>
      </c>
      <c r="I197" s="53" t="s">
        <v>265</v>
      </c>
      <c r="J197" s="54" t="s">
        <v>266</v>
      </c>
      <c r="K197" s="53">
        <v>4683</v>
      </c>
      <c r="L197" s="53" t="s">
        <v>267</v>
      </c>
      <c r="M197" s="54" t="s">
        <v>163</v>
      </c>
      <c r="N197" s="54"/>
      <c r="O197" s="55" t="s">
        <v>268</v>
      </c>
      <c r="P197" s="56" t="s">
        <v>269</v>
      </c>
    </row>
    <row r="198" spans="1:16" ht="13.5" thickBot="1">
      <c r="A198" s="44" t="str">
        <f t="shared" si="12"/>
        <v>BAVM 18 </v>
      </c>
      <c r="B198" s="13" t="str">
        <f t="shared" si="13"/>
        <v>I</v>
      </c>
      <c r="C198" s="44">
        <f t="shared" si="14"/>
        <v>37958.47</v>
      </c>
      <c r="D198" s="10" t="str">
        <f t="shared" si="15"/>
        <v>vis</v>
      </c>
      <c r="E198" s="52">
        <f>VLOOKUP(C198,Active!C$21:E$969,3,FALSE)</f>
        <v>4682.985806331124</v>
      </c>
      <c r="F198" s="13" t="s">
        <v>133</v>
      </c>
      <c r="G198" s="10" t="str">
        <f t="shared" si="16"/>
        <v>37958.470</v>
      </c>
      <c r="H198" s="44">
        <f t="shared" si="17"/>
        <v>4683</v>
      </c>
      <c r="I198" s="53" t="s">
        <v>270</v>
      </c>
      <c r="J198" s="54" t="s">
        <v>271</v>
      </c>
      <c r="K198" s="53">
        <v>4683</v>
      </c>
      <c r="L198" s="53" t="s">
        <v>272</v>
      </c>
      <c r="M198" s="54" t="s">
        <v>163</v>
      </c>
      <c r="N198" s="54"/>
      <c r="O198" s="55" t="s">
        <v>273</v>
      </c>
      <c r="P198" s="56" t="s">
        <v>274</v>
      </c>
    </row>
    <row r="199" spans="1:16" ht="13.5" thickBot="1">
      <c r="A199" s="44" t="str">
        <f t="shared" si="12"/>
        <v>BAVM 15 </v>
      </c>
      <c r="B199" s="13" t="str">
        <f t="shared" si="13"/>
        <v>I</v>
      </c>
      <c r="C199" s="44">
        <f t="shared" si="14"/>
        <v>37958.472999999998</v>
      </c>
      <c r="D199" s="10" t="str">
        <f t="shared" si="15"/>
        <v>vis</v>
      </c>
      <c r="E199" s="52">
        <f>VLOOKUP(C199,Active!C$21:E$969,3,FALSE)</f>
        <v>4682.98720702213</v>
      </c>
      <c r="F199" s="13" t="s">
        <v>133</v>
      </c>
      <c r="G199" s="10" t="str">
        <f t="shared" si="16"/>
        <v>37958.473</v>
      </c>
      <c r="H199" s="44">
        <f t="shared" si="17"/>
        <v>4683</v>
      </c>
      <c r="I199" s="53" t="s">
        <v>275</v>
      </c>
      <c r="J199" s="54" t="s">
        <v>276</v>
      </c>
      <c r="K199" s="53">
        <v>4683</v>
      </c>
      <c r="L199" s="53" t="s">
        <v>277</v>
      </c>
      <c r="M199" s="54" t="s">
        <v>163</v>
      </c>
      <c r="N199" s="54"/>
      <c r="O199" s="55" t="s">
        <v>278</v>
      </c>
      <c r="P199" s="56" t="s">
        <v>269</v>
      </c>
    </row>
    <row r="200" spans="1:16" ht="13.5" thickBot="1">
      <c r="A200" s="44" t="str">
        <f t="shared" si="12"/>
        <v> BRNO 6 </v>
      </c>
      <c r="B200" s="13" t="str">
        <f t="shared" si="13"/>
        <v>I</v>
      </c>
      <c r="C200" s="44">
        <f t="shared" si="14"/>
        <v>38290.44</v>
      </c>
      <c r="D200" s="10" t="str">
        <f t="shared" si="15"/>
        <v>vis</v>
      </c>
      <c r="E200" s="52">
        <f>VLOOKUP(C200,Active!C$21:E$969,3,FALSE)</f>
        <v>4837.9816042581015</v>
      </c>
      <c r="F200" s="13" t="s">
        <v>133</v>
      </c>
      <c r="G200" s="10" t="str">
        <f t="shared" si="16"/>
        <v>38290.440</v>
      </c>
      <c r="H200" s="44">
        <f t="shared" si="17"/>
        <v>4838</v>
      </c>
      <c r="I200" s="53" t="s">
        <v>279</v>
      </c>
      <c r="J200" s="54" t="s">
        <v>280</v>
      </c>
      <c r="K200" s="53">
        <v>4838</v>
      </c>
      <c r="L200" s="53" t="s">
        <v>281</v>
      </c>
      <c r="M200" s="54" t="s">
        <v>135</v>
      </c>
      <c r="N200" s="54"/>
      <c r="O200" s="55" t="s">
        <v>282</v>
      </c>
      <c r="P200" s="55" t="s">
        <v>264</v>
      </c>
    </row>
    <row r="201" spans="1:16" ht="13.5" thickBot="1">
      <c r="A201" s="44" t="str">
        <f t="shared" si="12"/>
        <v>BAVM 18 </v>
      </c>
      <c r="B201" s="13" t="str">
        <f t="shared" si="13"/>
        <v>I</v>
      </c>
      <c r="C201" s="44">
        <f t="shared" si="14"/>
        <v>38470.400000000001</v>
      </c>
      <c r="D201" s="10" t="str">
        <f t="shared" si="15"/>
        <v>vis</v>
      </c>
      <c r="E201" s="52">
        <f>VLOOKUP(C201,Active!C$21:E$969,3,FALSE)</f>
        <v>4922.0043888318241</v>
      </c>
      <c r="F201" s="13" t="s">
        <v>133</v>
      </c>
      <c r="G201" s="10" t="str">
        <f t="shared" si="16"/>
        <v>38470.400</v>
      </c>
      <c r="H201" s="44">
        <f t="shared" si="17"/>
        <v>4922</v>
      </c>
      <c r="I201" s="53" t="s">
        <v>283</v>
      </c>
      <c r="J201" s="54" t="s">
        <v>284</v>
      </c>
      <c r="K201" s="53">
        <v>4922</v>
      </c>
      <c r="L201" s="53" t="s">
        <v>238</v>
      </c>
      <c r="M201" s="54" t="s">
        <v>163</v>
      </c>
      <c r="N201" s="54"/>
      <c r="O201" s="55" t="s">
        <v>259</v>
      </c>
      <c r="P201" s="56" t="s">
        <v>274</v>
      </c>
    </row>
    <row r="202" spans="1:16" ht="13.5" thickBot="1">
      <c r="A202" s="44" t="str">
        <f t="shared" si="12"/>
        <v> BRNO 6 </v>
      </c>
      <c r="B202" s="13" t="str">
        <f t="shared" si="13"/>
        <v>I</v>
      </c>
      <c r="C202" s="44">
        <f t="shared" si="14"/>
        <v>38502.489000000001</v>
      </c>
      <c r="D202" s="10" t="str">
        <f t="shared" si="15"/>
        <v>vis</v>
      </c>
      <c r="E202" s="52">
        <f>VLOOKUP(C202,Active!C$21:E$969,3,FALSE)</f>
        <v>4936.9866467457286</v>
      </c>
      <c r="F202" s="13" t="s">
        <v>133</v>
      </c>
      <c r="G202" s="10" t="str">
        <f t="shared" si="16"/>
        <v>38502.489</v>
      </c>
      <c r="H202" s="44">
        <f t="shared" si="17"/>
        <v>4937</v>
      </c>
      <c r="I202" s="53" t="s">
        <v>285</v>
      </c>
      <c r="J202" s="54" t="s">
        <v>286</v>
      </c>
      <c r="K202" s="53">
        <v>4937</v>
      </c>
      <c r="L202" s="53" t="s">
        <v>287</v>
      </c>
      <c r="M202" s="54" t="s">
        <v>163</v>
      </c>
      <c r="N202" s="54"/>
      <c r="O202" s="55" t="s">
        <v>288</v>
      </c>
      <c r="P202" s="55" t="s">
        <v>264</v>
      </c>
    </row>
    <row r="203" spans="1:16" ht="13.5" thickBot="1">
      <c r="A203" s="44" t="str">
        <f t="shared" ref="A203:A258" si="18">P203</f>
        <v> BRNO 6 </v>
      </c>
      <c r="B203" s="13" t="str">
        <f t="shared" ref="B203:B258" si="19">IF(H203=INT(H203),"I","II")</f>
        <v>I</v>
      </c>
      <c r="C203" s="44">
        <f t="shared" ref="C203:C258" si="20">1*G203</f>
        <v>38502.49</v>
      </c>
      <c r="D203" s="10" t="str">
        <f t="shared" ref="D203:D258" si="21">VLOOKUP(F203,I$1:J$5,2,FALSE)</f>
        <v>vis</v>
      </c>
      <c r="E203" s="52">
        <f>VLOOKUP(C203,Active!C$21:E$969,3,FALSE)</f>
        <v>4936.9871136427291</v>
      </c>
      <c r="F203" s="13" t="s">
        <v>133</v>
      </c>
      <c r="G203" s="10" t="str">
        <f t="shared" ref="G203:G258" si="22">MID(I203,3,LEN(I203)-3)</f>
        <v>38502.490</v>
      </c>
      <c r="H203" s="44">
        <f t="shared" ref="H203:H258" si="23">1*K203</f>
        <v>4937</v>
      </c>
      <c r="I203" s="53" t="s">
        <v>289</v>
      </c>
      <c r="J203" s="54" t="s">
        <v>290</v>
      </c>
      <c r="K203" s="53">
        <v>4937</v>
      </c>
      <c r="L203" s="53" t="s">
        <v>291</v>
      </c>
      <c r="M203" s="54" t="s">
        <v>163</v>
      </c>
      <c r="N203" s="54"/>
      <c r="O203" s="55" t="s">
        <v>292</v>
      </c>
      <c r="P203" s="55" t="s">
        <v>264</v>
      </c>
    </row>
    <row r="204" spans="1:16" ht="13.5" thickBot="1">
      <c r="A204" s="44" t="str">
        <f t="shared" si="18"/>
        <v> BRNO 6 </v>
      </c>
      <c r="B204" s="13" t="str">
        <f t="shared" si="19"/>
        <v>I</v>
      </c>
      <c r="C204" s="44">
        <f t="shared" si="20"/>
        <v>38532.491999999998</v>
      </c>
      <c r="D204" s="10" t="str">
        <f t="shared" si="21"/>
        <v>vis</v>
      </c>
      <c r="E204" s="52">
        <f>VLOOKUP(C204,Active!C$21:E$969,3,FALSE)</f>
        <v>4950.9949575123719</v>
      </c>
      <c r="F204" s="13" t="s">
        <v>133</v>
      </c>
      <c r="G204" s="10" t="str">
        <f t="shared" si="22"/>
        <v>38532.492</v>
      </c>
      <c r="H204" s="44">
        <f t="shared" si="23"/>
        <v>4951</v>
      </c>
      <c r="I204" s="53" t="s">
        <v>293</v>
      </c>
      <c r="J204" s="54" t="s">
        <v>294</v>
      </c>
      <c r="K204" s="53">
        <v>4951</v>
      </c>
      <c r="L204" s="53" t="s">
        <v>295</v>
      </c>
      <c r="M204" s="54" t="s">
        <v>163</v>
      </c>
      <c r="N204" s="54"/>
      <c r="O204" s="55" t="s">
        <v>292</v>
      </c>
      <c r="P204" s="55" t="s">
        <v>264</v>
      </c>
    </row>
    <row r="205" spans="1:16" ht="13.5" thickBot="1">
      <c r="A205" s="44" t="str">
        <f t="shared" si="18"/>
        <v> BRNO 6 </v>
      </c>
      <c r="B205" s="13" t="str">
        <f t="shared" si="19"/>
        <v>I</v>
      </c>
      <c r="C205" s="44">
        <f t="shared" si="20"/>
        <v>38592.464</v>
      </c>
      <c r="D205" s="10" t="str">
        <f t="shared" si="21"/>
        <v>vis</v>
      </c>
      <c r="E205" s="52">
        <f>VLOOKUP(C205,Active!C$21:E$969,3,FALSE)</f>
        <v>4978.9957045475767</v>
      </c>
      <c r="F205" s="13" t="s">
        <v>133</v>
      </c>
      <c r="G205" s="10" t="str">
        <f t="shared" si="22"/>
        <v>38592.464</v>
      </c>
      <c r="H205" s="44">
        <f t="shared" si="23"/>
        <v>4979</v>
      </c>
      <c r="I205" s="53" t="s">
        <v>296</v>
      </c>
      <c r="J205" s="54" t="s">
        <v>297</v>
      </c>
      <c r="K205" s="53">
        <v>4979</v>
      </c>
      <c r="L205" s="53" t="s">
        <v>186</v>
      </c>
      <c r="M205" s="54" t="s">
        <v>163</v>
      </c>
      <c r="N205" s="54"/>
      <c r="O205" s="55" t="s">
        <v>298</v>
      </c>
      <c r="P205" s="55" t="s">
        <v>264</v>
      </c>
    </row>
    <row r="206" spans="1:16" ht="13.5" thickBot="1">
      <c r="A206" s="44" t="str">
        <f t="shared" si="18"/>
        <v> BAC 18.265 </v>
      </c>
      <c r="B206" s="13" t="str">
        <f t="shared" si="19"/>
        <v>I</v>
      </c>
      <c r="C206" s="44">
        <f t="shared" si="20"/>
        <v>38708.133000000002</v>
      </c>
      <c r="D206" s="10" t="str">
        <f t="shared" si="21"/>
        <v>vis</v>
      </c>
      <c r="E206" s="52">
        <f>VLOOKUP(C206,Active!C$21:E$969,3,FALSE)</f>
        <v>5033.0012139322071</v>
      </c>
      <c r="F206" s="13" t="s">
        <v>133</v>
      </c>
      <c r="G206" s="10" t="str">
        <f t="shared" si="22"/>
        <v>38708.133</v>
      </c>
      <c r="H206" s="44">
        <f t="shared" si="23"/>
        <v>5033</v>
      </c>
      <c r="I206" s="53" t="s">
        <v>299</v>
      </c>
      <c r="J206" s="54" t="s">
        <v>300</v>
      </c>
      <c r="K206" s="53">
        <v>5033</v>
      </c>
      <c r="L206" s="53" t="s">
        <v>201</v>
      </c>
      <c r="M206" s="54" t="s">
        <v>301</v>
      </c>
      <c r="N206" s="54" t="s">
        <v>302</v>
      </c>
      <c r="O206" s="55" t="s">
        <v>303</v>
      </c>
      <c r="P206" s="55" t="s">
        <v>304</v>
      </c>
    </row>
    <row r="207" spans="1:16" ht="13.5" thickBot="1">
      <c r="A207" s="44" t="str">
        <f t="shared" si="18"/>
        <v> BAC 18.265 </v>
      </c>
      <c r="B207" s="13" t="str">
        <f t="shared" si="19"/>
        <v>I</v>
      </c>
      <c r="C207" s="44">
        <f t="shared" si="20"/>
        <v>38710.277999999998</v>
      </c>
      <c r="D207" s="10" t="str">
        <f t="shared" si="21"/>
        <v>vis</v>
      </c>
      <c r="E207" s="52">
        <f>VLOOKUP(C207,Active!C$21:E$969,3,FALSE)</f>
        <v>5034.0027080026139</v>
      </c>
      <c r="F207" s="13" t="s">
        <v>133</v>
      </c>
      <c r="G207" s="10" t="str">
        <f t="shared" si="22"/>
        <v>38710.278</v>
      </c>
      <c r="H207" s="44">
        <f t="shared" si="23"/>
        <v>5034</v>
      </c>
      <c r="I207" s="53" t="s">
        <v>305</v>
      </c>
      <c r="J207" s="54" t="s">
        <v>306</v>
      </c>
      <c r="K207" s="53">
        <v>5034</v>
      </c>
      <c r="L207" s="53" t="s">
        <v>171</v>
      </c>
      <c r="M207" s="54" t="s">
        <v>301</v>
      </c>
      <c r="N207" s="54" t="s">
        <v>302</v>
      </c>
      <c r="O207" s="55" t="s">
        <v>303</v>
      </c>
      <c r="P207" s="55" t="s">
        <v>304</v>
      </c>
    </row>
    <row r="208" spans="1:16" ht="13.5" thickBot="1">
      <c r="A208" s="44" t="str">
        <f t="shared" si="18"/>
        <v>BAVM 18 </v>
      </c>
      <c r="B208" s="13" t="str">
        <f t="shared" si="19"/>
        <v>I</v>
      </c>
      <c r="C208" s="44">
        <f t="shared" si="20"/>
        <v>38984.423000000003</v>
      </c>
      <c r="D208" s="10" t="str">
        <f t="shared" si="21"/>
        <v>vis</v>
      </c>
      <c r="E208" s="52">
        <f>VLOOKUP(C208,Active!C$21:E$969,3,FALSE)</f>
        <v>5162.0001867588016</v>
      </c>
      <c r="F208" s="13" t="s">
        <v>133</v>
      </c>
      <c r="G208" s="10" t="str">
        <f t="shared" si="22"/>
        <v>38984.423</v>
      </c>
      <c r="H208" s="44">
        <f t="shared" si="23"/>
        <v>5162</v>
      </c>
      <c r="I208" s="53" t="s">
        <v>307</v>
      </c>
      <c r="J208" s="54" t="s">
        <v>308</v>
      </c>
      <c r="K208" s="53">
        <v>5162</v>
      </c>
      <c r="L208" s="53" t="s">
        <v>309</v>
      </c>
      <c r="M208" s="54" t="s">
        <v>163</v>
      </c>
      <c r="N208" s="54"/>
      <c r="O208" s="55" t="s">
        <v>310</v>
      </c>
      <c r="P208" s="56" t="s">
        <v>274</v>
      </c>
    </row>
    <row r="209" spans="1:16" ht="13.5" thickBot="1">
      <c r="A209" s="44" t="str">
        <f t="shared" si="18"/>
        <v>BAVM 18 </v>
      </c>
      <c r="B209" s="13" t="str">
        <f t="shared" si="19"/>
        <v>I</v>
      </c>
      <c r="C209" s="44">
        <f t="shared" si="20"/>
        <v>38999.411999999997</v>
      </c>
      <c r="D209" s="10" t="str">
        <f t="shared" si="21"/>
        <v>vis</v>
      </c>
      <c r="E209" s="52">
        <f>VLOOKUP(C209,Active!C$21:E$969,3,FALSE)</f>
        <v>5168.9985059295905</v>
      </c>
      <c r="F209" s="13" t="s">
        <v>133</v>
      </c>
      <c r="G209" s="10" t="str">
        <f t="shared" si="22"/>
        <v>38999.412</v>
      </c>
      <c r="H209" s="44">
        <f t="shared" si="23"/>
        <v>5169</v>
      </c>
      <c r="I209" s="53" t="s">
        <v>311</v>
      </c>
      <c r="J209" s="54" t="s">
        <v>312</v>
      </c>
      <c r="K209" s="53">
        <v>5169</v>
      </c>
      <c r="L209" s="53" t="s">
        <v>134</v>
      </c>
      <c r="M209" s="54" t="s">
        <v>163</v>
      </c>
      <c r="N209" s="54"/>
      <c r="O209" s="55" t="s">
        <v>259</v>
      </c>
      <c r="P209" s="56" t="s">
        <v>274</v>
      </c>
    </row>
    <row r="210" spans="1:16" ht="13.5" thickBot="1">
      <c r="A210" s="44" t="str">
        <f t="shared" si="18"/>
        <v>BAVM 18 </v>
      </c>
      <c r="B210" s="13" t="str">
        <f t="shared" si="19"/>
        <v>I</v>
      </c>
      <c r="C210" s="44">
        <f t="shared" si="20"/>
        <v>39029.406000000003</v>
      </c>
      <c r="D210" s="10" t="str">
        <f t="shared" si="21"/>
        <v>vis</v>
      </c>
      <c r="E210" s="52">
        <f>VLOOKUP(C210,Active!C$21:E$969,3,FALSE)</f>
        <v>5183.0026146232149</v>
      </c>
      <c r="F210" s="13" t="s">
        <v>133</v>
      </c>
      <c r="G210" s="10" t="str">
        <f t="shared" si="22"/>
        <v>39029.406</v>
      </c>
      <c r="H210" s="44">
        <f t="shared" si="23"/>
        <v>5183</v>
      </c>
      <c r="I210" s="53" t="s">
        <v>313</v>
      </c>
      <c r="J210" s="54" t="s">
        <v>314</v>
      </c>
      <c r="K210" s="53">
        <v>5183</v>
      </c>
      <c r="L210" s="53" t="s">
        <v>171</v>
      </c>
      <c r="M210" s="54" t="s">
        <v>163</v>
      </c>
      <c r="N210" s="54"/>
      <c r="O210" s="55" t="s">
        <v>315</v>
      </c>
      <c r="P210" s="56" t="s">
        <v>274</v>
      </c>
    </row>
    <row r="211" spans="1:16" ht="13.5" thickBot="1">
      <c r="A211" s="44" t="str">
        <f t="shared" si="18"/>
        <v>BAVM 18 </v>
      </c>
      <c r="B211" s="13" t="str">
        <f t="shared" si="19"/>
        <v>I</v>
      </c>
      <c r="C211" s="44">
        <f t="shared" si="20"/>
        <v>39029.423999999999</v>
      </c>
      <c r="D211" s="10" t="str">
        <f t="shared" si="21"/>
        <v>vis</v>
      </c>
      <c r="E211" s="52">
        <f>VLOOKUP(C211,Active!C$21:E$969,3,FALSE)</f>
        <v>5183.011018769259</v>
      </c>
      <c r="F211" s="13" t="s">
        <v>133</v>
      </c>
      <c r="G211" s="10" t="str">
        <f t="shared" si="22"/>
        <v>39029.424</v>
      </c>
      <c r="H211" s="44">
        <f t="shared" si="23"/>
        <v>5183</v>
      </c>
      <c r="I211" s="53" t="s">
        <v>316</v>
      </c>
      <c r="J211" s="54" t="s">
        <v>317</v>
      </c>
      <c r="K211" s="53">
        <v>5183</v>
      </c>
      <c r="L211" s="53" t="s">
        <v>318</v>
      </c>
      <c r="M211" s="54" t="s">
        <v>163</v>
      </c>
      <c r="N211" s="54"/>
      <c r="O211" s="55" t="s">
        <v>319</v>
      </c>
      <c r="P211" s="56" t="s">
        <v>274</v>
      </c>
    </row>
    <row r="212" spans="1:16" ht="13.5" thickBot="1">
      <c r="A212" s="44" t="str">
        <f t="shared" si="18"/>
        <v>BAVM 18 </v>
      </c>
      <c r="B212" s="13" t="str">
        <f t="shared" si="19"/>
        <v>I</v>
      </c>
      <c r="C212" s="44">
        <f t="shared" si="20"/>
        <v>39029.436000000002</v>
      </c>
      <c r="D212" s="10" t="str">
        <f t="shared" si="21"/>
        <v>vis</v>
      </c>
      <c r="E212" s="52">
        <f>VLOOKUP(C212,Active!C$21:E$969,3,FALSE)</f>
        <v>5183.0166215332902</v>
      </c>
      <c r="F212" s="13" t="s">
        <v>133</v>
      </c>
      <c r="G212" s="10" t="str">
        <f t="shared" si="22"/>
        <v>39029.436</v>
      </c>
      <c r="H212" s="44">
        <f t="shared" si="23"/>
        <v>5183</v>
      </c>
      <c r="I212" s="53" t="s">
        <v>320</v>
      </c>
      <c r="J212" s="54" t="s">
        <v>321</v>
      </c>
      <c r="K212" s="53">
        <v>5183</v>
      </c>
      <c r="L212" s="53" t="s">
        <v>322</v>
      </c>
      <c r="M212" s="54" t="s">
        <v>163</v>
      </c>
      <c r="N212" s="54"/>
      <c r="O212" s="55" t="s">
        <v>259</v>
      </c>
      <c r="P212" s="56" t="s">
        <v>274</v>
      </c>
    </row>
    <row r="213" spans="1:16" ht="13.5" thickBot="1">
      <c r="A213" s="44" t="str">
        <f t="shared" si="18"/>
        <v>BAVM 18 </v>
      </c>
      <c r="B213" s="13" t="str">
        <f t="shared" si="19"/>
        <v>I</v>
      </c>
      <c r="C213" s="44">
        <f t="shared" si="20"/>
        <v>39044.406999999999</v>
      </c>
      <c r="D213" s="10" t="str">
        <f t="shared" si="21"/>
        <v>vis</v>
      </c>
      <c r="E213" s="52">
        <f>VLOOKUP(C213,Active!C$21:E$969,3,FALSE)</f>
        <v>5190.0065365580349</v>
      </c>
      <c r="F213" s="13" t="s">
        <v>133</v>
      </c>
      <c r="G213" s="10" t="str">
        <f t="shared" si="22"/>
        <v>39044.407</v>
      </c>
      <c r="H213" s="44">
        <f t="shared" si="23"/>
        <v>5190</v>
      </c>
      <c r="I213" s="53" t="s">
        <v>327</v>
      </c>
      <c r="J213" s="54" t="s">
        <v>328</v>
      </c>
      <c r="K213" s="53">
        <v>5190</v>
      </c>
      <c r="L213" s="53" t="s">
        <v>329</v>
      </c>
      <c r="M213" s="54" t="s">
        <v>163</v>
      </c>
      <c r="N213" s="54"/>
      <c r="O213" s="55" t="s">
        <v>259</v>
      </c>
      <c r="P213" s="56" t="s">
        <v>274</v>
      </c>
    </row>
    <row r="214" spans="1:16" ht="13.5" thickBot="1">
      <c r="A214" s="44" t="str">
        <f t="shared" si="18"/>
        <v> HABZ 59 </v>
      </c>
      <c r="B214" s="13" t="str">
        <f t="shared" si="19"/>
        <v>I</v>
      </c>
      <c r="C214" s="44">
        <f t="shared" si="20"/>
        <v>39059.406999999999</v>
      </c>
      <c r="D214" s="10" t="str">
        <f t="shared" si="21"/>
        <v>vis</v>
      </c>
      <c r="E214" s="52">
        <f>VLOOKUP(C214,Active!C$21:E$969,3,FALSE)</f>
        <v>5197.0099915958535</v>
      </c>
      <c r="F214" s="13" t="s">
        <v>133</v>
      </c>
      <c r="G214" s="10" t="str">
        <f t="shared" si="22"/>
        <v>39059.407</v>
      </c>
      <c r="H214" s="44">
        <f t="shared" si="23"/>
        <v>5197</v>
      </c>
      <c r="I214" s="53" t="s">
        <v>330</v>
      </c>
      <c r="J214" s="54" t="s">
        <v>331</v>
      </c>
      <c r="K214" s="53">
        <v>5197</v>
      </c>
      <c r="L214" s="53" t="s">
        <v>332</v>
      </c>
      <c r="M214" s="54" t="s">
        <v>139</v>
      </c>
      <c r="N214" s="54"/>
      <c r="O214" s="55" t="s">
        <v>333</v>
      </c>
      <c r="P214" s="55" t="s">
        <v>334</v>
      </c>
    </row>
    <row r="215" spans="1:16" ht="13.5" thickBot="1">
      <c r="A215" s="44" t="str">
        <f t="shared" si="18"/>
        <v>BAVM 23 </v>
      </c>
      <c r="B215" s="13" t="str">
        <f t="shared" si="19"/>
        <v>I</v>
      </c>
      <c r="C215" s="44">
        <f t="shared" si="20"/>
        <v>39406.337</v>
      </c>
      <c r="D215" s="10" t="str">
        <f t="shared" si="21"/>
        <v>vis</v>
      </c>
      <c r="E215" s="52">
        <f>VLOOKUP(C215,Active!C$21:E$969,3,FALSE)</f>
        <v>5358.9905686805487</v>
      </c>
      <c r="F215" s="13" t="s">
        <v>133</v>
      </c>
      <c r="G215" s="10" t="str">
        <f t="shared" si="22"/>
        <v>39406.337</v>
      </c>
      <c r="H215" s="44">
        <f t="shared" si="23"/>
        <v>5359</v>
      </c>
      <c r="I215" s="53" t="s">
        <v>337</v>
      </c>
      <c r="J215" s="54" t="s">
        <v>338</v>
      </c>
      <c r="K215" s="53">
        <v>5359</v>
      </c>
      <c r="L215" s="53" t="s">
        <v>339</v>
      </c>
      <c r="M215" s="54" t="s">
        <v>163</v>
      </c>
      <c r="N215" s="54"/>
      <c r="O215" s="55" t="s">
        <v>259</v>
      </c>
      <c r="P215" s="56" t="s">
        <v>340</v>
      </c>
    </row>
    <row r="216" spans="1:16" ht="13.5" thickBot="1">
      <c r="A216" s="44" t="str">
        <f t="shared" si="18"/>
        <v>BAVM 23 </v>
      </c>
      <c r="B216" s="13" t="str">
        <f t="shared" si="19"/>
        <v>I</v>
      </c>
      <c r="C216" s="44">
        <f t="shared" si="20"/>
        <v>39406.349000000002</v>
      </c>
      <c r="D216" s="10" t="str">
        <f t="shared" si="21"/>
        <v>vis</v>
      </c>
      <c r="E216" s="52">
        <f>VLOOKUP(C216,Active!C$21:E$969,3,FALSE)</f>
        <v>5358.9961714445799</v>
      </c>
      <c r="F216" s="13" t="s">
        <v>133</v>
      </c>
      <c r="G216" s="10" t="str">
        <f t="shared" si="22"/>
        <v>39406.349</v>
      </c>
      <c r="H216" s="44">
        <f t="shared" si="23"/>
        <v>5359</v>
      </c>
      <c r="I216" s="53" t="s">
        <v>341</v>
      </c>
      <c r="J216" s="54" t="s">
        <v>342</v>
      </c>
      <c r="K216" s="53">
        <v>5359</v>
      </c>
      <c r="L216" s="53" t="s">
        <v>177</v>
      </c>
      <c r="M216" s="54" t="s">
        <v>163</v>
      </c>
      <c r="N216" s="54"/>
      <c r="O216" s="55" t="s">
        <v>343</v>
      </c>
      <c r="P216" s="56" t="s">
        <v>340</v>
      </c>
    </row>
    <row r="217" spans="1:16" ht="13.5" thickBot="1">
      <c r="A217" s="44" t="str">
        <f t="shared" si="18"/>
        <v>BAVM 23 </v>
      </c>
      <c r="B217" s="13" t="str">
        <f t="shared" si="19"/>
        <v>I</v>
      </c>
      <c r="C217" s="44">
        <f t="shared" si="20"/>
        <v>39406.364999999998</v>
      </c>
      <c r="D217" s="10" t="str">
        <f t="shared" si="21"/>
        <v>vis</v>
      </c>
      <c r="E217" s="52">
        <f>VLOOKUP(C217,Active!C$21:E$969,3,FALSE)</f>
        <v>5359.0036417966185</v>
      </c>
      <c r="F217" s="13" t="s">
        <v>133</v>
      </c>
      <c r="G217" s="10" t="str">
        <f t="shared" si="22"/>
        <v>39406.365</v>
      </c>
      <c r="H217" s="44">
        <f t="shared" si="23"/>
        <v>5359</v>
      </c>
      <c r="I217" s="53" t="s">
        <v>344</v>
      </c>
      <c r="J217" s="54" t="s">
        <v>345</v>
      </c>
      <c r="K217" s="53">
        <v>5359</v>
      </c>
      <c r="L217" s="53" t="s">
        <v>346</v>
      </c>
      <c r="M217" s="54" t="s">
        <v>163</v>
      </c>
      <c r="N217" s="54"/>
      <c r="O217" s="55" t="s">
        <v>319</v>
      </c>
      <c r="P217" s="56" t="s">
        <v>340</v>
      </c>
    </row>
    <row r="218" spans="1:16" ht="13.5" thickBot="1">
      <c r="A218" s="44" t="str">
        <f t="shared" si="18"/>
        <v> HABZ 59 </v>
      </c>
      <c r="B218" s="13" t="str">
        <f t="shared" si="19"/>
        <v>I</v>
      </c>
      <c r="C218" s="44">
        <f t="shared" si="20"/>
        <v>39436.313999999998</v>
      </c>
      <c r="D218" s="10" t="str">
        <f t="shared" si="21"/>
        <v>vis</v>
      </c>
      <c r="E218" s="52">
        <f>VLOOKUP(C218,Active!C$21:E$969,3,FALSE)</f>
        <v>5372.9867401251277</v>
      </c>
      <c r="F218" s="13" t="s">
        <v>133</v>
      </c>
      <c r="G218" s="10" t="str">
        <f t="shared" si="22"/>
        <v>39436.314</v>
      </c>
      <c r="H218" s="44">
        <f t="shared" si="23"/>
        <v>5373</v>
      </c>
      <c r="I218" s="53" t="s">
        <v>347</v>
      </c>
      <c r="J218" s="54" t="s">
        <v>348</v>
      </c>
      <c r="K218" s="53">
        <v>5373</v>
      </c>
      <c r="L218" s="53" t="s">
        <v>291</v>
      </c>
      <c r="M218" s="54" t="s">
        <v>139</v>
      </c>
      <c r="N218" s="54"/>
      <c r="O218" s="55" t="s">
        <v>333</v>
      </c>
      <c r="P218" s="55" t="s">
        <v>334</v>
      </c>
    </row>
    <row r="219" spans="1:16" ht="13.5" thickBot="1">
      <c r="A219" s="44" t="str">
        <f t="shared" si="18"/>
        <v> AN 291.112 </v>
      </c>
      <c r="B219" s="13" t="str">
        <f t="shared" si="19"/>
        <v>I</v>
      </c>
      <c r="C219" s="44">
        <f t="shared" si="20"/>
        <v>39648.375999999997</v>
      </c>
      <c r="D219" s="10" t="str">
        <f t="shared" si="21"/>
        <v>vis</v>
      </c>
      <c r="E219" s="52">
        <f>VLOOKUP(C219,Active!C$21:E$969,3,FALSE)</f>
        <v>5471.9978522737865</v>
      </c>
      <c r="F219" s="13" t="s">
        <v>133</v>
      </c>
      <c r="G219" s="10" t="str">
        <f t="shared" si="22"/>
        <v>39648.376</v>
      </c>
      <c r="H219" s="44">
        <f t="shared" si="23"/>
        <v>5472</v>
      </c>
      <c r="I219" s="53" t="s">
        <v>349</v>
      </c>
      <c r="J219" s="54" t="s">
        <v>350</v>
      </c>
      <c r="K219" s="53">
        <v>5472</v>
      </c>
      <c r="L219" s="53" t="s">
        <v>174</v>
      </c>
      <c r="M219" s="54" t="s">
        <v>163</v>
      </c>
      <c r="N219" s="54"/>
      <c r="O219" s="55" t="s">
        <v>351</v>
      </c>
      <c r="P219" s="55" t="s">
        <v>352</v>
      </c>
    </row>
    <row r="220" spans="1:16" ht="13.5" thickBot="1">
      <c r="A220" s="44" t="str">
        <f t="shared" si="18"/>
        <v> AN 291.112 </v>
      </c>
      <c r="B220" s="13" t="str">
        <f t="shared" si="19"/>
        <v>I</v>
      </c>
      <c r="C220" s="44">
        <f t="shared" si="20"/>
        <v>39648.377</v>
      </c>
      <c r="D220" s="10" t="str">
        <f t="shared" si="21"/>
        <v>vis</v>
      </c>
      <c r="E220" s="52">
        <f>VLOOKUP(C220,Active!C$21:E$969,3,FALSE)</f>
        <v>5471.9983191707906</v>
      </c>
      <c r="F220" s="13" t="s">
        <v>133</v>
      </c>
      <c r="G220" s="10" t="str">
        <f t="shared" si="22"/>
        <v>39648.377</v>
      </c>
      <c r="H220" s="44">
        <f t="shared" si="23"/>
        <v>5472</v>
      </c>
      <c r="I220" s="53" t="s">
        <v>353</v>
      </c>
      <c r="J220" s="54" t="s">
        <v>354</v>
      </c>
      <c r="K220" s="53">
        <v>5472</v>
      </c>
      <c r="L220" s="53" t="s">
        <v>147</v>
      </c>
      <c r="M220" s="54" t="s">
        <v>163</v>
      </c>
      <c r="N220" s="54"/>
      <c r="O220" s="55" t="s">
        <v>355</v>
      </c>
      <c r="P220" s="55" t="s">
        <v>352</v>
      </c>
    </row>
    <row r="221" spans="1:16" ht="13.5" thickBot="1">
      <c r="A221" s="44" t="str">
        <f t="shared" si="18"/>
        <v> AN 291.112 </v>
      </c>
      <c r="B221" s="13" t="str">
        <f t="shared" si="19"/>
        <v>I</v>
      </c>
      <c r="C221" s="44">
        <f t="shared" si="20"/>
        <v>39708.347999999998</v>
      </c>
      <c r="D221" s="10" t="str">
        <f t="shared" si="21"/>
        <v>vis</v>
      </c>
      <c r="E221" s="52">
        <f>VLOOKUP(C221,Active!C$21:E$969,3,FALSE)</f>
        <v>5499.9985993089913</v>
      </c>
      <c r="F221" s="13" t="s">
        <v>133</v>
      </c>
      <c r="G221" s="10" t="str">
        <f t="shared" si="22"/>
        <v>39708.348</v>
      </c>
      <c r="H221" s="44">
        <f t="shared" si="23"/>
        <v>5500</v>
      </c>
      <c r="I221" s="53" t="s">
        <v>356</v>
      </c>
      <c r="J221" s="54" t="s">
        <v>357</v>
      </c>
      <c r="K221" s="53">
        <v>5500</v>
      </c>
      <c r="L221" s="53" t="s">
        <v>134</v>
      </c>
      <c r="M221" s="54" t="s">
        <v>163</v>
      </c>
      <c r="N221" s="54"/>
      <c r="O221" s="55" t="s">
        <v>351</v>
      </c>
      <c r="P221" s="55" t="s">
        <v>352</v>
      </c>
    </row>
    <row r="222" spans="1:16" ht="13.5" thickBot="1">
      <c r="A222" s="44" t="str">
        <f t="shared" si="18"/>
        <v> AN 291.112 </v>
      </c>
      <c r="B222" s="13" t="str">
        <f t="shared" si="19"/>
        <v>I</v>
      </c>
      <c r="C222" s="44">
        <f t="shared" si="20"/>
        <v>39725.483999999997</v>
      </c>
      <c r="D222" s="10" t="str">
        <f t="shared" si="21"/>
        <v>vis</v>
      </c>
      <c r="E222" s="52">
        <f>VLOOKUP(C222,Active!C$21:E$969,3,FALSE)</f>
        <v>5507.9993463441951</v>
      </c>
      <c r="F222" s="13" t="s">
        <v>133</v>
      </c>
      <c r="G222" s="10" t="str">
        <f t="shared" si="22"/>
        <v>39725.484</v>
      </c>
      <c r="H222" s="44">
        <f t="shared" si="23"/>
        <v>5508</v>
      </c>
      <c r="I222" s="53" t="s">
        <v>358</v>
      </c>
      <c r="J222" s="54" t="s">
        <v>359</v>
      </c>
      <c r="K222" s="53">
        <v>5508</v>
      </c>
      <c r="L222" s="53" t="s">
        <v>180</v>
      </c>
      <c r="M222" s="54" t="s">
        <v>163</v>
      </c>
      <c r="N222" s="54"/>
      <c r="O222" s="55" t="s">
        <v>355</v>
      </c>
      <c r="P222" s="55" t="s">
        <v>352</v>
      </c>
    </row>
    <row r="223" spans="1:16" ht="13.5" thickBot="1">
      <c r="A223" s="44" t="str">
        <f t="shared" si="18"/>
        <v> AN 291.112 </v>
      </c>
      <c r="B223" s="13" t="str">
        <f t="shared" si="19"/>
        <v>I</v>
      </c>
      <c r="C223" s="44">
        <f t="shared" si="20"/>
        <v>39738.332000000002</v>
      </c>
      <c r="D223" s="10" t="str">
        <f t="shared" si="21"/>
        <v>vis</v>
      </c>
      <c r="E223" s="52">
        <f>VLOOKUP(C223,Active!C$21:E$969,3,FALSE)</f>
        <v>5513.99803903259</v>
      </c>
      <c r="F223" s="13" t="s">
        <v>133</v>
      </c>
      <c r="G223" s="10" t="str">
        <f t="shared" si="22"/>
        <v>39738.332</v>
      </c>
      <c r="H223" s="44">
        <f t="shared" si="23"/>
        <v>5514</v>
      </c>
      <c r="I223" s="53" t="s">
        <v>360</v>
      </c>
      <c r="J223" s="54" t="s">
        <v>361</v>
      </c>
      <c r="K223" s="53">
        <v>5514</v>
      </c>
      <c r="L223" s="53" t="s">
        <v>147</v>
      </c>
      <c r="M223" s="54" t="s">
        <v>163</v>
      </c>
      <c r="N223" s="54"/>
      <c r="O223" s="55" t="s">
        <v>355</v>
      </c>
      <c r="P223" s="55" t="s">
        <v>352</v>
      </c>
    </row>
    <row r="224" spans="1:16" ht="13.5" thickBot="1">
      <c r="A224" s="44" t="str">
        <f t="shared" si="18"/>
        <v>BAVM 23 </v>
      </c>
      <c r="B224" s="13" t="str">
        <f t="shared" si="19"/>
        <v>I</v>
      </c>
      <c r="C224" s="44">
        <f t="shared" si="20"/>
        <v>40175.269</v>
      </c>
      <c r="D224" s="10" t="str">
        <f t="shared" si="21"/>
        <v>vis</v>
      </c>
      <c r="E224" s="52">
        <f>VLOOKUP(C224,Active!C$21:E$969,3,FALSE)</f>
        <v>5718.002614623214</v>
      </c>
      <c r="F224" s="13" t="str">
        <f>LEFT(M224,1)</f>
        <v>V</v>
      </c>
      <c r="G224" s="10" t="str">
        <f t="shared" si="22"/>
        <v>40175.269</v>
      </c>
      <c r="H224" s="44">
        <f t="shared" si="23"/>
        <v>5718</v>
      </c>
      <c r="I224" s="53" t="s">
        <v>366</v>
      </c>
      <c r="J224" s="54" t="s">
        <v>367</v>
      </c>
      <c r="K224" s="53">
        <v>5718</v>
      </c>
      <c r="L224" s="53" t="s">
        <v>171</v>
      </c>
      <c r="M224" s="54" t="s">
        <v>163</v>
      </c>
      <c r="N224" s="54"/>
      <c r="O224" s="55" t="s">
        <v>259</v>
      </c>
      <c r="P224" s="56" t="s">
        <v>340</v>
      </c>
    </row>
    <row r="225" spans="1:16" ht="13.5" thickBot="1">
      <c r="A225" s="44" t="str">
        <f t="shared" si="18"/>
        <v>BAVM 25 </v>
      </c>
      <c r="B225" s="13" t="str">
        <f t="shared" si="19"/>
        <v>I</v>
      </c>
      <c r="C225" s="44">
        <f t="shared" si="20"/>
        <v>40811.409</v>
      </c>
      <c r="D225" s="10" t="str">
        <f t="shared" si="21"/>
        <v>vis</v>
      </c>
      <c r="E225" s="52">
        <f>VLOOKUP(C225,Active!C$21:E$969,3,FALSE)</f>
        <v>6015.0144738070776</v>
      </c>
      <c r="F225" s="13" t="str">
        <f>LEFT(M225,1)</f>
        <v>V</v>
      </c>
      <c r="G225" s="10" t="str">
        <f t="shared" si="22"/>
        <v>40811.409</v>
      </c>
      <c r="H225" s="44">
        <f t="shared" si="23"/>
        <v>6015</v>
      </c>
      <c r="I225" s="53" t="s">
        <v>376</v>
      </c>
      <c r="J225" s="54" t="s">
        <v>377</v>
      </c>
      <c r="K225" s="53">
        <v>6015</v>
      </c>
      <c r="L225" s="53" t="s">
        <v>378</v>
      </c>
      <c r="M225" s="54" t="s">
        <v>163</v>
      </c>
      <c r="N225" s="54"/>
      <c r="O225" s="55" t="s">
        <v>259</v>
      </c>
      <c r="P225" s="56" t="s">
        <v>379</v>
      </c>
    </row>
    <row r="226" spans="1:16" ht="13.5" thickBot="1">
      <c r="A226" s="44" t="str">
        <f t="shared" si="18"/>
        <v>BAVM 25 </v>
      </c>
      <c r="B226" s="13" t="str">
        <f t="shared" si="19"/>
        <v>I</v>
      </c>
      <c r="C226" s="44">
        <f t="shared" si="20"/>
        <v>41248.288</v>
      </c>
      <c r="D226" s="10" t="str">
        <f t="shared" si="21"/>
        <v>vis</v>
      </c>
      <c r="E226" s="52">
        <f>VLOOKUP(C226,Active!C$21:E$969,3,FALSE)</f>
        <v>6218.9919693715565</v>
      </c>
      <c r="F226" s="13" t="s">
        <v>133</v>
      </c>
      <c r="G226" s="10" t="str">
        <f t="shared" si="22"/>
        <v>41248.288</v>
      </c>
      <c r="H226" s="44">
        <f t="shared" si="23"/>
        <v>6219</v>
      </c>
      <c r="I226" s="53" t="s">
        <v>392</v>
      </c>
      <c r="J226" s="54" t="s">
        <v>393</v>
      </c>
      <c r="K226" s="53">
        <v>6219</v>
      </c>
      <c r="L226" s="53" t="s">
        <v>394</v>
      </c>
      <c r="M226" s="54" t="s">
        <v>163</v>
      </c>
      <c r="N226" s="54"/>
      <c r="O226" s="55" t="s">
        <v>259</v>
      </c>
      <c r="P226" s="56" t="s">
        <v>379</v>
      </c>
    </row>
    <row r="227" spans="1:16" ht="13.5" thickBot="1">
      <c r="A227" s="44" t="str">
        <f t="shared" si="18"/>
        <v> HABZ 59 </v>
      </c>
      <c r="B227" s="13" t="str">
        <f t="shared" si="19"/>
        <v>I</v>
      </c>
      <c r="C227" s="44">
        <f t="shared" si="20"/>
        <v>41595.283000000003</v>
      </c>
      <c r="D227" s="10" t="str">
        <f t="shared" si="21"/>
        <v>vis</v>
      </c>
      <c r="E227" s="52">
        <f>VLOOKUP(C227,Active!C$21:E$969,3,FALSE)</f>
        <v>6381.0028947614164</v>
      </c>
      <c r="F227" s="13" t="s">
        <v>133</v>
      </c>
      <c r="G227" s="10" t="str">
        <f t="shared" si="22"/>
        <v>41595.283</v>
      </c>
      <c r="H227" s="44">
        <f t="shared" si="23"/>
        <v>6381</v>
      </c>
      <c r="I227" s="53" t="s">
        <v>417</v>
      </c>
      <c r="J227" s="54" t="s">
        <v>418</v>
      </c>
      <c r="K227" s="53">
        <v>6381</v>
      </c>
      <c r="L227" s="53" t="s">
        <v>171</v>
      </c>
      <c r="M227" s="54" t="s">
        <v>139</v>
      </c>
      <c r="N227" s="54"/>
      <c r="O227" s="55" t="s">
        <v>333</v>
      </c>
      <c r="P227" s="55" t="s">
        <v>334</v>
      </c>
    </row>
    <row r="228" spans="1:16" ht="13.5" thickBot="1">
      <c r="A228" s="44" t="str">
        <f t="shared" si="18"/>
        <v> HABZ 59 </v>
      </c>
      <c r="B228" s="13" t="str">
        <f t="shared" si="19"/>
        <v>I</v>
      </c>
      <c r="C228" s="44">
        <f t="shared" si="20"/>
        <v>41597.423000000003</v>
      </c>
      <c r="D228" s="10" t="str">
        <f t="shared" si="21"/>
        <v>vis</v>
      </c>
      <c r="E228" s="52">
        <f>VLOOKUP(C228,Active!C$21:E$969,3,FALSE)</f>
        <v>6382.0020543468117</v>
      </c>
      <c r="F228" s="13" t="s">
        <v>133</v>
      </c>
      <c r="G228" s="10" t="str">
        <f t="shared" si="22"/>
        <v>41597.423</v>
      </c>
      <c r="H228" s="44">
        <f t="shared" si="23"/>
        <v>6382</v>
      </c>
      <c r="I228" s="53" t="s">
        <v>419</v>
      </c>
      <c r="J228" s="54" t="s">
        <v>420</v>
      </c>
      <c r="K228" s="53">
        <v>6382</v>
      </c>
      <c r="L228" s="53" t="s">
        <v>248</v>
      </c>
      <c r="M228" s="54" t="s">
        <v>139</v>
      </c>
      <c r="N228" s="54"/>
      <c r="O228" s="55" t="s">
        <v>333</v>
      </c>
      <c r="P228" s="55" t="s">
        <v>334</v>
      </c>
    </row>
    <row r="229" spans="1:16" ht="13.5" thickBot="1">
      <c r="A229" s="44" t="str">
        <f t="shared" si="18"/>
        <v> HABZ 59 </v>
      </c>
      <c r="B229" s="13" t="str">
        <f t="shared" si="19"/>
        <v>I</v>
      </c>
      <c r="C229" s="44">
        <f t="shared" si="20"/>
        <v>41959.37</v>
      </c>
      <c r="D229" s="10" t="str">
        <f t="shared" si="21"/>
        <v>vis</v>
      </c>
      <c r="E229" s="52">
        <f>VLOOKUP(C229,Active!C$21:E$969,3,FALSE)</f>
        <v>6550.9940237183691</v>
      </c>
      <c r="F229" s="13" t="s">
        <v>133</v>
      </c>
      <c r="G229" s="10" t="str">
        <f t="shared" si="22"/>
        <v>41959.370</v>
      </c>
      <c r="H229" s="44">
        <f t="shared" si="23"/>
        <v>6551</v>
      </c>
      <c r="I229" s="53" t="s">
        <v>433</v>
      </c>
      <c r="J229" s="54" t="s">
        <v>434</v>
      </c>
      <c r="K229" s="53">
        <v>6551</v>
      </c>
      <c r="L229" s="53" t="s">
        <v>423</v>
      </c>
      <c r="M229" s="54" t="s">
        <v>139</v>
      </c>
      <c r="N229" s="54"/>
      <c r="O229" s="55" t="s">
        <v>333</v>
      </c>
      <c r="P229" s="55" t="s">
        <v>334</v>
      </c>
    </row>
    <row r="230" spans="1:16" ht="13.5" thickBot="1">
      <c r="A230" s="44" t="str">
        <f t="shared" si="18"/>
        <v> AVSJ 7.33 </v>
      </c>
      <c r="B230" s="13" t="str">
        <f t="shared" si="19"/>
        <v>I</v>
      </c>
      <c r="C230" s="44">
        <f t="shared" si="20"/>
        <v>42569.798999999999</v>
      </c>
      <c r="D230" s="10" t="str">
        <f t="shared" si="21"/>
        <v>vis</v>
      </c>
      <c r="E230" s="52">
        <f>VLOOKUP(C230,Active!C$21:E$969,3,FALSE)</f>
        <v>6836.0014940704077</v>
      </c>
      <c r="F230" s="13" t="s">
        <v>133</v>
      </c>
      <c r="G230" s="10" t="str">
        <f t="shared" si="22"/>
        <v>42569.799</v>
      </c>
      <c r="H230" s="44">
        <f t="shared" si="23"/>
        <v>6836</v>
      </c>
      <c r="I230" s="53" t="s">
        <v>435</v>
      </c>
      <c r="J230" s="54" t="s">
        <v>436</v>
      </c>
      <c r="K230" s="53">
        <v>6836</v>
      </c>
      <c r="L230" s="53" t="s">
        <v>201</v>
      </c>
      <c r="M230" s="54" t="s">
        <v>163</v>
      </c>
      <c r="N230" s="54"/>
      <c r="O230" s="55" t="s">
        <v>325</v>
      </c>
      <c r="P230" s="55" t="s">
        <v>437</v>
      </c>
    </row>
    <row r="231" spans="1:16" ht="13.5" thickBot="1">
      <c r="A231" s="44" t="str">
        <f t="shared" si="18"/>
        <v>BAVM 36 </v>
      </c>
      <c r="B231" s="13" t="str">
        <f t="shared" si="19"/>
        <v>I</v>
      </c>
      <c r="C231" s="44">
        <f t="shared" si="20"/>
        <v>45281.332000000002</v>
      </c>
      <c r="D231" s="10" t="str">
        <f t="shared" si="21"/>
        <v>vis</v>
      </c>
      <c r="E231" s="52">
        <f>VLOOKUP(C231,Active!C$21:E$969,3,FALSE)</f>
        <v>8102.0081240078443</v>
      </c>
      <c r="F231" s="13" t="s">
        <v>133</v>
      </c>
      <c r="G231" s="10" t="str">
        <f t="shared" si="22"/>
        <v>45281.332</v>
      </c>
      <c r="H231" s="44">
        <f t="shared" si="23"/>
        <v>8102</v>
      </c>
      <c r="I231" s="53" t="s">
        <v>537</v>
      </c>
      <c r="J231" s="54" t="s">
        <v>538</v>
      </c>
      <c r="K231" s="53">
        <v>8102</v>
      </c>
      <c r="L231" s="53" t="s">
        <v>217</v>
      </c>
      <c r="M231" s="54" t="s">
        <v>163</v>
      </c>
      <c r="N231" s="54"/>
      <c r="O231" s="55" t="s">
        <v>259</v>
      </c>
      <c r="P231" s="56" t="s">
        <v>536</v>
      </c>
    </row>
    <row r="232" spans="1:16" ht="13.5" thickBot="1">
      <c r="A232" s="44" t="str">
        <f t="shared" si="18"/>
        <v>BAVM 36 </v>
      </c>
      <c r="B232" s="13" t="str">
        <f t="shared" si="19"/>
        <v>I</v>
      </c>
      <c r="C232" s="44">
        <f t="shared" si="20"/>
        <v>45281.332000000002</v>
      </c>
      <c r="D232" s="10" t="str">
        <f t="shared" si="21"/>
        <v>vis</v>
      </c>
      <c r="E232" s="52">
        <f>VLOOKUP(C232,Active!C$21:E$969,3,FALSE)</f>
        <v>8102.0081240078443</v>
      </c>
      <c r="F232" s="13" t="s">
        <v>133</v>
      </c>
      <c r="G232" s="10" t="str">
        <f t="shared" si="22"/>
        <v>45281.332</v>
      </c>
      <c r="H232" s="44">
        <f t="shared" si="23"/>
        <v>8102</v>
      </c>
      <c r="I232" s="53" t="s">
        <v>537</v>
      </c>
      <c r="J232" s="54" t="s">
        <v>538</v>
      </c>
      <c r="K232" s="53">
        <v>8102</v>
      </c>
      <c r="L232" s="53" t="s">
        <v>217</v>
      </c>
      <c r="M232" s="54" t="s">
        <v>163</v>
      </c>
      <c r="N232" s="54"/>
      <c r="O232" s="55" t="s">
        <v>343</v>
      </c>
      <c r="P232" s="56" t="s">
        <v>536</v>
      </c>
    </row>
    <row r="233" spans="1:16" ht="13.5" thickBot="1">
      <c r="A233" s="44" t="str">
        <f t="shared" si="18"/>
        <v> VSSC 70.16 </v>
      </c>
      <c r="B233" s="13" t="str">
        <f t="shared" si="19"/>
        <v>I</v>
      </c>
      <c r="C233" s="44">
        <f t="shared" si="20"/>
        <v>47110.409800000001</v>
      </c>
      <c r="D233" s="10" t="str">
        <f t="shared" si="21"/>
        <v>vis</v>
      </c>
      <c r="E233" s="52">
        <f>VLOOKUP(C233,Active!C$21:E$969,3,FALSE)</f>
        <v>8955.9990662059954</v>
      </c>
      <c r="F233" s="13" t="s">
        <v>133</v>
      </c>
      <c r="G233" s="10" t="str">
        <f t="shared" si="22"/>
        <v>47110.4098</v>
      </c>
      <c r="H233" s="44">
        <f t="shared" si="23"/>
        <v>8956</v>
      </c>
      <c r="I233" s="53" t="s">
        <v>651</v>
      </c>
      <c r="J233" s="54" t="s">
        <v>652</v>
      </c>
      <c r="K233" s="53">
        <v>8956</v>
      </c>
      <c r="L233" s="53" t="s">
        <v>653</v>
      </c>
      <c r="M233" s="54" t="s">
        <v>301</v>
      </c>
      <c r="N233" s="54" t="s">
        <v>302</v>
      </c>
      <c r="O233" s="55" t="s">
        <v>654</v>
      </c>
      <c r="P233" s="55" t="s">
        <v>655</v>
      </c>
    </row>
    <row r="234" spans="1:16" ht="13.5" thickBot="1">
      <c r="A234" s="44" t="str">
        <f t="shared" si="18"/>
        <v> VSSC 73 </v>
      </c>
      <c r="B234" s="13" t="str">
        <f t="shared" si="19"/>
        <v>I</v>
      </c>
      <c r="C234" s="44">
        <f t="shared" si="20"/>
        <v>47791.4997</v>
      </c>
      <c r="D234" s="10" t="str">
        <f t="shared" si="21"/>
        <v>vis</v>
      </c>
      <c r="E234" s="52">
        <f>VLOOKUP(C234,Active!C$21:E$969,3,FALSE)</f>
        <v>9273.9978989634892</v>
      </c>
      <c r="F234" s="13" t="s">
        <v>133</v>
      </c>
      <c r="G234" s="10" t="str">
        <f t="shared" si="22"/>
        <v>47791.4997</v>
      </c>
      <c r="H234" s="44">
        <f t="shared" si="23"/>
        <v>9274</v>
      </c>
      <c r="I234" s="53" t="s">
        <v>684</v>
      </c>
      <c r="J234" s="54" t="s">
        <v>685</v>
      </c>
      <c r="K234" s="53">
        <v>9274</v>
      </c>
      <c r="L234" s="53" t="s">
        <v>686</v>
      </c>
      <c r="M234" s="54" t="s">
        <v>301</v>
      </c>
      <c r="N234" s="54" t="s">
        <v>302</v>
      </c>
      <c r="O234" s="55" t="s">
        <v>654</v>
      </c>
      <c r="P234" s="55" t="s">
        <v>687</v>
      </c>
    </row>
    <row r="235" spans="1:16" ht="13.5" thickBot="1">
      <c r="A235" s="44" t="str">
        <f t="shared" si="18"/>
        <v> BRNO 32 </v>
      </c>
      <c r="B235" s="13" t="str">
        <f t="shared" si="19"/>
        <v>I</v>
      </c>
      <c r="C235" s="44">
        <f t="shared" si="20"/>
        <v>49830.466899999999</v>
      </c>
      <c r="D235" s="10" t="str">
        <f t="shared" si="21"/>
        <v>vis</v>
      </c>
      <c r="E235" s="52">
        <f>VLOOKUP(C235,Active!C$21:E$969,3,FALSE)</f>
        <v>10225.985572882622</v>
      </c>
      <c r="F235" s="13" t="s">
        <v>133</v>
      </c>
      <c r="G235" s="10" t="str">
        <f t="shared" si="22"/>
        <v>49830.4669</v>
      </c>
      <c r="H235" s="44">
        <f t="shared" si="23"/>
        <v>10226</v>
      </c>
      <c r="I235" s="53" t="s">
        <v>752</v>
      </c>
      <c r="J235" s="54" t="s">
        <v>753</v>
      </c>
      <c r="K235" s="53">
        <v>10226</v>
      </c>
      <c r="L235" s="53" t="s">
        <v>754</v>
      </c>
      <c r="M235" s="54" t="s">
        <v>163</v>
      </c>
      <c r="N235" s="54"/>
      <c r="O235" s="55" t="s">
        <v>755</v>
      </c>
      <c r="P235" s="55" t="s">
        <v>756</v>
      </c>
    </row>
    <row r="236" spans="1:16" ht="13.5" thickBot="1">
      <c r="A236" s="44" t="str">
        <f t="shared" si="18"/>
        <v> BRNO 32 </v>
      </c>
      <c r="B236" s="13" t="str">
        <f t="shared" si="19"/>
        <v>I</v>
      </c>
      <c r="C236" s="44">
        <f t="shared" si="20"/>
        <v>49830.474600000001</v>
      </c>
      <c r="D236" s="10" t="str">
        <f t="shared" si="21"/>
        <v>vis</v>
      </c>
      <c r="E236" s="52">
        <f>VLOOKUP(C236,Active!C$21:E$969,3,FALSE)</f>
        <v>10225.989167989543</v>
      </c>
      <c r="F236" s="13" t="s">
        <v>133</v>
      </c>
      <c r="G236" s="10" t="str">
        <f t="shared" si="22"/>
        <v>49830.4746</v>
      </c>
      <c r="H236" s="44">
        <f t="shared" si="23"/>
        <v>10226</v>
      </c>
      <c r="I236" s="53" t="s">
        <v>757</v>
      </c>
      <c r="J236" s="54" t="s">
        <v>758</v>
      </c>
      <c r="K236" s="53">
        <v>10226</v>
      </c>
      <c r="L236" s="53" t="s">
        <v>759</v>
      </c>
      <c r="M236" s="54" t="s">
        <v>163</v>
      </c>
      <c r="N236" s="54"/>
      <c r="O236" s="55" t="s">
        <v>760</v>
      </c>
      <c r="P236" s="55" t="s">
        <v>756</v>
      </c>
    </row>
    <row r="237" spans="1:16" ht="13.5" thickBot="1">
      <c r="A237" s="44" t="str">
        <f t="shared" si="18"/>
        <v> BRNO 32 </v>
      </c>
      <c r="B237" s="13" t="str">
        <f t="shared" si="19"/>
        <v>I</v>
      </c>
      <c r="C237" s="44">
        <f t="shared" si="20"/>
        <v>49830.475299999998</v>
      </c>
      <c r="D237" s="10" t="str">
        <f t="shared" si="21"/>
        <v>vis</v>
      </c>
      <c r="E237" s="52">
        <f>VLOOKUP(C237,Active!C$21:E$969,3,FALSE)</f>
        <v>10225.989494817442</v>
      </c>
      <c r="F237" s="13" t="s">
        <v>133</v>
      </c>
      <c r="G237" s="10" t="str">
        <f t="shared" si="22"/>
        <v>49830.4753</v>
      </c>
      <c r="H237" s="44">
        <f t="shared" si="23"/>
        <v>10226</v>
      </c>
      <c r="I237" s="53" t="s">
        <v>761</v>
      </c>
      <c r="J237" s="54" t="s">
        <v>762</v>
      </c>
      <c r="K237" s="53">
        <v>10226</v>
      </c>
      <c r="L237" s="53" t="s">
        <v>763</v>
      </c>
      <c r="M237" s="54" t="s">
        <v>163</v>
      </c>
      <c r="N237" s="54"/>
      <c r="O237" s="55" t="s">
        <v>764</v>
      </c>
      <c r="P237" s="55" t="s">
        <v>756</v>
      </c>
    </row>
    <row r="238" spans="1:16" ht="13.5" thickBot="1">
      <c r="A238" s="44" t="str">
        <f t="shared" si="18"/>
        <v> BRNO 32 </v>
      </c>
      <c r="B238" s="13" t="str">
        <f t="shared" si="19"/>
        <v>I</v>
      </c>
      <c r="C238" s="44">
        <f t="shared" si="20"/>
        <v>49830.488499999999</v>
      </c>
      <c r="D238" s="10" t="str">
        <f t="shared" si="21"/>
        <v>vis</v>
      </c>
      <c r="E238" s="52">
        <f>VLOOKUP(C238,Active!C$21:E$969,3,FALSE)</f>
        <v>10225.995657857877</v>
      </c>
      <c r="F238" s="13" t="s">
        <v>133</v>
      </c>
      <c r="G238" s="10" t="str">
        <f t="shared" si="22"/>
        <v>49830.4885</v>
      </c>
      <c r="H238" s="44">
        <f t="shared" si="23"/>
        <v>10226</v>
      </c>
      <c r="I238" s="53" t="s">
        <v>765</v>
      </c>
      <c r="J238" s="54" t="s">
        <v>766</v>
      </c>
      <c r="K238" s="53">
        <v>10226</v>
      </c>
      <c r="L238" s="53" t="s">
        <v>767</v>
      </c>
      <c r="M238" s="54" t="s">
        <v>163</v>
      </c>
      <c r="N238" s="54"/>
      <c r="O238" s="55" t="s">
        <v>768</v>
      </c>
      <c r="P238" s="55" t="s">
        <v>756</v>
      </c>
    </row>
    <row r="239" spans="1:16" ht="13.5" thickBot="1">
      <c r="A239" s="44" t="str">
        <f t="shared" si="18"/>
        <v> BRNO 32 </v>
      </c>
      <c r="B239" s="13" t="str">
        <f t="shared" si="19"/>
        <v>I</v>
      </c>
      <c r="C239" s="44">
        <f t="shared" si="20"/>
        <v>49905.443500000001</v>
      </c>
      <c r="D239" s="10" t="str">
        <f t="shared" si="21"/>
        <v>vis</v>
      </c>
      <c r="E239" s="52">
        <f>VLOOKUP(C239,Active!C$21:E$969,3,FALSE)</f>
        <v>10260.991922681857</v>
      </c>
      <c r="F239" s="13" t="s">
        <v>133</v>
      </c>
      <c r="G239" s="10" t="str">
        <f t="shared" si="22"/>
        <v>49905.4435</v>
      </c>
      <c r="H239" s="44">
        <f t="shared" si="23"/>
        <v>10261</v>
      </c>
      <c r="I239" s="53" t="s">
        <v>769</v>
      </c>
      <c r="J239" s="54" t="s">
        <v>770</v>
      </c>
      <c r="K239" s="53">
        <v>10261</v>
      </c>
      <c r="L239" s="53" t="s">
        <v>771</v>
      </c>
      <c r="M239" s="54" t="s">
        <v>163</v>
      </c>
      <c r="N239" s="54"/>
      <c r="O239" s="55" t="s">
        <v>768</v>
      </c>
      <c r="P239" s="55" t="s">
        <v>756</v>
      </c>
    </row>
    <row r="240" spans="1:16" ht="13.5" thickBot="1">
      <c r="A240" s="44" t="str">
        <f t="shared" si="18"/>
        <v> BRNO 32 </v>
      </c>
      <c r="B240" s="13" t="str">
        <f t="shared" si="19"/>
        <v>I</v>
      </c>
      <c r="C240" s="44">
        <f t="shared" si="20"/>
        <v>49920.446199999998</v>
      </c>
      <c r="D240" s="10" t="str">
        <f t="shared" si="21"/>
        <v>vis</v>
      </c>
      <c r="E240" s="52">
        <f>VLOOKUP(C240,Active!C$21:E$969,3,FALSE)</f>
        <v>10267.996638341581</v>
      </c>
      <c r="F240" s="13" t="s">
        <v>133</v>
      </c>
      <c r="G240" s="10" t="str">
        <f t="shared" si="22"/>
        <v>49920.4462</v>
      </c>
      <c r="H240" s="44">
        <f t="shared" si="23"/>
        <v>10268</v>
      </c>
      <c r="I240" s="53" t="s">
        <v>772</v>
      </c>
      <c r="J240" s="54" t="s">
        <v>773</v>
      </c>
      <c r="K240" s="53">
        <v>10268</v>
      </c>
      <c r="L240" s="53" t="s">
        <v>774</v>
      </c>
      <c r="M240" s="54" t="s">
        <v>163</v>
      </c>
      <c r="N240" s="54"/>
      <c r="O240" s="55" t="s">
        <v>764</v>
      </c>
      <c r="P240" s="55" t="s">
        <v>756</v>
      </c>
    </row>
    <row r="241" spans="1:16" ht="13.5" thickBot="1">
      <c r="A241" s="44" t="str">
        <f t="shared" si="18"/>
        <v> BRNO 32 </v>
      </c>
      <c r="B241" s="13" t="str">
        <f t="shared" si="19"/>
        <v>I</v>
      </c>
      <c r="C241" s="44">
        <f t="shared" si="20"/>
        <v>49920.451699999998</v>
      </c>
      <c r="D241" s="10" t="str">
        <f t="shared" si="21"/>
        <v>vis</v>
      </c>
      <c r="E241" s="52">
        <f>VLOOKUP(C241,Active!C$21:E$969,3,FALSE)</f>
        <v>10267.999206275095</v>
      </c>
      <c r="F241" s="13" t="s">
        <v>133</v>
      </c>
      <c r="G241" s="10" t="str">
        <f t="shared" si="22"/>
        <v>49920.4517</v>
      </c>
      <c r="H241" s="44">
        <f t="shared" si="23"/>
        <v>10268</v>
      </c>
      <c r="I241" s="53" t="s">
        <v>775</v>
      </c>
      <c r="J241" s="54" t="s">
        <v>776</v>
      </c>
      <c r="K241" s="53">
        <v>10268</v>
      </c>
      <c r="L241" s="53" t="s">
        <v>777</v>
      </c>
      <c r="M241" s="54" t="s">
        <v>163</v>
      </c>
      <c r="N241" s="54"/>
      <c r="O241" s="55" t="s">
        <v>768</v>
      </c>
      <c r="P241" s="55" t="s">
        <v>756</v>
      </c>
    </row>
    <row r="242" spans="1:16" ht="13.5" thickBot="1">
      <c r="A242" s="44" t="str">
        <f t="shared" si="18"/>
        <v> AOEB 12 </v>
      </c>
      <c r="B242" s="13" t="str">
        <f t="shared" si="19"/>
        <v>I</v>
      </c>
      <c r="C242" s="44">
        <f t="shared" si="20"/>
        <v>50271.707999999999</v>
      </c>
      <c r="D242" s="10" t="str">
        <f t="shared" si="21"/>
        <v>vis</v>
      </c>
      <c r="E242" s="52">
        <f>VLOOKUP(C242,Active!C$21:E$969,3,FALSE)</f>
        <v>10431.999719861798</v>
      </c>
      <c r="F242" s="13" t="s">
        <v>133</v>
      </c>
      <c r="G242" s="10" t="str">
        <f t="shared" si="22"/>
        <v>50271.708</v>
      </c>
      <c r="H242" s="44">
        <f t="shared" si="23"/>
        <v>10432</v>
      </c>
      <c r="I242" s="53" t="s">
        <v>784</v>
      </c>
      <c r="J242" s="54" t="s">
        <v>785</v>
      </c>
      <c r="K242" s="53">
        <v>10432</v>
      </c>
      <c r="L242" s="53" t="s">
        <v>180</v>
      </c>
      <c r="M242" s="54" t="s">
        <v>786</v>
      </c>
      <c r="N242" s="54" t="s">
        <v>787</v>
      </c>
      <c r="O242" s="55" t="s">
        <v>788</v>
      </c>
      <c r="P242" s="55" t="s">
        <v>789</v>
      </c>
    </row>
    <row r="243" spans="1:16" ht="13.5" thickBot="1">
      <c r="A243" s="44" t="str">
        <f t="shared" si="18"/>
        <v> AOEB 12 </v>
      </c>
      <c r="B243" s="13" t="str">
        <f t="shared" si="19"/>
        <v>I</v>
      </c>
      <c r="C243" s="44">
        <f t="shared" si="20"/>
        <v>50286.697999999997</v>
      </c>
      <c r="D243" s="10" t="str">
        <f t="shared" si="21"/>
        <v>vis</v>
      </c>
      <c r="E243" s="52">
        <f>VLOOKUP(C243,Active!C$21:E$969,3,FALSE)</f>
        <v>10438.99850592959</v>
      </c>
      <c r="F243" s="13" t="s">
        <v>133</v>
      </c>
      <c r="G243" s="10" t="str">
        <f t="shared" si="22"/>
        <v>50286.698</v>
      </c>
      <c r="H243" s="44">
        <f t="shared" si="23"/>
        <v>10439</v>
      </c>
      <c r="I243" s="53" t="s">
        <v>790</v>
      </c>
      <c r="J243" s="54" t="s">
        <v>791</v>
      </c>
      <c r="K243" s="53">
        <v>10439</v>
      </c>
      <c r="L243" s="53" t="s">
        <v>134</v>
      </c>
      <c r="M243" s="54" t="s">
        <v>786</v>
      </c>
      <c r="N243" s="54" t="s">
        <v>787</v>
      </c>
      <c r="O243" s="55" t="s">
        <v>788</v>
      </c>
      <c r="P243" s="55" t="s">
        <v>789</v>
      </c>
    </row>
    <row r="244" spans="1:16" ht="13.5" thickBot="1">
      <c r="A244" s="44" t="str">
        <f t="shared" si="18"/>
        <v> BRNO 32 </v>
      </c>
      <c r="B244" s="13" t="str">
        <f t="shared" si="19"/>
        <v>I</v>
      </c>
      <c r="C244" s="44">
        <f t="shared" si="20"/>
        <v>50297.404900000001</v>
      </c>
      <c r="D244" s="10" t="str">
        <f t="shared" si="21"/>
        <v>vis</v>
      </c>
      <c r="E244" s="52">
        <f>VLOOKUP(C244,Active!C$21:E$969,3,FALSE)</f>
        <v>10443.997525445888</v>
      </c>
      <c r="F244" s="13" t="s">
        <v>133</v>
      </c>
      <c r="G244" s="10" t="str">
        <f t="shared" si="22"/>
        <v>50297.4049</v>
      </c>
      <c r="H244" s="44">
        <f t="shared" si="23"/>
        <v>10444</v>
      </c>
      <c r="I244" s="53" t="s">
        <v>792</v>
      </c>
      <c r="J244" s="54" t="s">
        <v>793</v>
      </c>
      <c r="K244" s="53">
        <v>10444</v>
      </c>
      <c r="L244" s="53" t="s">
        <v>794</v>
      </c>
      <c r="M244" s="54" t="s">
        <v>163</v>
      </c>
      <c r="N244" s="54"/>
      <c r="O244" s="55" t="s">
        <v>795</v>
      </c>
      <c r="P244" s="55" t="s">
        <v>756</v>
      </c>
    </row>
    <row r="245" spans="1:16" ht="13.5" thickBot="1">
      <c r="A245" s="44" t="str">
        <f t="shared" si="18"/>
        <v> AOEB 12 </v>
      </c>
      <c r="B245" s="13" t="str">
        <f t="shared" si="19"/>
        <v>I</v>
      </c>
      <c r="C245" s="44">
        <f t="shared" si="20"/>
        <v>50663.652000000002</v>
      </c>
      <c r="D245" s="10" t="str">
        <f t="shared" si="21"/>
        <v>vis</v>
      </c>
      <c r="E245" s="52">
        <f>VLOOKUP(C245,Active!C$21:E$969,3,FALSE)</f>
        <v>10614.997198617986</v>
      </c>
      <c r="F245" s="13" t="s">
        <v>133</v>
      </c>
      <c r="G245" s="10" t="str">
        <f t="shared" si="22"/>
        <v>50663.652</v>
      </c>
      <c r="H245" s="44">
        <f t="shared" si="23"/>
        <v>10615</v>
      </c>
      <c r="I245" s="53" t="s">
        <v>800</v>
      </c>
      <c r="J245" s="54" t="s">
        <v>801</v>
      </c>
      <c r="K245" s="53">
        <v>10615</v>
      </c>
      <c r="L245" s="53" t="s">
        <v>405</v>
      </c>
      <c r="M245" s="54" t="s">
        <v>786</v>
      </c>
      <c r="N245" s="54" t="s">
        <v>787</v>
      </c>
      <c r="O245" s="55" t="s">
        <v>788</v>
      </c>
      <c r="P245" s="55" t="s">
        <v>789</v>
      </c>
    </row>
    <row r="246" spans="1:16" ht="13.5" thickBot="1">
      <c r="A246" s="44" t="str">
        <f t="shared" si="18"/>
        <v> AOEB 12 </v>
      </c>
      <c r="B246" s="13" t="str">
        <f t="shared" si="19"/>
        <v>I</v>
      </c>
      <c r="C246" s="44">
        <f t="shared" si="20"/>
        <v>51027.764999999999</v>
      </c>
      <c r="D246" s="10" t="str">
        <f t="shared" si="21"/>
        <v>vis</v>
      </c>
      <c r="E246" s="52">
        <f>VLOOKUP(C246,Active!C$21:E$969,3,FALSE)</f>
        <v>10785.000466897001</v>
      </c>
      <c r="F246" s="13" t="s">
        <v>133</v>
      </c>
      <c r="G246" s="10" t="str">
        <f t="shared" si="22"/>
        <v>51027.765</v>
      </c>
      <c r="H246" s="44">
        <f t="shared" si="23"/>
        <v>10785</v>
      </c>
      <c r="I246" s="53" t="s">
        <v>802</v>
      </c>
      <c r="J246" s="54" t="s">
        <v>803</v>
      </c>
      <c r="K246" s="53">
        <v>10785</v>
      </c>
      <c r="L246" s="53" t="s">
        <v>373</v>
      </c>
      <c r="M246" s="54" t="s">
        <v>163</v>
      </c>
      <c r="N246" s="54"/>
      <c r="O246" s="55" t="s">
        <v>325</v>
      </c>
      <c r="P246" s="55" t="s">
        <v>789</v>
      </c>
    </row>
    <row r="247" spans="1:16" ht="13.5" thickBot="1">
      <c r="A247" s="44" t="str">
        <f t="shared" si="18"/>
        <v> AOEB 12 </v>
      </c>
      <c r="B247" s="13" t="str">
        <f t="shared" si="19"/>
        <v>I</v>
      </c>
      <c r="C247" s="44">
        <f t="shared" si="20"/>
        <v>51100.588000000003</v>
      </c>
      <c r="D247" s="10" t="str">
        <f t="shared" si="21"/>
        <v>vis</v>
      </c>
      <c r="E247" s="52">
        <f>VLOOKUP(C247,Active!C$21:E$969,3,FALSE)</f>
        <v>10819.001307311608</v>
      </c>
      <c r="F247" s="13" t="s">
        <v>133</v>
      </c>
      <c r="G247" s="10" t="str">
        <f t="shared" si="22"/>
        <v>51100.588</v>
      </c>
      <c r="H247" s="44">
        <f t="shared" si="23"/>
        <v>10819</v>
      </c>
      <c r="I247" s="53" t="s">
        <v>804</v>
      </c>
      <c r="J247" s="54" t="s">
        <v>805</v>
      </c>
      <c r="K247" s="53">
        <v>10819</v>
      </c>
      <c r="L247" s="53" t="s">
        <v>201</v>
      </c>
      <c r="M247" s="54" t="s">
        <v>163</v>
      </c>
      <c r="N247" s="54"/>
      <c r="O247" s="55" t="s">
        <v>325</v>
      </c>
      <c r="P247" s="55" t="s">
        <v>789</v>
      </c>
    </row>
    <row r="248" spans="1:16" ht="13.5" thickBot="1">
      <c r="A248" s="44" t="str">
        <f t="shared" si="18"/>
        <v> BBS 123 </v>
      </c>
      <c r="B248" s="13" t="str">
        <f t="shared" si="19"/>
        <v>I</v>
      </c>
      <c r="C248" s="44">
        <f t="shared" si="20"/>
        <v>51552.493999999999</v>
      </c>
      <c r="D248" s="10" t="str">
        <f t="shared" si="21"/>
        <v>vis</v>
      </c>
      <c r="E248" s="52">
        <f>VLOOKUP(C248,Active!C$21:E$969,3,FALSE)</f>
        <v>11029.994864132972</v>
      </c>
      <c r="F248" s="13" t="s">
        <v>133</v>
      </c>
      <c r="G248" s="10" t="str">
        <f t="shared" si="22"/>
        <v>51552.494</v>
      </c>
      <c r="H248" s="44">
        <f t="shared" si="23"/>
        <v>11030</v>
      </c>
      <c r="I248" s="53" t="s">
        <v>806</v>
      </c>
      <c r="J248" s="54" t="s">
        <v>807</v>
      </c>
      <c r="K248" s="53">
        <v>11030</v>
      </c>
      <c r="L248" s="53" t="s">
        <v>295</v>
      </c>
      <c r="M248" s="54" t="s">
        <v>163</v>
      </c>
      <c r="N248" s="54"/>
      <c r="O248" s="55" t="s">
        <v>808</v>
      </c>
      <c r="P248" s="55" t="s">
        <v>809</v>
      </c>
    </row>
    <row r="249" spans="1:16" ht="13.5" thickBot="1">
      <c r="A249" s="44" t="str">
        <f t="shared" si="18"/>
        <v>BAVM 131 </v>
      </c>
      <c r="B249" s="13" t="str">
        <f t="shared" si="19"/>
        <v>I</v>
      </c>
      <c r="C249" s="44">
        <f t="shared" si="20"/>
        <v>51625.313000000002</v>
      </c>
      <c r="D249" s="10" t="str">
        <f t="shared" si="21"/>
        <v>vis</v>
      </c>
      <c r="E249" s="52">
        <f>VLOOKUP(C249,Active!C$21:E$969,3,FALSE)</f>
        <v>11063.993836959567</v>
      </c>
      <c r="F249" s="13" t="s">
        <v>133</v>
      </c>
      <c r="G249" s="10" t="str">
        <f t="shared" si="22"/>
        <v>51625.313</v>
      </c>
      <c r="H249" s="44">
        <f t="shared" si="23"/>
        <v>11064</v>
      </c>
      <c r="I249" s="53" t="s">
        <v>810</v>
      </c>
      <c r="J249" s="54" t="s">
        <v>811</v>
      </c>
      <c r="K249" s="53">
        <v>11064</v>
      </c>
      <c r="L249" s="53" t="s">
        <v>423</v>
      </c>
      <c r="M249" s="54" t="s">
        <v>163</v>
      </c>
      <c r="N249" s="54"/>
      <c r="O249" s="55" t="s">
        <v>812</v>
      </c>
      <c r="P249" s="56" t="s">
        <v>813</v>
      </c>
    </row>
    <row r="250" spans="1:16" ht="13.5" thickBot="1">
      <c r="A250" s="44" t="str">
        <f t="shared" si="18"/>
        <v>OEJV 0074 </v>
      </c>
      <c r="B250" s="13" t="str">
        <f t="shared" si="19"/>
        <v>I</v>
      </c>
      <c r="C250" s="44">
        <f t="shared" si="20"/>
        <v>51901.597999999998</v>
      </c>
      <c r="D250" s="10" t="str">
        <f t="shared" si="21"/>
        <v>vis</v>
      </c>
      <c r="E250" s="52" t="e">
        <f>VLOOKUP(C250,Active!C$21:E$969,3,FALSE)</f>
        <v>#N/A</v>
      </c>
      <c r="F250" s="13" t="s">
        <v>133</v>
      </c>
      <c r="G250" s="10" t="str">
        <f t="shared" si="22"/>
        <v>51901.598</v>
      </c>
      <c r="H250" s="44">
        <f t="shared" si="23"/>
        <v>11193</v>
      </c>
      <c r="I250" s="53" t="s">
        <v>814</v>
      </c>
      <c r="J250" s="54" t="s">
        <v>815</v>
      </c>
      <c r="K250" s="53">
        <v>11193</v>
      </c>
      <c r="L250" s="53" t="s">
        <v>339</v>
      </c>
      <c r="M250" s="54" t="s">
        <v>163</v>
      </c>
      <c r="N250" s="54"/>
      <c r="O250" s="55" t="s">
        <v>816</v>
      </c>
      <c r="P250" s="56" t="s">
        <v>817</v>
      </c>
    </row>
    <row r="251" spans="1:16" ht="13.5" thickBot="1">
      <c r="A251" s="44" t="str">
        <f t="shared" si="18"/>
        <v>OEJV 0074 </v>
      </c>
      <c r="B251" s="13" t="str">
        <f t="shared" si="19"/>
        <v>I</v>
      </c>
      <c r="C251" s="44">
        <f t="shared" si="20"/>
        <v>51901.601999999999</v>
      </c>
      <c r="D251" s="10" t="str">
        <f t="shared" si="21"/>
        <v>vis</v>
      </c>
      <c r="E251" s="52" t="e">
        <f>VLOOKUP(C251,Active!C$21:E$969,3,FALSE)</f>
        <v>#N/A</v>
      </c>
      <c r="F251" s="13" t="s">
        <v>133</v>
      </c>
      <c r="G251" s="10" t="str">
        <f t="shared" si="22"/>
        <v>51901.602</v>
      </c>
      <c r="H251" s="44">
        <f t="shared" si="23"/>
        <v>11193</v>
      </c>
      <c r="I251" s="53" t="s">
        <v>818</v>
      </c>
      <c r="J251" s="54" t="s">
        <v>819</v>
      </c>
      <c r="K251" s="53">
        <v>11193</v>
      </c>
      <c r="L251" s="53" t="s">
        <v>706</v>
      </c>
      <c r="M251" s="54" t="s">
        <v>163</v>
      </c>
      <c r="N251" s="54"/>
      <c r="O251" s="55" t="s">
        <v>820</v>
      </c>
      <c r="P251" s="56" t="s">
        <v>817</v>
      </c>
    </row>
    <row r="252" spans="1:16" ht="13.5" thickBot="1">
      <c r="A252" s="44" t="str">
        <f t="shared" si="18"/>
        <v> AOEB 12 </v>
      </c>
      <c r="B252" s="13" t="str">
        <f t="shared" si="19"/>
        <v>I</v>
      </c>
      <c r="C252" s="44">
        <f t="shared" si="20"/>
        <v>52203.610999999997</v>
      </c>
      <c r="D252" s="10" t="str">
        <f t="shared" si="21"/>
        <v>vis</v>
      </c>
      <c r="E252" s="52">
        <f>VLOOKUP(C252,Active!C$21:E$969,3,FALSE)</f>
        <v>11333.999439723595</v>
      </c>
      <c r="F252" s="13" t="s">
        <v>133</v>
      </c>
      <c r="G252" s="10" t="str">
        <f t="shared" si="22"/>
        <v>52203.611</v>
      </c>
      <c r="H252" s="44">
        <f t="shared" si="23"/>
        <v>11334</v>
      </c>
      <c r="I252" s="53" t="s">
        <v>821</v>
      </c>
      <c r="J252" s="54" t="s">
        <v>822</v>
      </c>
      <c r="K252" s="53">
        <v>11334</v>
      </c>
      <c r="L252" s="53" t="s">
        <v>180</v>
      </c>
      <c r="M252" s="54" t="s">
        <v>163</v>
      </c>
      <c r="N252" s="54"/>
      <c r="O252" s="55" t="s">
        <v>579</v>
      </c>
      <c r="P252" s="55" t="s">
        <v>789</v>
      </c>
    </row>
    <row r="253" spans="1:16" ht="13.5" thickBot="1">
      <c r="A253" s="44" t="str">
        <f t="shared" si="18"/>
        <v> AOEB 12 </v>
      </c>
      <c r="B253" s="13" t="str">
        <f t="shared" si="19"/>
        <v>I</v>
      </c>
      <c r="C253" s="44">
        <f t="shared" si="20"/>
        <v>52263.573400000001</v>
      </c>
      <c r="D253" s="10" t="str">
        <f t="shared" si="21"/>
        <v>vis</v>
      </c>
      <c r="E253" s="52">
        <f>VLOOKUP(C253,Active!C$21:E$969,3,FALSE)</f>
        <v>11361.995704547577</v>
      </c>
      <c r="F253" s="13" t="s">
        <v>133</v>
      </c>
      <c r="G253" s="10" t="str">
        <f t="shared" si="22"/>
        <v>52263.5734</v>
      </c>
      <c r="H253" s="44">
        <f t="shared" si="23"/>
        <v>11362</v>
      </c>
      <c r="I253" s="53" t="s">
        <v>823</v>
      </c>
      <c r="J253" s="54" t="s">
        <v>824</v>
      </c>
      <c r="K253" s="53">
        <v>11362</v>
      </c>
      <c r="L253" s="53" t="s">
        <v>825</v>
      </c>
      <c r="M253" s="54" t="s">
        <v>786</v>
      </c>
      <c r="N253" s="54" t="s">
        <v>787</v>
      </c>
      <c r="O253" s="55" t="s">
        <v>469</v>
      </c>
      <c r="P253" s="55" t="s">
        <v>789</v>
      </c>
    </row>
    <row r="254" spans="1:16" ht="13.5" thickBot="1">
      <c r="A254" s="44" t="str">
        <f t="shared" si="18"/>
        <v>BAVM 171 </v>
      </c>
      <c r="B254" s="13" t="str">
        <f t="shared" si="19"/>
        <v>I</v>
      </c>
      <c r="C254" s="44">
        <f t="shared" si="20"/>
        <v>52940.379000000001</v>
      </c>
      <c r="D254" s="10" t="str">
        <f t="shared" si="21"/>
        <v>vis</v>
      </c>
      <c r="E254" s="52">
        <f>VLOOKUP(C254,Active!C$21:E$969,3,FALSE)</f>
        <v>11677.994210477169</v>
      </c>
      <c r="F254" s="13" t="s">
        <v>133</v>
      </c>
      <c r="G254" s="10" t="str">
        <f t="shared" si="22"/>
        <v>52940.379</v>
      </c>
      <c r="H254" s="44">
        <f t="shared" si="23"/>
        <v>11678</v>
      </c>
      <c r="I254" s="53" t="s">
        <v>831</v>
      </c>
      <c r="J254" s="54" t="s">
        <v>832</v>
      </c>
      <c r="K254" s="53">
        <v>11678</v>
      </c>
      <c r="L254" s="53" t="s">
        <v>494</v>
      </c>
      <c r="M254" s="54" t="s">
        <v>163</v>
      </c>
      <c r="N254" s="54"/>
      <c r="O254" s="55" t="s">
        <v>833</v>
      </c>
      <c r="P254" s="56" t="s">
        <v>834</v>
      </c>
    </row>
    <row r="255" spans="1:16" ht="13.5" thickBot="1">
      <c r="A255" s="44" t="str">
        <f t="shared" si="18"/>
        <v>IBVS 5741 </v>
      </c>
      <c r="B255" s="13" t="str">
        <f t="shared" si="19"/>
        <v>I</v>
      </c>
      <c r="C255" s="44">
        <f t="shared" si="20"/>
        <v>53651.458700000003</v>
      </c>
      <c r="D255" s="10" t="str">
        <f t="shared" si="21"/>
        <v>vis</v>
      </c>
      <c r="E255" s="52" t="e">
        <f>VLOOKUP(C255,Active!C$21:E$969,3,FALSE)</f>
        <v>#N/A</v>
      </c>
      <c r="F255" s="13" t="s">
        <v>133</v>
      </c>
      <c r="G255" s="10" t="str">
        <f t="shared" si="22"/>
        <v>53651.4587</v>
      </c>
      <c r="H255" s="44">
        <f t="shared" si="23"/>
        <v>12010</v>
      </c>
      <c r="I255" s="53" t="s">
        <v>846</v>
      </c>
      <c r="J255" s="54" t="s">
        <v>847</v>
      </c>
      <c r="K255" s="53">
        <v>12010</v>
      </c>
      <c r="L255" s="53" t="s">
        <v>828</v>
      </c>
      <c r="M255" s="54" t="s">
        <v>301</v>
      </c>
      <c r="N255" s="54" t="s">
        <v>302</v>
      </c>
      <c r="O255" s="55" t="s">
        <v>848</v>
      </c>
      <c r="P255" s="56" t="s">
        <v>849</v>
      </c>
    </row>
    <row r="256" spans="1:16" ht="13.5" thickBot="1">
      <c r="A256" s="44" t="str">
        <f t="shared" si="18"/>
        <v> AOEB 12 </v>
      </c>
      <c r="B256" s="13" t="str">
        <f t="shared" si="19"/>
        <v>I</v>
      </c>
      <c r="C256" s="44">
        <f t="shared" si="20"/>
        <v>54107.660900000003</v>
      </c>
      <c r="D256" s="10" t="str">
        <f t="shared" si="21"/>
        <v>vis</v>
      </c>
      <c r="E256" s="52">
        <f>VLOOKUP(C256,Active!C$21:E$969,3,FALSE)</f>
        <v>12222.994630684472</v>
      </c>
      <c r="F256" s="13" t="s">
        <v>133</v>
      </c>
      <c r="G256" s="10" t="str">
        <f t="shared" si="22"/>
        <v>54107.6609</v>
      </c>
      <c r="H256" s="44">
        <f t="shared" si="23"/>
        <v>12223</v>
      </c>
      <c r="I256" s="53" t="s">
        <v>850</v>
      </c>
      <c r="J256" s="54" t="s">
        <v>851</v>
      </c>
      <c r="K256" s="53">
        <v>12223</v>
      </c>
      <c r="L256" s="53" t="s">
        <v>852</v>
      </c>
      <c r="M256" s="54" t="s">
        <v>786</v>
      </c>
      <c r="N256" s="54" t="s">
        <v>787</v>
      </c>
      <c r="O256" s="55" t="s">
        <v>853</v>
      </c>
      <c r="P256" s="55" t="s">
        <v>789</v>
      </c>
    </row>
    <row r="257" spans="1:16" ht="13.5" thickBot="1">
      <c r="A257" s="44" t="str">
        <f t="shared" si="18"/>
        <v>BAVM 193 </v>
      </c>
      <c r="B257" s="13" t="str">
        <f t="shared" si="19"/>
        <v>I</v>
      </c>
      <c r="C257" s="44">
        <f t="shared" si="20"/>
        <v>54360.394200000002</v>
      </c>
      <c r="D257" s="10" t="str">
        <f t="shared" si="21"/>
        <v>vis</v>
      </c>
      <c r="E257" s="52">
        <f>VLOOKUP(C257,Active!C$21:E$969,3,FALSE)</f>
        <v>12340.995050891774</v>
      </c>
      <c r="F257" s="13" t="s">
        <v>133</v>
      </c>
      <c r="G257" s="10" t="str">
        <f t="shared" si="22"/>
        <v>54360.3942</v>
      </c>
      <c r="H257" s="44">
        <f t="shared" si="23"/>
        <v>12341</v>
      </c>
      <c r="I257" s="53" t="s">
        <v>854</v>
      </c>
      <c r="J257" s="54" t="s">
        <v>855</v>
      </c>
      <c r="K257" s="53">
        <v>12341</v>
      </c>
      <c r="L257" s="53" t="s">
        <v>856</v>
      </c>
      <c r="M257" s="54" t="s">
        <v>786</v>
      </c>
      <c r="N257" s="54" t="s">
        <v>838</v>
      </c>
      <c r="O257" s="55" t="s">
        <v>839</v>
      </c>
      <c r="P257" s="56" t="s">
        <v>857</v>
      </c>
    </row>
    <row r="258" spans="1:16" ht="13.5" thickBot="1">
      <c r="A258" s="44" t="str">
        <f t="shared" si="18"/>
        <v>BAVM 203 </v>
      </c>
      <c r="B258" s="13" t="str">
        <f t="shared" si="19"/>
        <v>II</v>
      </c>
      <c r="C258" s="44">
        <f t="shared" si="20"/>
        <v>54738.425799999997</v>
      </c>
      <c r="D258" s="10" t="str">
        <f t="shared" si="21"/>
        <v>vis</v>
      </c>
      <c r="E258" s="52">
        <f>VLOOKUP(C258,Active!C$21:E$969,3,FALSE)</f>
        <v>12517.496871790081</v>
      </c>
      <c r="F258" s="13" t="s">
        <v>133</v>
      </c>
      <c r="G258" s="10" t="str">
        <f t="shared" si="22"/>
        <v>54738.4258</v>
      </c>
      <c r="H258" s="44">
        <f t="shared" si="23"/>
        <v>12517.5</v>
      </c>
      <c r="I258" s="53" t="s">
        <v>867</v>
      </c>
      <c r="J258" s="54" t="s">
        <v>868</v>
      </c>
      <c r="K258" s="53">
        <v>12517.5</v>
      </c>
      <c r="L258" s="53" t="s">
        <v>869</v>
      </c>
      <c r="M258" s="54" t="s">
        <v>786</v>
      </c>
      <c r="N258" s="54" t="s">
        <v>870</v>
      </c>
      <c r="O258" s="55" t="s">
        <v>871</v>
      </c>
      <c r="P258" s="56" t="s">
        <v>872</v>
      </c>
    </row>
    <row r="259" spans="1:16">
      <c r="B259" s="13"/>
      <c r="E259" s="52"/>
      <c r="F259" s="13"/>
    </row>
    <row r="260" spans="1:16">
      <c r="B260" s="13"/>
      <c r="E260" s="52"/>
      <c r="F260" s="13"/>
    </row>
    <row r="261" spans="1:16">
      <c r="B261" s="13"/>
      <c r="E261" s="52"/>
      <c r="F261" s="13"/>
    </row>
    <row r="262" spans="1:16">
      <c r="B262" s="13"/>
      <c r="E262" s="52"/>
      <c r="F262" s="13"/>
    </row>
    <row r="263" spans="1:16">
      <c r="B263" s="13"/>
      <c r="E263" s="52"/>
      <c r="F263" s="13"/>
    </row>
    <row r="264" spans="1:16">
      <c r="B264" s="13"/>
      <c r="E264" s="52"/>
      <c r="F264" s="13"/>
    </row>
    <row r="265" spans="1:16">
      <c r="B265" s="13"/>
      <c r="E265" s="52"/>
      <c r="F265" s="13"/>
    </row>
    <row r="266" spans="1:16">
      <c r="B266" s="13"/>
      <c r="E266" s="52"/>
      <c r="F266" s="13"/>
    </row>
    <row r="267" spans="1:16">
      <c r="B267" s="13"/>
      <c r="E267" s="52"/>
      <c r="F267" s="13"/>
    </row>
    <row r="268" spans="1:16">
      <c r="B268" s="13"/>
      <c r="E268" s="52"/>
      <c r="F268" s="13"/>
    </row>
    <row r="269" spans="1:16">
      <c r="B269" s="13"/>
      <c r="E269" s="52"/>
      <c r="F269" s="13"/>
    </row>
    <row r="270" spans="1:16">
      <c r="B270" s="13"/>
      <c r="E270" s="52"/>
      <c r="F270" s="13"/>
    </row>
    <row r="271" spans="1:16">
      <c r="B271" s="13"/>
      <c r="E271" s="52"/>
      <c r="F271" s="13"/>
    </row>
    <row r="272" spans="1:16">
      <c r="B272" s="13"/>
      <c r="E272" s="52"/>
      <c r="F272" s="13"/>
    </row>
    <row r="273" spans="2:6">
      <c r="B273" s="13"/>
      <c r="E273" s="52"/>
      <c r="F273" s="13"/>
    </row>
    <row r="274" spans="2:6">
      <c r="B274" s="13"/>
      <c r="E274" s="52"/>
      <c r="F274" s="13"/>
    </row>
    <row r="275" spans="2:6">
      <c r="B275" s="13"/>
      <c r="E275" s="52"/>
      <c r="F275" s="13"/>
    </row>
    <row r="276" spans="2:6">
      <c r="B276" s="13"/>
      <c r="E276" s="52"/>
      <c r="F276" s="13"/>
    </row>
    <row r="277" spans="2:6">
      <c r="B277" s="13"/>
      <c r="E277" s="52"/>
      <c r="F277" s="13"/>
    </row>
    <row r="278" spans="2:6">
      <c r="B278" s="13"/>
      <c r="E278" s="52"/>
      <c r="F278" s="13"/>
    </row>
    <row r="279" spans="2:6">
      <c r="B279" s="13"/>
      <c r="E279" s="52"/>
      <c r="F279" s="13"/>
    </row>
    <row r="280" spans="2:6">
      <c r="B280" s="13"/>
      <c r="E280" s="52"/>
      <c r="F280" s="13"/>
    </row>
    <row r="281" spans="2:6">
      <c r="B281" s="13"/>
      <c r="E281" s="52"/>
      <c r="F281" s="13"/>
    </row>
    <row r="282" spans="2:6">
      <c r="B282" s="13"/>
      <c r="E282" s="52"/>
      <c r="F282" s="13"/>
    </row>
    <row r="283" spans="2:6">
      <c r="B283" s="13"/>
      <c r="E283" s="52"/>
      <c r="F283" s="13"/>
    </row>
    <row r="284" spans="2:6">
      <c r="B284" s="13"/>
      <c r="E284" s="52"/>
      <c r="F284" s="13"/>
    </row>
    <row r="285" spans="2:6">
      <c r="B285" s="13"/>
      <c r="E285" s="52"/>
      <c r="F285" s="13"/>
    </row>
    <row r="286" spans="2:6">
      <c r="B286" s="13"/>
      <c r="E286" s="52"/>
      <c r="F286" s="13"/>
    </row>
    <row r="287" spans="2:6">
      <c r="B287" s="13"/>
      <c r="E287" s="52"/>
      <c r="F287" s="13"/>
    </row>
    <row r="288" spans="2:6">
      <c r="B288" s="13"/>
      <c r="E288" s="52"/>
      <c r="F288" s="13"/>
    </row>
    <row r="289" spans="2:6">
      <c r="B289" s="13"/>
      <c r="E289" s="52"/>
      <c r="F289" s="13"/>
    </row>
    <row r="290" spans="2:6">
      <c r="B290" s="13"/>
      <c r="E290" s="52"/>
      <c r="F290" s="13"/>
    </row>
    <row r="291" spans="2:6">
      <c r="B291" s="13"/>
      <c r="E291" s="52"/>
      <c r="F291" s="13"/>
    </row>
    <row r="292" spans="2:6">
      <c r="B292" s="13"/>
      <c r="E292" s="52"/>
      <c r="F292" s="13"/>
    </row>
    <row r="293" spans="2:6">
      <c r="B293" s="13"/>
      <c r="E293" s="52"/>
      <c r="F293" s="13"/>
    </row>
    <row r="294" spans="2:6">
      <c r="B294" s="13"/>
      <c r="E294" s="52"/>
      <c r="F294" s="13"/>
    </row>
    <row r="295" spans="2:6">
      <c r="B295" s="13"/>
      <c r="E295" s="52"/>
      <c r="F295" s="13"/>
    </row>
    <row r="296" spans="2:6">
      <c r="B296" s="13"/>
      <c r="E296" s="52"/>
      <c r="F296" s="13"/>
    </row>
    <row r="297" spans="2:6">
      <c r="B297" s="13"/>
      <c r="E297" s="52"/>
      <c r="F297" s="13"/>
    </row>
    <row r="298" spans="2:6">
      <c r="B298" s="13"/>
      <c r="E298" s="52"/>
      <c r="F298" s="13"/>
    </row>
    <row r="299" spans="2:6">
      <c r="B299" s="13"/>
      <c r="E299" s="52"/>
      <c r="F299" s="13"/>
    </row>
    <row r="300" spans="2:6">
      <c r="B300" s="13"/>
      <c r="E300" s="52"/>
      <c r="F300" s="13"/>
    </row>
    <row r="301" spans="2:6">
      <c r="B301" s="13"/>
      <c r="E301" s="52"/>
      <c r="F301" s="13"/>
    </row>
    <row r="302" spans="2:6">
      <c r="B302" s="13"/>
      <c r="E302" s="52"/>
      <c r="F302" s="13"/>
    </row>
    <row r="303" spans="2:6">
      <c r="B303" s="13"/>
      <c r="E303" s="52"/>
      <c r="F303" s="13"/>
    </row>
    <row r="304" spans="2:6">
      <c r="B304" s="13"/>
      <c r="E304" s="52"/>
      <c r="F304" s="13"/>
    </row>
    <row r="305" spans="2:6">
      <c r="B305" s="13"/>
      <c r="E305" s="52"/>
      <c r="F305" s="13"/>
    </row>
    <row r="306" spans="2:6">
      <c r="B306" s="13"/>
      <c r="E306" s="52"/>
      <c r="F306" s="13"/>
    </row>
    <row r="307" spans="2:6">
      <c r="B307" s="13"/>
      <c r="E307" s="52"/>
      <c r="F307" s="13"/>
    </row>
    <row r="308" spans="2:6">
      <c r="B308" s="13"/>
      <c r="E308" s="52"/>
      <c r="F308" s="13"/>
    </row>
    <row r="309" spans="2:6">
      <c r="B309" s="13"/>
      <c r="E309" s="52"/>
      <c r="F309" s="13"/>
    </row>
    <row r="310" spans="2:6">
      <c r="B310" s="13"/>
      <c r="E310" s="52"/>
      <c r="F310" s="13"/>
    </row>
    <row r="311" spans="2:6">
      <c r="B311" s="13"/>
      <c r="E311" s="52"/>
      <c r="F311" s="13"/>
    </row>
    <row r="312" spans="2:6">
      <c r="B312" s="13"/>
      <c r="E312" s="52"/>
      <c r="F312" s="13"/>
    </row>
    <row r="313" spans="2:6">
      <c r="B313" s="13"/>
      <c r="E313" s="52"/>
      <c r="F313" s="13"/>
    </row>
    <row r="314" spans="2:6">
      <c r="B314" s="13"/>
      <c r="E314" s="52"/>
      <c r="F314" s="13"/>
    </row>
    <row r="315" spans="2:6">
      <c r="B315" s="13"/>
      <c r="E315" s="52"/>
      <c r="F315" s="13"/>
    </row>
    <row r="316" spans="2:6">
      <c r="B316" s="13"/>
      <c r="E316" s="52"/>
      <c r="F316" s="13"/>
    </row>
    <row r="317" spans="2:6">
      <c r="B317" s="13"/>
      <c r="E317" s="52"/>
      <c r="F317" s="13"/>
    </row>
    <row r="318" spans="2:6">
      <c r="B318" s="13"/>
      <c r="E318" s="52"/>
      <c r="F318" s="13"/>
    </row>
    <row r="319" spans="2:6">
      <c r="B319" s="13"/>
      <c r="E319" s="52"/>
      <c r="F319" s="13"/>
    </row>
    <row r="320" spans="2:6">
      <c r="B320" s="13"/>
      <c r="E320" s="52"/>
      <c r="F320" s="13"/>
    </row>
    <row r="321" spans="2:6">
      <c r="B321" s="13"/>
      <c r="E321" s="52"/>
      <c r="F321" s="13"/>
    </row>
    <row r="322" spans="2:6">
      <c r="B322" s="13"/>
      <c r="E322" s="52"/>
      <c r="F322" s="13"/>
    </row>
    <row r="323" spans="2:6">
      <c r="B323" s="13"/>
      <c r="E323" s="52"/>
      <c r="F323" s="13"/>
    </row>
    <row r="324" spans="2:6">
      <c r="B324" s="13"/>
      <c r="E324" s="52"/>
      <c r="F324" s="13"/>
    </row>
    <row r="325" spans="2:6">
      <c r="B325" s="13"/>
      <c r="E325" s="52"/>
      <c r="F325" s="13"/>
    </row>
    <row r="326" spans="2:6">
      <c r="B326" s="13"/>
      <c r="E326" s="52"/>
      <c r="F326" s="13"/>
    </row>
    <row r="327" spans="2:6">
      <c r="B327" s="13"/>
      <c r="E327" s="52"/>
      <c r="F327" s="13"/>
    </row>
    <row r="328" spans="2:6">
      <c r="B328" s="13"/>
      <c r="E328" s="52"/>
      <c r="F328" s="13"/>
    </row>
    <row r="329" spans="2:6">
      <c r="B329" s="13"/>
      <c r="E329" s="52"/>
      <c r="F329" s="13"/>
    </row>
    <row r="330" spans="2:6">
      <c r="B330" s="13"/>
      <c r="E330" s="52"/>
      <c r="F330" s="13"/>
    </row>
    <row r="331" spans="2:6">
      <c r="B331" s="13"/>
      <c r="E331" s="52"/>
      <c r="F331" s="13"/>
    </row>
    <row r="332" spans="2:6">
      <c r="B332" s="13"/>
      <c r="E332" s="52"/>
      <c r="F332" s="13"/>
    </row>
    <row r="333" spans="2:6">
      <c r="B333" s="13"/>
      <c r="E333" s="52"/>
      <c r="F333" s="13"/>
    </row>
    <row r="334" spans="2:6">
      <c r="B334" s="13"/>
      <c r="E334" s="52"/>
      <c r="F334" s="13"/>
    </row>
    <row r="335" spans="2:6">
      <c r="B335" s="13"/>
      <c r="E335" s="52"/>
      <c r="F335" s="13"/>
    </row>
    <row r="336" spans="2:6">
      <c r="B336" s="13"/>
      <c r="E336" s="52"/>
      <c r="F336" s="13"/>
    </row>
    <row r="337" spans="2:6">
      <c r="B337" s="13"/>
      <c r="E337" s="52"/>
      <c r="F337" s="13"/>
    </row>
    <row r="338" spans="2:6">
      <c r="B338" s="13"/>
      <c r="E338" s="52"/>
      <c r="F338" s="13"/>
    </row>
    <row r="339" spans="2:6">
      <c r="B339" s="13"/>
      <c r="E339" s="52"/>
      <c r="F339" s="13"/>
    </row>
    <row r="340" spans="2:6">
      <c r="B340" s="13"/>
      <c r="E340" s="52"/>
      <c r="F340" s="13"/>
    </row>
    <row r="341" spans="2:6">
      <c r="B341" s="13"/>
      <c r="E341" s="52"/>
      <c r="F341" s="13"/>
    </row>
    <row r="342" spans="2:6">
      <c r="B342" s="13"/>
      <c r="E342" s="52"/>
      <c r="F342" s="13"/>
    </row>
    <row r="343" spans="2:6">
      <c r="B343" s="13"/>
      <c r="E343" s="52"/>
      <c r="F343" s="13"/>
    </row>
    <row r="344" spans="2:6">
      <c r="B344" s="13"/>
      <c r="E344" s="52"/>
      <c r="F344" s="13"/>
    </row>
    <row r="345" spans="2:6">
      <c r="B345" s="13"/>
      <c r="E345" s="52"/>
      <c r="F345" s="13"/>
    </row>
    <row r="346" spans="2:6">
      <c r="B346" s="13"/>
      <c r="E346" s="52"/>
      <c r="F346" s="13"/>
    </row>
    <row r="347" spans="2:6">
      <c r="B347" s="13"/>
      <c r="E347" s="52"/>
      <c r="F347" s="13"/>
    </row>
    <row r="348" spans="2:6">
      <c r="B348" s="13"/>
      <c r="E348" s="52"/>
      <c r="F348" s="13"/>
    </row>
    <row r="349" spans="2:6">
      <c r="B349" s="13"/>
      <c r="E349" s="52"/>
      <c r="F349" s="13"/>
    </row>
    <row r="350" spans="2:6">
      <c r="B350" s="13"/>
      <c r="E350" s="52"/>
      <c r="F350" s="13"/>
    </row>
    <row r="351" spans="2:6">
      <c r="B351" s="13"/>
      <c r="E351" s="52"/>
      <c r="F351" s="13"/>
    </row>
    <row r="352" spans="2:6">
      <c r="B352" s="13"/>
      <c r="F352" s="13"/>
    </row>
    <row r="353" spans="2:6">
      <c r="B353" s="13"/>
      <c r="F353" s="13"/>
    </row>
    <row r="354" spans="2:6">
      <c r="B354" s="13"/>
      <c r="F354" s="13"/>
    </row>
    <row r="355" spans="2:6">
      <c r="B355" s="13"/>
      <c r="F355" s="13"/>
    </row>
    <row r="356" spans="2:6">
      <c r="B356" s="13"/>
      <c r="F356" s="13"/>
    </row>
    <row r="357" spans="2:6">
      <c r="B357" s="13"/>
      <c r="F357" s="13"/>
    </row>
    <row r="358" spans="2:6">
      <c r="B358" s="13"/>
      <c r="F358" s="13"/>
    </row>
    <row r="359" spans="2:6">
      <c r="B359" s="13"/>
      <c r="F359" s="13"/>
    </row>
    <row r="360" spans="2:6">
      <c r="B360" s="13"/>
      <c r="F360" s="13"/>
    </row>
    <row r="361" spans="2:6">
      <c r="B361" s="13"/>
      <c r="F361" s="13"/>
    </row>
    <row r="362" spans="2:6">
      <c r="B362" s="13"/>
      <c r="F362" s="13"/>
    </row>
    <row r="363" spans="2:6">
      <c r="B363" s="13"/>
      <c r="F363" s="13"/>
    </row>
    <row r="364" spans="2:6">
      <c r="B364" s="13"/>
      <c r="F364" s="13"/>
    </row>
    <row r="365" spans="2:6">
      <c r="B365" s="13"/>
      <c r="F365" s="13"/>
    </row>
    <row r="366" spans="2:6">
      <c r="B366" s="13"/>
      <c r="F366" s="13"/>
    </row>
    <row r="367" spans="2:6">
      <c r="B367" s="13"/>
      <c r="F367" s="13"/>
    </row>
    <row r="368" spans="2:6">
      <c r="B368" s="13"/>
      <c r="F368" s="13"/>
    </row>
    <row r="369" spans="2:6">
      <c r="B369" s="13"/>
      <c r="F369" s="13"/>
    </row>
    <row r="370" spans="2:6">
      <c r="B370" s="13"/>
      <c r="F370" s="13"/>
    </row>
    <row r="371" spans="2:6">
      <c r="B371" s="13"/>
      <c r="F371" s="13"/>
    </row>
    <row r="372" spans="2:6">
      <c r="B372" s="13"/>
      <c r="F372" s="13"/>
    </row>
    <row r="373" spans="2:6">
      <c r="B373" s="13"/>
      <c r="F373" s="13"/>
    </row>
    <row r="374" spans="2:6">
      <c r="B374" s="13"/>
      <c r="F374" s="13"/>
    </row>
    <row r="375" spans="2:6">
      <c r="B375" s="13"/>
      <c r="F375" s="13"/>
    </row>
    <row r="376" spans="2:6">
      <c r="B376" s="13"/>
      <c r="F376" s="13"/>
    </row>
    <row r="377" spans="2:6">
      <c r="B377" s="13"/>
      <c r="F377" s="13"/>
    </row>
    <row r="378" spans="2:6">
      <c r="B378" s="13"/>
      <c r="F378" s="13"/>
    </row>
    <row r="379" spans="2:6">
      <c r="B379" s="13"/>
      <c r="F379" s="13"/>
    </row>
    <row r="380" spans="2:6">
      <c r="B380" s="13"/>
      <c r="F380" s="13"/>
    </row>
    <row r="381" spans="2:6">
      <c r="B381" s="13"/>
      <c r="F381" s="13"/>
    </row>
    <row r="382" spans="2:6">
      <c r="B382" s="13"/>
      <c r="F382" s="13"/>
    </row>
    <row r="383" spans="2:6">
      <c r="B383" s="13"/>
      <c r="F383" s="13"/>
    </row>
    <row r="384" spans="2:6">
      <c r="B384" s="13"/>
      <c r="F384" s="13"/>
    </row>
    <row r="385" spans="2:6">
      <c r="B385" s="13"/>
      <c r="F385" s="13"/>
    </row>
    <row r="386" spans="2:6">
      <c r="B386" s="13"/>
      <c r="F386" s="13"/>
    </row>
    <row r="387" spans="2:6">
      <c r="B387" s="13"/>
      <c r="F387" s="13"/>
    </row>
    <row r="388" spans="2:6">
      <c r="B388" s="13"/>
      <c r="F388" s="13"/>
    </row>
    <row r="389" spans="2:6">
      <c r="B389" s="13"/>
      <c r="F389" s="13"/>
    </row>
    <row r="390" spans="2:6">
      <c r="B390" s="13"/>
      <c r="F390" s="13"/>
    </row>
    <row r="391" spans="2:6">
      <c r="B391" s="13"/>
      <c r="F391" s="13"/>
    </row>
    <row r="392" spans="2:6">
      <c r="B392" s="13"/>
      <c r="F392" s="13"/>
    </row>
    <row r="393" spans="2:6">
      <c r="B393" s="13"/>
      <c r="F393" s="13"/>
    </row>
    <row r="394" spans="2:6">
      <c r="B394" s="13"/>
      <c r="F394" s="13"/>
    </row>
    <row r="395" spans="2:6">
      <c r="B395" s="13"/>
      <c r="F395" s="13"/>
    </row>
    <row r="396" spans="2:6">
      <c r="B396" s="13"/>
      <c r="F396" s="13"/>
    </row>
    <row r="397" spans="2:6">
      <c r="B397" s="13"/>
      <c r="F397" s="13"/>
    </row>
    <row r="398" spans="2:6">
      <c r="B398" s="13"/>
      <c r="F398" s="13"/>
    </row>
    <row r="399" spans="2:6">
      <c r="B399" s="13"/>
      <c r="F399" s="13"/>
    </row>
    <row r="400" spans="2:6">
      <c r="B400" s="13"/>
      <c r="F400" s="13"/>
    </row>
    <row r="401" spans="2:6">
      <c r="B401" s="13"/>
      <c r="F401" s="13"/>
    </row>
    <row r="402" spans="2:6">
      <c r="B402" s="13"/>
      <c r="F402" s="13"/>
    </row>
    <row r="403" spans="2:6">
      <c r="B403" s="13"/>
      <c r="F403" s="13"/>
    </row>
    <row r="404" spans="2:6">
      <c r="B404" s="13"/>
      <c r="F404" s="13"/>
    </row>
    <row r="405" spans="2:6">
      <c r="B405" s="13"/>
      <c r="F405" s="13"/>
    </row>
    <row r="406" spans="2:6">
      <c r="B406" s="13"/>
      <c r="F406" s="13"/>
    </row>
    <row r="407" spans="2:6">
      <c r="B407" s="13"/>
      <c r="F407" s="13"/>
    </row>
    <row r="408" spans="2:6">
      <c r="B408" s="13"/>
      <c r="F408" s="13"/>
    </row>
    <row r="409" spans="2:6">
      <c r="B409" s="13"/>
      <c r="F409" s="13"/>
    </row>
    <row r="410" spans="2:6">
      <c r="B410" s="13"/>
      <c r="F410" s="13"/>
    </row>
    <row r="411" spans="2:6">
      <c r="B411" s="13"/>
      <c r="F411" s="13"/>
    </row>
    <row r="412" spans="2:6">
      <c r="B412" s="13"/>
      <c r="F412" s="13"/>
    </row>
    <row r="413" spans="2:6">
      <c r="B413" s="13"/>
      <c r="F413" s="13"/>
    </row>
    <row r="414" spans="2:6">
      <c r="B414" s="13"/>
      <c r="F414" s="13"/>
    </row>
    <row r="415" spans="2:6">
      <c r="B415" s="13"/>
      <c r="F415" s="13"/>
    </row>
    <row r="416" spans="2:6">
      <c r="B416" s="13"/>
      <c r="F416" s="13"/>
    </row>
    <row r="417" spans="2:6">
      <c r="B417" s="13"/>
      <c r="F417" s="13"/>
    </row>
    <row r="418" spans="2:6">
      <c r="B418" s="13"/>
      <c r="F418" s="13"/>
    </row>
    <row r="419" spans="2:6">
      <c r="B419" s="13"/>
      <c r="F419" s="13"/>
    </row>
    <row r="420" spans="2:6">
      <c r="B420" s="13"/>
      <c r="F420" s="13"/>
    </row>
    <row r="421" spans="2:6">
      <c r="B421" s="13"/>
      <c r="F421" s="13"/>
    </row>
    <row r="422" spans="2:6">
      <c r="B422" s="13"/>
      <c r="F422" s="13"/>
    </row>
    <row r="423" spans="2:6">
      <c r="B423" s="13"/>
      <c r="F423" s="13"/>
    </row>
    <row r="424" spans="2:6">
      <c r="B424" s="13"/>
      <c r="F424" s="13"/>
    </row>
    <row r="425" spans="2:6">
      <c r="B425" s="13"/>
      <c r="F425" s="13"/>
    </row>
    <row r="426" spans="2:6">
      <c r="B426" s="13"/>
      <c r="F426" s="13"/>
    </row>
    <row r="427" spans="2:6">
      <c r="B427" s="13"/>
      <c r="F427" s="13"/>
    </row>
    <row r="428" spans="2:6">
      <c r="B428" s="13"/>
      <c r="F428" s="13"/>
    </row>
    <row r="429" spans="2:6">
      <c r="B429" s="13"/>
      <c r="F429" s="13"/>
    </row>
    <row r="430" spans="2:6">
      <c r="B430" s="13"/>
      <c r="F430" s="13"/>
    </row>
    <row r="431" spans="2:6">
      <c r="B431" s="13"/>
      <c r="F431" s="13"/>
    </row>
    <row r="432" spans="2:6">
      <c r="B432" s="13"/>
      <c r="F432" s="13"/>
    </row>
    <row r="433" spans="2:6">
      <c r="B433" s="13"/>
      <c r="F433" s="13"/>
    </row>
    <row r="434" spans="2:6">
      <c r="B434" s="13"/>
      <c r="F434" s="13"/>
    </row>
    <row r="435" spans="2:6">
      <c r="B435" s="13"/>
      <c r="F435" s="13"/>
    </row>
    <row r="436" spans="2:6">
      <c r="B436" s="13"/>
      <c r="F436" s="13"/>
    </row>
    <row r="437" spans="2:6">
      <c r="B437" s="13"/>
      <c r="F437" s="13"/>
    </row>
    <row r="438" spans="2:6">
      <c r="B438" s="13"/>
      <c r="F438" s="13"/>
    </row>
    <row r="439" spans="2:6">
      <c r="B439" s="13"/>
      <c r="F439" s="13"/>
    </row>
    <row r="440" spans="2:6">
      <c r="B440" s="13"/>
      <c r="F440" s="13"/>
    </row>
    <row r="441" spans="2:6">
      <c r="B441" s="13"/>
      <c r="F441" s="13"/>
    </row>
    <row r="442" spans="2:6">
      <c r="B442" s="13"/>
      <c r="F442" s="13"/>
    </row>
    <row r="443" spans="2:6">
      <c r="B443" s="13"/>
      <c r="F443" s="13"/>
    </row>
    <row r="444" spans="2:6">
      <c r="B444" s="13"/>
      <c r="F444" s="13"/>
    </row>
    <row r="445" spans="2:6">
      <c r="B445" s="13"/>
      <c r="F445" s="13"/>
    </row>
    <row r="446" spans="2:6">
      <c r="B446" s="13"/>
      <c r="F446" s="13"/>
    </row>
    <row r="447" spans="2:6">
      <c r="B447" s="13"/>
      <c r="F447" s="13"/>
    </row>
    <row r="448" spans="2:6">
      <c r="B448" s="13"/>
      <c r="F448" s="13"/>
    </row>
    <row r="449" spans="2:6">
      <c r="B449" s="13"/>
      <c r="F449" s="13"/>
    </row>
    <row r="450" spans="2:6">
      <c r="B450" s="13"/>
      <c r="F450" s="13"/>
    </row>
    <row r="451" spans="2:6">
      <c r="B451" s="13"/>
      <c r="F451" s="13"/>
    </row>
    <row r="452" spans="2:6">
      <c r="B452" s="13"/>
      <c r="F452" s="13"/>
    </row>
    <row r="453" spans="2:6">
      <c r="B453" s="13"/>
      <c r="F453" s="13"/>
    </row>
    <row r="454" spans="2:6">
      <c r="B454" s="13"/>
      <c r="F454" s="13"/>
    </row>
    <row r="455" spans="2:6">
      <c r="B455" s="13"/>
      <c r="F455" s="13"/>
    </row>
    <row r="456" spans="2:6">
      <c r="B456" s="13"/>
      <c r="F456" s="13"/>
    </row>
    <row r="457" spans="2:6">
      <c r="B457" s="13"/>
      <c r="F457" s="13"/>
    </row>
    <row r="458" spans="2:6">
      <c r="B458" s="13"/>
      <c r="F458" s="13"/>
    </row>
    <row r="459" spans="2:6">
      <c r="B459" s="13"/>
      <c r="F459" s="13"/>
    </row>
    <row r="460" spans="2:6">
      <c r="B460" s="13"/>
      <c r="F460" s="13"/>
    </row>
    <row r="461" spans="2:6">
      <c r="B461" s="13"/>
      <c r="F461" s="13"/>
    </row>
    <row r="462" spans="2:6">
      <c r="B462" s="13"/>
      <c r="F462" s="13"/>
    </row>
    <row r="463" spans="2:6">
      <c r="B463" s="13"/>
      <c r="F463" s="13"/>
    </row>
    <row r="464" spans="2:6">
      <c r="B464" s="13"/>
      <c r="F464" s="13"/>
    </row>
    <row r="465" spans="2:6">
      <c r="B465" s="13"/>
      <c r="F465" s="13"/>
    </row>
    <row r="466" spans="2:6">
      <c r="B466" s="13"/>
      <c r="F466" s="13"/>
    </row>
    <row r="467" spans="2:6">
      <c r="B467" s="13"/>
      <c r="F467" s="13"/>
    </row>
    <row r="468" spans="2:6">
      <c r="B468" s="13"/>
      <c r="F468" s="13"/>
    </row>
    <row r="469" spans="2:6">
      <c r="B469" s="13"/>
      <c r="F469" s="13"/>
    </row>
    <row r="470" spans="2:6">
      <c r="B470" s="13"/>
      <c r="F470" s="13"/>
    </row>
    <row r="471" spans="2:6">
      <c r="B471" s="13"/>
      <c r="F471" s="13"/>
    </row>
    <row r="472" spans="2:6">
      <c r="B472" s="13"/>
      <c r="F472" s="13"/>
    </row>
    <row r="473" spans="2:6">
      <c r="B473" s="13"/>
      <c r="F473" s="13"/>
    </row>
    <row r="474" spans="2:6">
      <c r="B474" s="13"/>
      <c r="F474" s="13"/>
    </row>
    <row r="475" spans="2:6">
      <c r="B475" s="13"/>
      <c r="F475" s="13"/>
    </row>
    <row r="476" spans="2:6">
      <c r="B476" s="13"/>
      <c r="F476" s="13"/>
    </row>
    <row r="477" spans="2:6">
      <c r="B477" s="13"/>
      <c r="F477" s="13"/>
    </row>
    <row r="478" spans="2:6">
      <c r="B478" s="13"/>
      <c r="F478" s="13"/>
    </row>
    <row r="479" spans="2:6">
      <c r="B479" s="13"/>
      <c r="F479" s="13"/>
    </row>
    <row r="480" spans="2:6">
      <c r="B480" s="13"/>
      <c r="F480" s="13"/>
    </row>
    <row r="481" spans="2:6">
      <c r="B481" s="13"/>
      <c r="F481" s="13"/>
    </row>
    <row r="482" spans="2:6">
      <c r="B482" s="13"/>
      <c r="F482" s="13"/>
    </row>
    <row r="483" spans="2:6">
      <c r="B483" s="13"/>
      <c r="F483" s="13"/>
    </row>
    <row r="484" spans="2:6">
      <c r="B484" s="13"/>
      <c r="F484" s="13"/>
    </row>
    <row r="485" spans="2:6">
      <c r="B485" s="13"/>
      <c r="F485" s="13"/>
    </row>
    <row r="486" spans="2:6">
      <c r="B486" s="13"/>
      <c r="F486" s="13"/>
    </row>
    <row r="487" spans="2:6">
      <c r="B487" s="13"/>
      <c r="F487" s="13"/>
    </row>
    <row r="488" spans="2:6">
      <c r="B488" s="13"/>
      <c r="F488" s="13"/>
    </row>
    <row r="489" spans="2:6">
      <c r="B489" s="13"/>
      <c r="F489" s="13"/>
    </row>
    <row r="490" spans="2:6">
      <c r="B490" s="13"/>
      <c r="F490" s="13"/>
    </row>
    <row r="491" spans="2:6">
      <c r="B491" s="13"/>
      <c r="F491" s="13"/>
    </row>
    <row r="492" spans="2:6">
      <c r="B492" s="13"/>
      <c r="F492" s="13"/>
    </row>
    <row r="493" spans="2:6">
      <c r="B493" s="13"/>
      <c r="F493" s="13"/>
    </row>
    <row r="494" spans="2:6">
      <c r="B494" s="13"/>
      <c r="F494" s="13"/>
    </row>
    <row r="495" spans="2:6">
      <c r="B495" s="13"/>
      <c r="F495" s="13"/>
    </row>
    <row r="496" spans="2:6">
      <c r="B496" s="13"/>
      <c r="F496" s="13"/>
    </row>
    <row r="497" spans="2:6">
      <c r="B497" s="13"/>
      <c r="F497" s="13"/>
    </row>
    <row r="498" spans="2:6">
      <c r="B498" s="13"/>
      <c r="F498" s="13"/>
    </row>
    <row r="499" spans="2:6">
      <c r="B499" s="13"/>
      <c r="F499" s="13"/>
    </row>
    <row r="500" spans="2:6">
      <c r="B500" s="13"/>
      <c r="F500" s="13"/>
    </row>
    <row r="501" spans="2:6">
      <c r="B501" s="13"/>
      <c r="F501" s="13"/>
    </row>
    <row r="502" spans="2:6">
      <c r="B502" s="13"/>
      <c r="F502" s="13"/>
    </row>
    <row r="503" spans="2:6">
      <c r="B503" s="13"/>
      <c r="F503" s="13"/>
    </row>
    <row r="504" spans="2:6">
      <c r="B504" s="13"/>
      <c r="F504" s="13"/>
    </row>
    <row r="505" spans="2:6">
      <c r="B505" s="13"/>
      <c r="F505" s="13"/>
    </row>
    <row r="506" spans="2:6">
      <c r="B506" s="13"/>
      <c r="F506" s="13"/>
    </row>
    <row r="507" spans="2:6">
      <c r="B507" s="13"/>
      <c r="F507" s="13"/>
    </row>
    <row r="508" spans="2:6">
      <c r="B508" s="13"/>
      <c r="F508" s="13"/>
    </row>
    <row r="509" spans="2:6">
      <c r="B509" s="13"/>
      <c r="F509" s="13"/>
    </row>
    <row r="510" spans="2:6">
      <c r="B510" s="13"/>
      <c r="F510" s="13"/>
    </row>
    <row r="511" spans="2:6">
      <c r="B511" s="13"/>
      <c r="F511" s="13"/>
    </row>
    <row r="512" spans="2:6">
      <c r="B512" s="13"/>
      <c r="F512" s="13"/>
    </row>
    <row r="513" spans="2:6">
      <c r="B513" s="13"/>
      <c r="F513" s="13"/>
    </row>
    <row r="514" spans="2:6">
      <c r="B514" s="13"/>
      <c r="F514" s="13"/>
    </row>
    <row r="515" spans="2:6">
      <c r="B515" s="13"/>
      <c r="F515" s="13"/>
    </row>
    <row r="516" spans="2:6">
      <c r="B516" s="13"/>
      <c r="F516" s="13"/>
    </row>
    <row r="517" spans="2:6">
      <c r="B517" s="13"/>
      <c r="F517" s="13"/>
    </row>
    <row r="518" spans="2:6">
      <c r="B518" s="13"/>
      <c r="F518" s="13"/>
    </row>
    <row r="519" spans="2:6">
      <c r="B519" s="13"/>
      <c r="F519" s="13"/>
    </row>
    <row r="520" spans="2:6">
      <c r="B520" s="13"/>
      <c r="F520" s="13"/>
    </row>
    <row r="521" spans="2:6">
      <c r="B521" s="13"/>
      <c r="F521" s="13"/>
    </row>
    <row r="522" spans="2:6">
      <c r="B522" s="13"/>
      <c r="F522" s="13"/>
    </row>
    <row r="523" spans="2:6">
      <c r="B523" s="13"/>
      <c r="F523" s="13"/>
    </row>
    <row r="524" spans="2:6">
      <c r="B524" s="13"/>
      <c r="F524" s="13"/>
    </row>
    <row r="525" spans="2:6">
      <c r="B525" s="13"/>
      <c r="F525" s="13"/>
    </row>
    <row r="526" spans="2:6">
      <c r="B526" s="13"/>
      <c r="F526" s="13"/>
    </row>
    <row r="527" spans="2:6">
      <c r="B527" s="13"/>
      <c r="F527" s="13"/>
    </row>
    <row r="528" spans="2:6">
      <c r="B528" s="13"/>
      <c r="F528" s="13"/>
    </row>
    <row r="529" spans="2:6">
      <c r="B529" s="13"/>
      <c r="F529" s="13"/>
    </row>
    <row r="530" spans="2:6">
      <c r="B530" s="13"/>
      <c r="F530" s="13"/>
    </row>
    <row r="531" spans="2:6">
      <c r="B531" s="13"/>
      <c r="F531" s="13"/>
    </row>
    <row r="532" spans="2:6">
      <c r="B532" s="13"/>
      <c r="F532" s="13"/>
    </row>
    <row r="533" spans="2:6">
      <c r="B533" s="13"/>
      <c r="F533" s="13"/>
    </row>
    <row r="534" spans="2:6">
      <c r="B534" s="13"/>
      <c r="F534" s="13"/>
    </row>
    <row r="535" spans="2:6">
      <c r="B535" s="13"/>
      <c r="F535" s="13"/>
    </row>
    <row r="536" spans="2:6">
      <c r="B536" s="13"/>
      <c r="F536" s="13"/>
    </row>
    <row r="537" spans="2:6">
      <c r="B537" s="13"/>
      <c r="F537" s="13"/>
    </row>
    <row r="538" spans="2:6">
      <c r="B538" s="13"/>
      <c r="F538" s="13"/>
    </row>
    <row r="539" spans="2:6">
      <c r="B539" s="13"/>
      <c r="F539" s="13"/>
    </row>
    <row r="540" spans="2:6">
      <c r="B540" s="13"/>
      <c r="F540" s="13"/>
    </row>
    <row r="541" spans="2:6">
      <c r="B541" s="13"/>
      <c r="F541" s="13"/>
    </row>
    <row r="542" spans="2:6">
      <c r="B542" s="13"/>
      <c r="F542" s="13"/>
    </row>
    <row r="543" spans="2:6">
      <c r="B543" s="13"/>
      <c r="F543" s="13"/>
    </row>
    <row r="544" spans="2:6">
      <c r="B544" s="13"/>
      <c r="F544" s="13"/>
    </row>
    <row r="545" spans="2:6">
      <c r="B545" s="13"/>
      <c r="F545" s="13"/>
    </row>
    <row r="546" spans="2:6">
      <c r="B546" s="13"/>
      <c r="F546" s="13"/>
    </row>
    <row r="547" spans="2:6">
      <c r="B547" s="13"/>
      <c r="F547" s="13"/>
    </row>
    <row r="548" spans="2:6">
      <c r="B548" s="13"/>
      <c r="F548" s="13"/>
    </row>
    <row r="549" spans="2:6">
      <c r="B549" s="13"/>
      <c r="F549" s="13"/>
    </row>
    <row r="550" spans="2:6">
      <c r="B550" s="13"/>
      <c r="F550" s="13"/>
    </row>
    <row r="551" spans="2:6">
      <c r="B551" s="13"/>
      <c r="F551" s="13"/>
    </row>
    <row r="552" spans="2:6">
      <c r="B552" s="13"/>
      <c r="F552" s="13"/>
    </row>
    <row r="553" spans="2:6">
      <c r="B553" s="13"/>
      <c r="F553" s="13"/>
    </row>
    <row r="554" spans="2:6">
      <c r="B554" s="13"/>
      <c r="F554" s="13"/>
    </row>
    <row r="555" spans="2:6">
      <c r="B555" s="13"/>
      <c r="F555" s="13"/>
    </row>
    <row r="556" spans="2:6">
      <c r="B556" s="13"/>
      <c r="F556" s="13"/>
    </row>
    <row r="557" spans="2:6">
      <c r="B557" s="13"/>
      <c r="F557" s="13"/>
    </row>
    <row r="558" spans="2:6">
      <c r="B558" s="13"/>
      <c r="F558" s="13"/>
    </row>
    <row r="559" spans="2:6">
      <c r="B559" s="13"/>
      <c r="F559" s="13"/>
    </row>
    <row r="560" spans="2:6">
      <c r="B560" s="13"/>
      <c r="F560" s="13"/>
    </row>
    <row r="561" spans="2:6">
      <c r="B561" s="13"/>
      <c r="F561" s="13"/>
    </row>
    <row r="562" spans="2:6">
      <c r="B562" s="13"/>
      <c r="F562" s="13"/>
    </row>
    <row r="563" spans="2:6">
      <c r="B563" s="13"/>
      <c r="F563" s="13"/>
    </row>
    <row r="564" spans="2:6">
      <c r="B564" s="13"/>
      <c r="F564" s="13"/>
    </row>
    <row r="565" spans="2:6">
      <c r="B565" s="13"/>
      <c r="F565" s="13"/>
    </row>
    <row r="566" spans="2:6">
      <c r="B566" s="13"/>
      <c r="F566" s="13"/>
    </row>
    <row r="567" spans="2:6">
      <c r="B567" s="13"/>
      <c r="F567" s="13"/>
    </row>
    <row r="568" spans="2:6">
      <c r="B568" s="13"/>
      <c r="F568" s="13"/>
    </row>
    <row r="569" spans="2:6">
      <c r="B569" s="13"/>
      <c r="F569" s="13"/>
    </row>
    <row r="570" spans="2:6">
      <c r="B570" s="13"/>
      <c r="F570" s="13"/>
    </row>
    <row r="571" spans="2:6">
      <c r="B571" s="13"/>
      <c r="F571" s="13"/>
    </row>
    <row r="572" spans="2:6">
      <c r="B572" s="13"/>
      <c r="F572" s="13"/>
    </row>
    <row r="573" spans="2:6">
      <c r="B573" s="13"/>
      <c r="F573" s="13"/>
    </row>
    <row r="574" spans="2:6">
      <c r="B574" s="13"/>
      <c r="F574" s="13"/>
    </row>
    <row r="575" spans="2:6">
      <c r="B575" s="13"/>
      <c r="F575" s="13"/>
    </row>
    <row r="576" spans="2:6">
      <c r="B576" s="13"/>
      <c r="F576" s="13"/>
    </row>
    <row r="577" spans="2:6">
      <c r="B577" s="13"/>
      <c r="F577" s="13"/>
    </row>
    <row r="578" spans="2:6">
      <c r="B578" s="13"/>
      <c r="F578" s="13"/>
    </row>
    <row r="579" spans="2:6">
      <c r="B579" s="13"/>
      <c r="F579" s="13"/>
    </row>
    <row r="580" spans="2:6">
      <c r="B580" s="13"/>
      <c r="F580" s="13"/>
    </row>
    <row r="581" spans="2:6">
      <c r="B581" s="13"/>
      <c r="F581" s="13"/>
    </row>
    <row r="582" spans="2:6">
      <c r="B582" s="13"/>
      <c r="F582" s="13"/>
    </row>
    <row r="583" spans="2:6">
      <c r="B583" s="13"/>
      <c r="F583" s="13"/>
    </row>
    <row r="584" spans="2:6">
      <c r="B584" s="13"/>
      <c r="F584" s="13"/>
    </row>
    <row r="585" spans="2:6">
      <c r="B585" s="13"/>
      <c r="F585" s="13"/>
    </row>
    <row r="586" spans="2:6">
      <c r="B586" s="13"/>
      <c r="F586" s="13"/>
    </row>
    <row r="587" spans="2:6">
      <c r="B587" s="13"/>
      <c r="F587" s="13"/>
    </row>
    <row r="588" spans="2:6">
      <c r="B588" s="13"/>
      <c r="F588" s="13"/>
    </row>
    <row r="589" spans="2:6">
      <c r="B589" s="13"/>
      <c r="F589" s="13"/>
    </row>
    <row r="590" spans="2:6">
      <c r="B590" s="13"/>
      <c r="F590" s="13"/>
    </row>
    <row r="591" spans="2:6">
      <c r="B591" s="13"/>
      <c r="F591" s="13"/>
    </row>
    <row r="592" spans="2:6">
      <c r="B592" s="13"/>
      <c r="F592" s="13"/>
    </row>
    <row r="593" spans="2:6">
      <c r="B593" s="13"/>
      <c r="F593" s="13"/>
    </row>
    <row r="594" spans="2:6">
      <c r="B594" s="13"/>
      <c r="F594" s="13"/>
    </row>
    <row r="595" spans="2:6">
      <c r="B595" s="13"/>
      <c r="F595" s="13"/>
    </row>
    <row r="596" spans="2:6">
      <c r="B596" s="13"/>
      <c r="F596" s="13"/>
    </row>
    <row r="597" spans="2:6">
      <c r="B597" s="13"/>
      <c r="F597" s="13"/>
    </row>
    <row r="598" spans="2:6">
      <c r="B598" s="13"/>
      <c r="F598" s="13"/>
    </row>
    <row r="599" spans="2:6">
      <c r="B599" s="13"/>
      <c r="F599" s="13"/>
    </row>
    <row r="600" spans="2:6">
      <c r="B600" s="13"/>
      <c r="F600" s="13"/>
    </row>
    <row r="601" spans="2:6">
      <c r="B601" s="13"/>
      <c r="F601" s="13"/>
    </row>
    <row r="602" spans="2:6">
      <c r="B602" s="13"/>
      <c r="F602" s="13"/>
    </row>
    <row r="603" spans="2:6">
      <c r="B603" s="13"/>
      <c r="F603" s="13"/>
    </row>
    <row r="604" spans="2:6">
      <c r="B604" s="13"/>
      <c r="F604" s="13"/>
    </row>
    <row r="605" spans="2:6">
      <c r="B605" s="13"/>
      <c r="F605" s="13"/>
    </row>
    <row r="606" spans="2:6">
      <c r="B606" s="13"/>
      <c r="F606" s="13"/>
    </row>
    <row r="607" spans="2:6">
      <c r="B607" s="13"/>
      <c r="F607" s="13"/>
    </row>
    <row r="608" spans="2:6">
      <c r="B608" s="13"/>
      <c r="F608" s="13"/>
    </row>
    <row r="609" spans="2:6">
      <c r="B609" s="13"/>
      <c r="F609" s="13"/>
    </row>
    <row r="610" spans="2:6">
      <c r="B610" s="13"/>
      <c r="F610" s="13"/>
    </row>
    <row r="611" spans="2:6">
      <c r="B611" s="13"/>
      <c r="F611" s="13"/>
    </row>
    <row r="612" spans="2:6">
      <c r="B612" s="13"/>
      <c r="F612" s="13"/>
    </row>
    <row r="613" spans="2:6">
      <c r="B613" s="13"/>
      <c r="F613" s="13"/>
    </row>
    <row r="614" spans="2:6">
      <c r="B614" s="13"/>
      <c r="F614" s="13"/>
    </row>
    <row r="615" spans="2:6">
      <c r="B615" s="13"/>
      <c r="F615" s="13"/>
    </row>
    <row r="616" spans="2:6">
      <c r="B616" s="13"/>
      <c r="F616" s="13"/>
    </row>
    <row r="617" spans="2:6">
      <c r="B617" s="13"/>
      <c r="F617" s="13"/>
    </row>
    <row r="618" spans="2:6">
      <c r="B618" s="13"/>
      <c r="F618" s="13"/>
    </row>
    <row r="619" spans="2:6">
      <c r="B619" s="13"/>
      <c r="F619" s="13"/>
    </row>
    <row r="620" spans="2:6">
      <c r="B620" s="13"/>
      <c r="F620" s="13"/>
    </row>
    <row r="621" spans="2:6">
      <c r="B621" s="13"/>
      <c r="F621" s="13"/>
    </row>
    <row r="622" spans="2:6">
      <c r="B622" s="13"/>
      <c r="F622" s="13"/>
    </row>
    <row r="623" spans="2:6">
      <c r="B623" s="13"/>
      <c r="F623" s="13"/>
    </row>
    <row r="624" spans="2:6">
      <c r="B624" s="13"/>
      <c r="F624" s="13"/>
    </row>
    <row r="625" spans="2:6">
      <c r="B625" s="13"/>
      <c r="F625" s="13"/>
    </row>
    <row r="626" spans="2:6">
      <c r="B626" s="13"/>
      <c r="F626" s="13"/>
    </row>
    <row r="627" spans="2:6">
      <c r="B627" s="13"/>
      <c r="F627" s="13"/>
    </row>
    <row r="628" spans="2:6">
      <c r="B628" s="13"/>
      <c r="F628" s="13"/>
    </row>
    <row r="629" spans="2:6">
      <c r="B629" s="13"/>
      <c r="F629" s="13"/>
    </row>
    <row r="630" spans="2:6">
      <c r="B630" s="13"/>
      <c r="F630" s="13"/>
    </row>
    <row r="631" spans="2:6">
      <c r="B631" s="13"/>
      <c r="F631" s="13"/>
    </row>
    <row r="632" spans="2:6">
      <c r="B632" s="13"/>
      <c r="F632" s="13"/>
    </row>
    <row r="633" spans="2:6">
      <c r="B633" s="13"/>
      <c r="F633" s="13"/>
    </row>
    <row r="634" spans="2:6">
      <c r="B634" s="13"/>
      <c r="F634" s="13"/>
    </row>
    <row r="635" spans="2:6">
      <c r="B635" s="13"/>
      <c r="F635" s="13"/>
    </row>
    <row r="636" spans="2:6">
      <c r="B636" s="13"/>
      <c r="F636" s="13"/>
    </row>
    <row r="637" spans="2:6">
      <c r="B637" s="13"/>
      <c r="F637" s="13"/>
    </row>
    <row r="638" spans="2:6">
      <c r="B638" s="13"/>
      <c r="F638" s="13"/>
    </row>
    <row r="639" spans="2:6">
      <c r="B639" s="13"/>
      <c r="F639" s="13"/>
    </row>
    <row r="640" spans="2:6">
      <c r="B640" s="13"/>
      <c r="F640" s="13"/>
    </row>
    <row r="641" spans="2:6">
      <c r="B641" s="13"/>
      <c r="F641" s="13"/>
    </row>
    <row r="642" spans="2:6">
      <c r="B642" s="13"/>
      <c r="F642" s="13"/>
    </row>
    <row r="643" spans="2:6">
      <c r="B643" s="13"/>
      <c r="F643" s="13"/>
    </row>
    <row r="644" spans="2:6">
      <c r="B644" s="13"/>
      <c r="F644" s="13"/>
    </row>
    <row r="645" spans="2:6">
      <c r="B645" s="13"/>
      <c r="F645" s="13"/>
    </row>
    <row r="646" spans="2:6">
      <c r="B646" s="13"/>
      <c r="F646" s="13"/>
    </row>
    <row r="647" spans="2:6">
      <c r="B647" s="13"/>
      <c r="F647" s="13"/>
    </row>
    <row r="648" spans="2:6">
      <c r="B648" s="13"/>
      <c r="F648" s="13"/>
    </row>
    <row r="649" spans="2:6">
      <c r="B649" s="13"/>
      <c r="F649" s="13"/>
    </row>
    <row r="650" spans="2:6">
      <c r="B650" s="13"/>
      <c r="F650" s="13"/>
    </row>
    <row r="651" spans="2:6">
      <c r="B651" s="13"/>
      <c r="F651" s="13"/>
    </row>
    <row r="652" spans="2:6">
      <c r="B652" s="13"/>
      <c r="F652" s="13"/>
    </row>
    <row r="653" spans="2:6">
      <c r="B653" s="13"/>
      <c r="F653" s="13"/>
    </row>
    <row r="654" spans="2:6">
      <c r="B654" s="13"/>
      <c r="F654" s="13"/>
    </row>
    <row r="655" spans="2:6">
      <c r="B655" s="13"/>
      <c r="F655" s="13"/>
    </row>
    <row r="656" spans="2:6">
      <c r="B656" s="13"/>
      <c r="F656" s="13"/>
    </row>
    <row r="657" spans="2:6">
      <c r="B657" s="13"/>
      <c r="F657" s="13"/>
    </row>
    <row r="658" spans="2:6">
      <c r="B658" s="13"/>
      <c r="F658" s="13"/>
    </row>
    <row r="659" spans="2:6">
      <c r="B659" s="13"/>
      <c r="F659" s="13"/>
    </row>
    <row r="660" spans="2:6">
      <c r="B660" s="13"/>
      <c r="F660" s="13"/>
    </row>
    <row r="661" spans="2:6">
      <c r="B661" s="13"/>
      <c r="F661" s="13"/>
    </row>
    <row r="662" spans="2:6">
      <c r="B662" s="13"/>
      <c r="F662" s="13"/>
    </row>
    <row r="663" spans="2:6">
      <c r="B663" s="13"/>
      <c r="F663" s="13"/>
    </row>
    <row r="664" spans="2:6">
      <c r="B664" s="13"/>
      <c r="F664" s="13"/>
    </row>
    <row r="665" spans="2:6">
      <c r="B665" s="13"/>
      <c r="F665" s="13"/>
    </row>
    <row r="666" spans="2:6">
      <c r="B666" s="13"/>
      <c r="F666" s="13"/>
    </row>
    <row r="667" spans="2:6">
      <c r="B667" s="13"/>
      <c r="F667" s="13"/>
    </row>
    <row r="668" spans="2:6">
      <c r="B668" s="13"/>
      <c r="F668" s="13"/>
    </row>
    <row r="669" spans="2:6">
      <c r="B669" s="13"/>
      <c r="F669" s="13"/>
    </row>
    <row r="670" spans="2:6">
      <c r="B670" s="13"/>
      <c r="F670" s="13"/>
    </row>
    <row r="671" spans="2:6">
      <c r="B671" s="13"/>
      <c r="F671" s="13"/>
    </row>
    <row r="672" spans="2:6">
      <c r="B672" s="13"/>
      <c r="F672" s="13"/>
    </row>
    <row r="673" spans="2:6">
      <c r="B673" s="13"/>
      <c r="F673" s="13"/>
    </row>
    <row r="674" spans="2:6">
      <c r="B674" s="13"/>
      <c r="F674" s="13"/>
    </row>
    <row r="675" spans="2:6">
      <c r="B675" s="13"/>
      <c r="F675" s="13"/>
    </row>
    <row r="676" spans="2:6">
      <c r="B676" s="13"/>
      <c r="F676" s="13"/>
    </row>
    <row r="677" spans="2:6">
      <c r="B677" s="13"/>
      <c r="F677" s="13"/>
    </row>
    <row r="678" spans="2:6">
      <c r="B678" s="13"/>
      <c r="F678" s="13"/>
    </row>
    <row r="679" spans="2:6">
      <c r="B679" s="13"/>
      <c r="F679" s="13"/>
    </row>
    <row r="680" spans="2:6">
      <c r="B680" s="13"/>
      <c r="F680" s="13"/>
    </row>
    <row r="681" spans="2:6">
      <c r="B681" s="13"/>
      <c r="F681" s="13"/>
    </row>
    <row r="682" spans="2:6">
      <c r="B682" s="13"/>
      <c r="F682" s="13"/>
    </row>
    <row r="683" spans="2:6">
      <c r="B683" s="13"/>
      <c r="F683" s="13"/>
    </row>
    <row r="684" spans="2:6">
      <c r="B684" s="13"/>
      <c r="F684" s="13"/>
    </row>
    <row r="685" spans="2:6">
      <c r="B685" s="13"/>
      <c r="F685" s="13"/>
    </row>
    <row r="686" spans="2:6">
      <c r="B686" s="13"/>
      <c r="F686" s="13"/>
    </row>
    <row r="687" spans="2:6">
      <c r="B687" s="13"/>
      <c r="F687" s="13"/>
    </row>
    <row r="688" spans="2:6">
      <c r="B688" s="13"/>
      <c r="F688" s="13"/>
    </row>
    <row r="689" spans="2:6">
      <c r="B689" s="13"/>
      <c r="F689" s="13"/>
    </row>
    <row r="690" spans="2:6">
      <c r="B690" s="13"/>
      <c r="F690" s="13"/>
    </row>
    <row r="691" spans="2:6">
      <c r="B691" s="13"/>
      <c r="F691" s="13"/>
    </row>
    <row r="692" spans="2:6">
      <c r="B692" s="13"/>
      <c r="F692" s="13"/>
    </row>
    <row r="693" spans="2:6">
      <c r="B693" s="13"/>
      <c r="F693" s="13"/>
    </row>
    <row r="694" spans="2:6">
      <c r="B694" s="13"/>
      <c r="F694" s="13"/>
    </row>
    <row r="695" spans="2:6">
      <c r="B695" s="13"/>
      <c r="F695" s="13"/>
    </row>
    <row r="696" spans="2:6">
      <c r="B696" s="13"/>
      <c r="F696" s="13"/>
    </row>
    <row r="697" spans="2:6">
      <c r="B697" s="13"/>
      <c r="F697" s="13"/>
    </row>
    <row r="698" spans="2:6">
      <c r="B698" s="13"/>
      <c r="F698" s="13"/>
    </row>
    <row r="699" spans="2:6">
      <c r="B699" s="13"/>
      <c r="F699" s="13"/>
    </row>
    <row r="700" spans="2:6">
      <c r="B700" s="13"/>
      <c r="F700" s="13"/>
    </row>
    <row r="701" spans="2:6">
      <c r="B701" s="13"/>
      <c r="F701" s="13"/>
    </row>
    <row r="702" spans="2:6">
      <c r="B702" s="13"/>
      <c r="F702" s="13"/>
    </row>
    <row r="703" spans="2:6">
      <c r="B703" s="13"/>
      <c r="F703" s="13"/>
    </row>
    <row r="704" spans="2:6">
      <c r="B704" s="13"/>
      <c r="F704" s="13"/>
    </row>
    <row r="705" spans="2:6">
      <c r="B705" s="13"/>
      <c r="F705" s="13"/>
    </row>
    <row r="706" spans="2:6">
      <c r="B706" s="13"/>
      <c r="F706" s="13"/>
    </row>
    <row r="707" spans="2:6">
      <c r="B707" s="13"/>
      <c r="F707" s="13"/>
    </row>
    <row r="708" spans="2:6">
      <c r="B708" s="13"/>
      <c r="F708" s="13"/>
    </row>
    <row r="709" spans="2:6">
      <c r="B709" s="13"/>
      <c r="F709" s="13"/>
    </row>
    <row r="710" spans="2:6">
      <c r="B710" s="13"/>
      <c r="F710" s="13"/>
    </row>
    <row r="711" spans="2:6">
      <c r="B711" s="13"/>
      <c r="F711" s="13"/>
    </row>
    <row r="712" spans="2:6">
      <c r="B712" s="13"/>
      <c r="F712" s="13"/>
    </row>
    <row r="713" spans="2:6">
      <c r="B713" s="13"/>
      <c r="F713" s="13"/>
    </row>
    <row r="714" spans="2:6">
      <c r="B714" s="13"/>
      <c r="F714" s="13"/>
    </row>
    <row r="715" spans="2:6">
      <c r="B715" s="13"/>
      <c r="F715" s="13"/>
    </row>
    <row r="716" spans="2:6">
      <c r="B716" s="13"/>
      <c r="F716" s="13"/>
    </row>
    <row r="717" spans="2:6">
      <c r="B717" s="13"/>
      <c r="F717" s="13"/>
    </row>
    <row r="718" spans="2:6">
      <c r="B718" s="13"/>
      <c r="F718" s="13"/>
    </row>
    <row r="719" spans="2:6">
      <c r="B719" s="13"/>
      <c r="F719" s="13"/>
    </row>
    <row r="720" spans="2:6">
      <c r="B720" s="13"/>
      <c r="F720" s="13"/>
    </row>
    <row r="721" spans="2:6">
      <c r="B721" s="13"/>
      <c r="F721" s="13"/>
    </row>
    <row r="722" spans="2:6">
      <c r="B722" s="13"/>
      <c r="F722" s="13"/>
    </row>
    <row r="723" spans="2:6">
      <c r="B723" s="13"/>
      <c r="F723" s="13"/>
    </row>
    <row r="724" spans="2:6">
      <c r="B724" s="13"/>
      <c r="F724" s="13"/>
    </row>
    <row r="725" spans="2:6">
      <c r="B725" s="13"/>
      <c r="F725" s="13"/>
    </row>
    <row r="726" spans="2:6">
      <c r="B726" s="13"/>
      <c r="F726" s="13"/>
    </row>
    <row r="727" spans="2:6">
      <c r="B727" s="13"/>
      <c r="F727" s="13"/>
    </row>
    <row r="728" spans="2:6">
      <c r="B728" s="13"/>
      <c r="F728" s="13"/>
    </row>
    <row r="729" spans="2:6">
      <c r="B729" s="13"/>
      <c r="F729" s="13"/>
    </row>
    <row r="730" spans="2:6">
      <c r="B730" s="13"/>
      <c r="F730" s="13"/>
    </row>
    <row r="731" spans="2:6">
      <c r="B731" s="13"/>
      <c r="F731" s="13"/>
    </row>
    <row r="732" spans="2:6">
      <c r="B732" s="13"/>
      <c r="F732" s="13"/>
    </row>
    <row r="733" spans="2:6">
      <c r="B733" s="13"/>
      <c r="F733" s="13"/>
    </row>
    <row r="734" spans="2:6">
      <c r="B734" s="13"/>
      <c r="F734" s="13"/>
    </row>
    <row r="735" spans="2:6">
      <c r="B735" s="13"/>
      <c r="F735" s="13"/>
    </row>
    <row r="736" spans="2:6">
      <c r="B736" s="13"/>
      <c r="F736" s="13"/>
    </row>
    <row r="737" spans="2:6">
      <c r="B737" s="13"/>
      <c r="F737" s="13"/>
    </row>
    <row r="738" spans="2:6">
      <c r="B738" s="13"/>
      <c r="F738" s="13"/>
    </row>
    <row r="739" spans="2:6">
      <c r="B739" s="13"/>
      <c r="F739" s="13"/>
    </row>
    <row r="740" spans="2:6">
      <c r="B740" s="13"/>
      <c r="F740" s="13"/>
    </row>
    <row r="741" spans="2:6">
      <c r="B741" s="13"/>
      <c r="F741" s="13"/>
    </row>
    <row r="742" spans="2:6">
      <c r="B742" s="13"/>
      <c r="F742" s="13"/>
    </row>
    <row r="743" spans="2:6">
      <c r="B743" s="13"/>
      <c r="F743" s="13"/>
    </row>
    <row r="744" spans="2:6">
      <c r="B744" s="13"/>
      <c r="F744" s="13"/>
    </row>
    <row r="745" spans="2:6">
      <c r="B745" s="13"/>
      <c r="F745" s="13"/>
    </row>
    <row r="746" spans="2:6">
      <c r="B746" s="13"/>
      <c r="F746" s="13"/>
    </row>
    <row r="747" spans="2:6">
      <c r="B747" s="13"/>
      <c r="F747" s="13"/>
    </row>
    <row r="748" spans="2:6">
      <c r="B748" s="13"/>
      <c r="F748" s="13"/>
    </row>
    <row r="749" spans="2:6">
      <c r="B749" s="13"/>
      <c r="F749" s="13"/>
    </row>
    <row r="750" spans="2:6">
      <c r="B750" s="13"/>
      <c r="F750" s="13"/>
    </row>
    <row r="751" spans="2:6">
      <c r="B751" s="13"/>
      <c r="F751" s="13"/>
    </row>
    <row r="752" spans="2:6">
      <c r="B752" s="13"/>
      <c r="F752" s="13"/>
    </row>
    <row r="753" spans="2:6">
      <c r="B753" s="13"/>
      <c r="F753" s="13"/>
    </row>
    <row r="754" spans="2:6">
      <c r="B754" s="13"/>
      <c r="F754" s="13"/>
    </row>
    <row r="755" spans="2:6">
      <c r="B755" s="13"/>
      <c r="F755" s="13"/>
    </row>
    <row r="756" spans="2:6">
      <c r="B756" s="13"/>
      <c r="F756" s="13"/>
    </row>
    <row r="757" spans="2:6">
      <c r="B757" s="13"/>
      <c r="F757" s="13"/>
    </row>
    <row r="758" spans="2:6">
      <c r="B758" s="13"/>
      <c r="F758" s="13"/>
    </row>
    <row r="759" spans="2:6">
      <c r="B759" s="13"/>
      <c r="F759" s="13"/>
    </row>
    <row r="760" spans="2:6">
      <c r="B760" s="13"/>
      <c r="F760" s="13"/>
    </row>
    <row r="761" spans="2:6">
      <c r="B761" s="13"/>
      <c r="F761" s="13"/>
    </row>
    <row r="762" spans="2:6">
      <c r="B762" s="13"/>
      <c r="F762" s="13"/>
    </row>
    <row r="763" spans="2:6">
      <c r="B763" s="13"/>
      <c r="F763" s="13"/>
    </row>
    <row r="764" spans="2:6">
      <c r="B764" s="13"/>
      <c r="F764" s="13"/>
    </row>
    <row r="765" spans="2:6">
      <c r="B765" s="13"/>
      <c r="F765" s="13"/>
    </row>
    <row r="766" spans="2:6">
      <c r="B766" s="13"/>
      <c r="F766" s="13"/>
    </row>
    <row r="767" spans="2:6">
      <c r="B767" s="13"/>
      <c r="F767" s="13"/>
    </row>
    <row r="768" spans="2:6">
      <c r="B768" s="13"/>
      <c r="F768" s="13"/>
    </row>
    <row r="769" spans="2:6">
      <c r="B769" s="13"/>
      <c r="F769" s="13"/>
    </row>
    <row r="770" spans="2:6">
      <c r="B770" s="13"/>
      <c r="F770" s="13"/>
    </row>
    <row r="771" spans="2:6">
      <c r="B771" s="13"/>
      <c r="F771" s="13"/>
    </row>
    <row r="772" spans="2:6">
      <c r="B772" s="13"/>
      <c r="F772" s="13"/>
    </row>
    <row r="773" spans="2:6">
      <c r="B773" s="13"/>
      <c r="F773" s="13"/>
    </row>
    <row r="774" spans="2:6">
      <c r="B774" s="13"/>
      <c r="F774" s="13"/>
    </row>
    <row r="775" spans="2:6">
      <c r="B775" s="13"/>
      <c r="F775" s="13"/>
    </row>
    <row r="776" spans="2:6">
      <c r="B776" s="13"/>
      <c r="F776" s="13"/>
    </row>
    <row r="777" spans="2:6">
      <c r="B777" s="13"/>
      <c r="F777" s="13"/>
    </row>
    <row r="778" spans="2:6">
      <c r="B778" s="13"/>
      <c r="F778" s="13"/>
    </row>
    <row r="779" spans="2:6">
      <c r="B779" s="13"/>
      <c r="F779" s="13"/>
    </row>
    <row r="780" spans="2:6">
      <c r="B780" s="13"/>
      <c r="F780" s="13"/>
    </row>
    <row r="781" spans="2:6">
      <c r="B781" s="13"/>
      <c r="F781" s="13"/>
    </row>
    <row r="782" spans="2:6">
      <c r="B782" s="13"/>
      <c r="F782" s="13"/>
    </row>
    <row r="783" spans="2:6">
      <c r="B783" s="13"/>
      <c r="F783" s="13"/>
    </row>
    <row r="784" spans="2:6">
      <c r="B784" s="13"/>
      <c r="F784" s="13"/>
    </row>
    <row r="785" spans="2:6">
      <c r="B785" s="13"/>
      <c r="F785" s="13"/>
    </row>
    <row r="786" spans="2:6">
      <c r="B786" s="13"/>
      <c r="F786" s="13"/>
    </row>
    <row r="787" spans="2:6">
      <c r="B787" s="13"/>
      <c r="F787" s="13"/>
    </row>
    <row r="788" spans="2:6">
      <c r="B788" s="13"/>
      <c r="F788" s="13"/>
    </row>
    <row r="789" spans="2:6">
      <c r="B789" s="13"/>
      <c r="F789" s="13"/>
    </row>
    <row r="790" spans="2:6">
      <c r="B790" s="13"/>
      <c r="F790" s="13"/>
    </row>
    <row r="791" spans="2:6">
      <c r="B791" s="13"/>
      <c r="F791" s="13"/>
    </row>
    <row r="792" spans="2:6">
      <c r="B792" s="13"/>
      <c r="F792" s="13"/>
    </row>
    <row r="793" spans="2:6">
      <c r="B793" s="13"/>
      <c r="F793" s="13"/>
    </row>
    <row r="794" spans="2:6">
      <c r="B794" s="13"/>
      <c r="F794" s="13"/>
    </row>
    <row r="795" spans="2:6">
      <c r="B795" s="13"/>
      <c r="F795" s="13"/>
    </row>
    <row r="796" spans="2:6">
      <c r="B796" s="13"/>
      <c r="F796" s="13"/>
    </row>
    <row r="797" spans="2:6">
      <c r="B797" s="13"/>
      <c r="F797" s="13"/>
    </row>
    <row r="798" spans="2:6">
      <c r="B798" s="13"/>
      <c r="F798" s="13"/>
    </row>
    <row r="799" spans="2:6">
      <c r="B799" s="13"/>
      <c r="F799" s="13"/>
    </row>
    <row r="800" spans="2:6">
      <c r="B800" s="13"/>
      <c r="F800" s="13"/>
    </row>
    <row r="801" spans="2:6">
      <c r="B801" s="13"/>
      <c r="F801" s="13"/>
    </row>
    <row r="802" spans="2:6">
      <c r="B802" s="13"/>
      <c r="F802" s="13"/>
    </row>
    <row r="803" spans="2:6">
      <c r="B803" s="13"/>
      <c r="F803" s="13"/>
    </row>
    <row r="804" spans="2:6">
      <c r="B804" s="13"/>
      <c r="F804" s="13"/>
    </row>
    <row r="805" spans="2:6">
      <c r="B805" s="13"/>
      <c r="F805" s="13"/>
    </row>
    <row r="806" spans="2:6">
      <c r="B806" s="13"/>
      <c r="F806" s="13"/>
    </row>
    <row r="807" spans="2:6">
      <c r="B807" s="13"/>
      <c r="F807" s="13"/>
    </row>
    <row r="808" spans="2:6">
      <c r="B808" s="13"/>
      <c r="F808" s="13"/>
    </row>
    <row r="809" spans="2:6">
      <c r="B809" s="13"/>
      <c r="F809" s="13"/>
    </row>
    <row r="810" spans="2:6">
      <c r="B810" s="13"/>
      <c r="F810" s="13"/>
    </row>
    <row r="811" spans="2:6">
      <c r="B811" s="13"/>
      <c r="F811" s="13"/>
    </row>
    <row r="812" spans="2:6">
      <c r="B812" s="13"/>
      <c r="F812" s="13"/>
    </row>
    <row r="813" spans="2:6">
      <c r="B813" s="13"/>
      <c r="F813" s="13"/>
    </row>
    <row r="814" spans="2:6">
      <c r="B814" s="13"/>
      <c r="F814" s="13"/>
    </row>
    <row r="815" spans="2:6">
      <c r="B815" s="13"/>
      <c r="F815" s="13"/>
    </row>
    <row r="816" spans="2:6">
      <c r="B816" s="13"/>
      <c r="F816" s="13"/>
    </row>
    <row r="817" spans="2:6">
      <c r="B817" s="13"/>
      <c r="F817" s="13"/>
    </row>
    <row r="818" spans="2:6">
      <c r="B818" s="13"/>
      <c r="F818" s="13"/>
    </row>
    <row r="819" spans="2:6">
      <c r="B819" s="13"/>
      <c r="F819" s="13"/>
    </row>
    <row r="820" spans="2:6">
      <c r="B820" s="13"/>
      <c r="F820" s="13"/>
    </row>
    <row r="821" spans="2:6">
      <c r="B821" s="13"/>
      <c r="F821" s="13"/>
    </row>
    <row r="822" spans="2:6">
      <c r="B822" s="13"/>
      <c r="F822" s="13"/>
    </row>
    <row r="823" spans="2:6">
      <c r="B823" s="13"/>
      <c r="F823" s="13"/>
    </row>
    <row r="824" spans="2:6">
      <c r="B824" s="13"/>
      <c r="F824" s="13"/>
    </row>
    <row r="825" spans="2:6">
      <c r="B825" s="13"/>
      <c r="F825" s="13"/>
    </row>
    <row r="826" spans="2:6">
      <c r="B826" s="13"/>
      <c r="F826" s="13"/>
    </row>
    <row r="827" spans="2:6">
      <c r="B827" s="13"/>
      <c r="F827" s="13"/>
    </row>
    <row r="828" spans="2:6">
      <c r="B828" s="13"/>
      <c r="F828" s="13"/>
    </row>
    <row r="829" spans="2:6">
      <c r="B829" s="13"/>
      <c r="F829" s="13"/>
    </row>
    <row r="830" spans="2:6">
      <c r="B830" s="13"/>
      <c r="F830" s="13"/>
    </row>
    <row r="831" spans="2:6">
      <c r="B831" s="13"/>
      <c r="F831" s="13"/>
    </row>
    <row r="832" spans="2:6">
      <c r="B832" s="13"/>
      <c r="F832" s="13"/>
    </row>
    <row r="833" spans="2:6">
      <c r="B833" s="13"/>
      <c r="F833" s="13"/>
    </row>
    <row r="834" spans="2:6">
      <c r="B834" s="13"/>
      <c r="F834" s="13"/>
    </row>
    <row r="835" spans="2:6">
      <c r="B835" s="13"/>
      <c r="F835" s="13"/>
    </row>
    <row r="836" spans="2:6">
      <c r="B836" s="13"/>
      <c r="F836" s="13"/>
    </row>
    <row r="837" spans="2:6">
      <c r="B837" s="13"/>
      <c r="F837" s="13"/>
    </row>
    <row r="838" spans="2:6">
      <c r="B838" s="13"/>
      <c r="F838" s="13"/>
    </row>
    <row r="839" spans="2:6">
      <c r="B839" s="13"/>
      <c r="F839" s="13"/>
    </row>
    <row r="840" spans="2:6">
      <c r="B840" s="13"/>
      <c r="F840" s="13"/>
    </row>
    <row r="841" spans="2:6">
      <c r="B841" s="13"/>
      <c r="F841" s="13"/>
    </row>
    <row r="842" spans="2:6">
      <c r="B842" s="13"/>
      <c r="F842" s="13"/>
    </row>
    <row r="843" spans="2:6">
      <c r="B843" s="13"/>
      <c r="F843" s="13"/>
    </row>
    <row r="844" spans="2:6">
      <c r="B844" s="13"/>
      <c r="F844" s="13"/>
    </row>
    <row r="845" spans="2:6">
      <c r="B845" s="13"/>
      <c r="F845" s="13"/>
    </row>
    <row r="846" spans="2:6">
      <c r="B846" s="13"/>
      <c r="F846" s="13"/>
    </row>
    <row r="847" spans="2:6">
      <c r="B847" s="13"/>
      <c r="F847" s="13"/>
    </row>
    <row r="848" spans="2:6">
      <c r="B848" s="13"/>
      <c r="F848" s="13"/>
    </row>
    <row r="849" spans="2:6">
      <c r="B849" s="13"/>
      <c r="F849" s="13"/>
    </row>
    <row r="850" spans="2:6">
      <c r="B850" s="13"/>
      <c r="F850" s="13"/>
    </row>
    <row r="851" spans="2:6">
      <c r="B851" s="13"/>
      <c r="F851" s="13"/>
    </row>
    <row r="852" spans="2:6">
      <c r="B852" s="13"/>
      <c r="F852" s="13"/>
    </row>
    <row r="853" spans="2:6">
      <c r="B853" s="13"/>
      <c r="F853" s="13"/>
    </row>
    <row r="854" spans="2:6">
      <c r="B854" s="13"/>
      <c r="F854" s="13"/>
    </row>
    <row r="855" spans="2:6">
      <c r="B855" s="13"/>
      <c r="F855" s="13"/>
    </row>
    <row r="856" spans="2:6">
      <c r="B856" s="13"/>
      <c r="F856" s="13"/>
    </row>
    <row r="857" spans="2:6">
      <c r="B857" s="13"/>
      <c r="F857" s="13"/>
    </row>
    <row r="858" spans="2:6">
      <c r="B858" s="13"/>
      <c r="F858" s="13"/>
    </row>
    <row r="859" spans="2:6">
      <c r="B859" s="13"/>
      <c r="F859" s="13"/>
    </row>
    <row r="860" spans="2:6">
      <c r="B860" s="13"/>
      <c r="F860" s="13"/>
    </row>
    <row r="861" spans="2:6">
      <c r="B861" s="13"/>
      <c r="F861" s="13"/>
    </row>
    <row r="862" spans="2:6">
      <c r="B862" s="13"/>
      <c r="F862" s="13"/>
    </row>
    <row r="863" spans="2:6">
      <c r="B863" s="13"/>
      <c r="F863" s="13"/>
    </row>
    <row r="864" spans="2:6">
      <c r="B864" s="13"/>
      <c r="F864" s="13"/>
    </row>
    <row r="865" spans="2:6">
      <c r="B865" s="13"/>
      <c r="F865" s="13"/>
    </row>
    <row r="866" spans="2:6">
      <c r="B866" s="13"/>
      <c r="F866" s="13"/>
    </row>
    <row r="867" spans="2:6">
      <c r="B867" s="13"/>
      <c r="F867" s="13"/>
    </row>
    <row r="868" spans="2:6">
      <c r="B868" s="13"/>
      <c r="F868" s="13"/>
    </row>
    <row r="869" spans="2:6">
      <c r="B869" s="13"/>
      <c r="F869" s="13"/>
    </row>
    <row r="870" spans="2:6">
      <c r="B870" s="13"/>
      <c r="F870" s="13"/>
    </row>
    <row r="871" spans="2:6">
      <c r="B871" s="13"/>
      <c r="F871" s="13"/>
    </row>
    <row r="872" spans="2:6">
      <c r="B872" s="13"/>
      <c r="F872" s="13"/>
    </row>
    <row r="873" spans="2:6">
      <c r="B873" s="13"/>
      <c r="F873" s="13"/>
    </row>
    <row r="874" spans="2:6">
      <c r="B874" s="13"/>
      <c r="F874" s="13"/>
    </row>
    <row r="875" spans="2:6">
      <c r="B875" s="13"/>
      <c r="F875" s="13"/>
    </row>
    <row r="876" spans="2:6">
      <c r="B876" s="13"/>
      <c r="F876" s="13"/>
    </row>
    <row r="877" spans="2:6">
      <c r="B877" s="13"/>
      <c r="F877" s="13"/>
    </row>
    <row r="878" spans="2:6">
      <c r="B878" s="13"/>
      <c r="F878" s="13"/>
    </row>
    <row r="879" spans="2:6">
      <c r="B879" s="13"/>
      <c r="F879" s="13"/>
    </row>
    <row r="880" spans="2:6">
      <c r="B880" s="13"/>
      <c r="F880" s="13"/>
    </row>
    <row r="881" spans="2:6">
      <c r="B881" s="13"/>
      <c r="F881" s="13"/>
    </row>
    <row r="882" spans="2:6">
      <c r="B882" s="13"/>
      <c r="F882" s="13"/>
    </row>
    <row r="883" spans="2:6">
      <c r="B883" s="13"/>
      <c r="F883" s="13"/>
    </row>
    <row r="884" spans="2:6">
      <c r="B884" s="13"/>
      <c r="F884" s="13"/>
    </row>
    <row r="885" spans="2:6">
      <c r="B885" s="13"/>
      <c r="F885" s="13"/>
    </row>
    <row r="886" spans="2:6">
      <c r="B886" s="13"/>
      <c r="F886" s="13"/>
    </row>
    <row r="887" spans="2:6">
      <c r="B887" s="13"/>
      <c r="F887" s="13"/>
    </row>
    <row r="888" spans="2:6">
      <c r="B888" s="13"/>
      <c r="F888" s="13"/>
    </row>
    <row r="889" spans="2:6">
      <c r="B889" s="13"/>
      <c r="F889" s="13"/>
    </row>
    <row r="890" spans="2:6">
      <c r="B890" s="13"/>
      <c r="F890" s="13"/>
    </row>
    <row r="891" spans="2:6">
      <c r="B891" s="13"/>
      <c r="F891" s="13"/>
    </row>
    <row r="892" spans="2:6">
      <c r="B892" s="13"/>
      <c r="F892" s="13"/>
    </row>
    <row r="893" spans="2:6">
      <c r="B893" s="13"/>
      <c r="F893" s="13"/>
    </row>
    <row r="894" spans="2:6">
      <c r="B894" s="13"/>
      <c r="F894" s="13"/>
    </row>
    <row r="895" spans="2:6">
      <c r="B895" s="13"/>
      <c r="F895" s="13"/>
    </row>
    <row r="896" spans="2:6">
      <c r="B896" s="13"/>
      <c r="F896" s="13"/>
    </row>
    <row r="897" spans="2:6">
      <c r="B897" s="13"/>
      <c r="F897" s="13"/>
    </row>
    <row r="898" spans="2:6">
      <c r="B898" s="13"/>
      <c r="F898" s="13"/>
    </row>
    <row r="899" spans="2:6">
      <c r="B899" s="13"/>
      <c r="F899" s="13"/>
    </row>
    <row r="900" spans="2:6">
      <c r="B900" s="13"/>
      <c r="F900" s="13"/>
    </row>
    <row r="901" spans="2:6">
      <c r="B901" s="13"/>
      <c r="F901" s="13"/>
    </row>
    <row r="902" spans="2:6">
      <c r="B902" s="13"/>
      <c r="F902" s="13"/>
    </row>
    <row r="903" spans="2:6">
      <c r="B903" s="13"/>
      <c r="F903" s="13"/>
    </row>
    <row r="904" spans="2:6">
      <c r="B904" s="13"/>
      <c r="F904" s="13"/>
    </row>
    <row r="905" spans="2:6">
      <c r="B905" s="13"/>
      <c r="F905" s="13"/>
    </row>
    <row r="906" spans="2:6">
      <c r="B906" s="13"/>
      <c r="F906" s="13"/>
    </row>
    <row r="907" spans="2:6">
      <c r="B907" s="13"/>
      <c r="F907" s="13"/>
    </row>
    <row r="908" spans="2:6">
      <c r="B908" s="13"/>
      <c r="F908" s="13"/>
    </row>
    <row r="909" spans="2:6">
      <c r="B909" s="13"/>
      <c r="F909" s="13"/>
    </row>
    <row r="910" spans="2:6">
      <c r="B910" s="13"/>
      <c r="F910" s="13"/>
    </row>
    <row r="911" spans="2:6">
      <c r="B911" s="13"/>
      <c r="F911" s="13"/>
    </row>
    <row r="912" spans="2:6">
      <c r="B912" s="13"/>
      <c r="F912" s="13"/>
    </row>
    <row r="913" spans="2:6">
      <c r="B913" s="13"/>
      <c r="F913" s="13"/>
    </row>
    <row r="914" spans="2:6">
      <c r="B914" s="13"/>
      <c r="F914" s="13"/>
    </row>
    <row r="915" spans="2:6">
      <c r="B915" s="13"/>
      <c r="F915" s="13"/>
    </row>
    <row r="916" spans="2:6">
      <c r="B916" s="13"/>
      <c r="F916" s="13"/>
    </row>
    <row r="917" spans="2:6">
      <c r="B917" s="13"/>
      <c r="F917" s="13"/>
    </row>
    <row r="918" spans="2:6">
      <c r="B918" s="13"/>
      <c r="F918" s="13"/>
    </row>
    <row r="919" spans="2:6">
      <c r="B919" s="13"/>
      <c r="F919" s="13"/>
    </row>
    <row r="920" spans="2:6">
      <c r="B920" s="13"/>
      <c r="F920" s="13"/>
    </row>
    <row r="921" spans="2:6">
      <c r="B921" s="13"/>
      <c r="F921" s="13"/>
    </row>
    <row r="922" spans="2:6">
      <c r="B922" s="13"/>
      <c r="F922" s="13"/>
    </row>
    <row r="923" spans="2:6">
      <c r="B923" s="13"/>
      <c r="F923" s="13"/>
    </row>
    <row r="924" spans="2:6">
      <c r="B924" s="13"/>
      <c r="F924" s="13"/>
    </row>
    <row r="925" spans="2:6">
      <c r="B925" s="13"/>
      <c r="F925" s="13"/>
    </row>
    <row r="926" spans="2:6">
      <c r="B926" s="13"/>
      <c r="F926" s="13"/>
    </row>
    <row r="927" spans="2:6">
      <c r="B927" s="13"/>
      <c r="F927" s="13"/>
    </row>
    <row r="928" spans="2:6">
      <c r="B928" s="13"/>
      <c r="F928" s="13"/>
    </row>
    <row r="929" spans="2:6">
      <c r="B929" s="13"/>
      <c r="F929" s="13"/>
    </row>
    <row r="930" spans="2:6">
      <c r="B930" s="13"/>
      <c r="F930" s="13"/>
    </row>
    <row r="931" spans="2:6">
      <c r="B931" s="13"/>
      <c r="F931" s="13"/>
    </row>
    <row r="932" spans="2:6">
      <c r="B932" s="13"/>
      <c r="F932" s="13"/>
    </row>
    <row r="933" spans="2:6">
      <c r="B933" s="13"/>
      <c r="F933" s="13"/>
    </row>
    <row r="934" spans="2:6">
      <c r="B934" s="13"/>
      <c r="F934" s="13"/>
    </row>
    <row r="935" spans="2:6">
      <c r="B935" s="13"/>
      <c r="F935" s="13"/>
    </row>
    <row r="936" spans="2:6">
      <c r="B936" s="13"/>
      <c r="F936" s="13"/>
    </row>
    <row r="937" spans="2:6">
      <c r="B937" s="13"/>
      <c r="F937" s="13"/>
    </row>
    <row r="938" spans="2:6">
      <c r="B938" s="13"/>
      <c r="F938" s="13"/>
    </row>
    <row r="939" spans="2:6">
      <c r="B939" s="13"/>
      <c r="F939" s="13"/>
    </row>
    <row r="940" spans="2:6">
      <c r="B940" s="13"/>
      <c r="F940" s="13"/>
    </row>
    <row r="941" spans="2:6">
      <c r="B941" s="13"/>
      <c r="F941" s="13"/>
    </row>
    <row r="942" spans="2:6">
      <c r="B942" s="13"/>
      <c r="F942" s="13"/>
    </row>
    <row r="943" spans="2:6">
      <c r="B943" s="13"/>
      <c r="F943" s="13"/>
    </row>
    <row r="944" spans="2:6">
      <c r="B944" s="13"/>
      <c r="F944" s="13"/>
    </row>
    <row r="945" spans="2:6">
      <c r="B945" s="13"/>
      <c r="F945" s="13"/>
    </row>
    <row r="946" spans="2:6">
      <c r="B946" s="13"/>
      <c r="F946" s="13"/>
    </row>
    <row r="947" spans="2:6">
      <c r="B947" s="13"/>
      <c r="F947" s="13"/>
    </row>
    <row r="948" spans="2:6">
      <c r="B948" s="13"/>
      <c r="F948" s="13"/>
    </row>
    <row r="949" spans="2:6">
      <c r="B949" s="13"/>
      <c r="F949" s="13"/>
    </row>
    <row r="950" spans="2:6">
      <c r="B950" s="13"/>
      <c r="F950" s="13"/>
    </row>
    <row r="951" spans="2:6">
      <c r="B951" s="13"/>
      <c r="F951" s="13"/>
    </row>
    <row r="952" spans="2:6">
      <c r="B952" s="13"/>
      <c r="F952" s="13"/>
    </row>
    <row r="953" spans="2:6">
      <c r="B953" s="13"/>
      <c r="F953" s="13"/>
    </row>
    <row r="954" spans="2:6">
      <c r="B954" s="13"/>
      <c r="F954" s="13"/>
    </row>
    <row r="955" spans="2:6">
      <c r="B955" s="13"/>
      <c r="F955" s="13"/>
    </row>
    <row r="956" spans="2:6">
      <c r="B956" s="13"/>
      <c r="F956" s="13"/>
    </row>
    <row r="957" spans="2:6">
      <c r="B957" s="13"/>
      <c r="F957" s="13"/>
    </row>
    <row r="958" spans="2:6">
      <c r="B958" s="13"/>
      <c r="F958" s="13"/>
    </row>
    <row r="959" spans="2:6">
      <c r="B959" s="13"/>
      <c r="F959" s="13"/>
    </row>
    <row r="960" spans="2:6">
      <c r="B960" s="13"/>
      <c r="F960" s="13"/>
    </row>
    <row r="961" spans="2:6">
      <c r="B961" s="13"/>
      <c r="F961" s="13"/>
    </row>
    <row r="962" spans="2:6">
      <c r="B962" s="13"/>
      <c r="F962" s="13"/>
    </row>
    <row r="963" spans="2:6">
      <c r="B963" s="13"/>
      <c r="F963" s="13"/>
    </row>
    <row r="964" spans="2:6">
      <c r="B964" s="13"/>
      <c r="F964" s="13"/>
    </row>
    <row r="965" spans="2:6">
      <c r="B965" s="13"/>
      <c r="F965" s="13"/>
    </row>
    <row r="966" spans="2:6">
      <c r="B966" s="13"/>
      <c r="F966" s="13"/>
    </row>
    <row r="967" spans="2:6">
      <c r="B967" s="13"/>
      <c r="F967" s="13"/>
    </row>
    <row r="968" spans="2:6">
      <c r="B968" s="13"/>
      <c r="F968" s="13"/>
    </row>
    <row r="969" spans="2:6">
      <c r="B969" s="13"/>
      <c r="F969" s="13"/>
    </row>
    <row r="970" spans="2:6">
      <c r="B970" s="13"/>
      <c r="F970" s="13"/>
    </row>
    <row r="971" spans="2:6">
      <c r="B971" s="13"/>
      <c r="F971" s="13"/>
    </row>
    <row r="972" spans="2:6">
      <c r="B972" s="13"/>
      <c r="F972" s="13"/>
    </row>
    <row r="973" spans="2:6">
      <c r="B973" s="13"/>
      <c r="F973" s="13"/>
    </row>
    <row r="974" spans="2:6">
      <c r="B974" s="13"/>
      <c r="F974" s="13"/>
    </row>
    <row r="975" spans="2:6">
      <c r="B975" s="13"/>
      <c r="F975" s="13"/>
    </row>
    <row r="976" spans="2:6">
      <c r="B976" s="13"/>
      <c r="F976" s="13"/>
    </row>
    <row r="977" spans="2:6">
      <c r="B977" s="13"/>
      <c r="F977" s="13"/>
    </row>
    <row r="978" spans="2:6">
      <c r="B978" s="13"/>
      <c r="F978" s="13"/>
    </row>
    <row r="979" spans="2:6">
      <c r="B979" s="13"/>
      <c r="F979" s="13"/>
    </row>
    <row r="980" spans="2:6">
      <c r="B980" s="13"/>
      <c r="F980" s="13"/>
    </row>
    <row r="981" spans="2:6">
      <c r="B981" s="13"/>
      <c r="F981" s="13"/>
    </row>
    <row r="982" spans="2:6">
      <c r="B982" s="13"/>
      <c r="F982" s="13"/>
    </row>
    <row r="983" spans="2:6">
      <c r="B983" s="13"/>
      <c r="F983" s="13"/>
    </row>
    <row r="984" spans="2:6">
      <c r="B984" s="13"/>
      <c r="F984" s="13"/>
    </row>
    <row r="985" spans="2:6">
      <c r="B985" s="13"/>
      <c r="F985" s="13"/>
    </row>
    <row r="986" spans="2:6">
      <c r="B986" s="13"/>
      <c r="F986" s="13"/>
    </row>
    <row r="987" spans="2:6">
      <c r="B987" s="13"/>
      <c r="F987" s="13"/>
    </row>
    <row r="988" spans="2:6">
      <c r="B988" s="13"/>
      <c r="F988" s="13"/>
    </row>
    <row r="989" spans="2:6">
      <c r="B989" s="13"/>
      <c r="F989" s="13"/>
    </row>
    <row r="990" spans="2:6">
      <c r="B990" s="13"/>
      <c r="F990" s="13"/>
    </row>
    <row r="991" spans="2:6">
      <c r="B991" s="13"/>
      <c r="F991" s="13"/>
    </row>
    <row r="992" spans="2:6">
      <c r="B992" s="13"/>
      <c r="F992" s="13"/>
    </row>
    <row r="993" spans="2:6">
      <c r="B993" s="13"/>
      <c r="F993" s="13"/>
    </row>
    <row r="994" spans="2:6">
      <c r="B994" s="13"/>
      <c r="F994" s="13"/>
    </row>
    <row r="995" spans="2:6">
      <c r="B995" s="13"/>
      <c r="F995" s="13"/>
    </row>
    <row r="996" spans="2:6">
      <c r="B996" s="13"/>
      <c r="F996" s="13"/>
    </row>
    <row r="997" spans="2:6">
      <c r="B997" s="13"/>
      <c r="F997" s="13"/>
    </row>
    <row r="998" spans="2:6">
      <c r="B998" s="13"/>
      <c r="F998" s="13"/>
    </row>
    <row r="999" spans="2:6">
      <c r="B999" s="13"/>
      <c r="F999" s="13"/>
    </row>
    <row r="1000" spans="2:6">
      <c r="B1000" s="13"/>
      <c r="F1000" s="13"/>
    </row>
    <row r="1001" spans="2:6">
      <c r="B1001" s="13"/>
      <c r="F1001" s="13"/>
    </row>
    <row r="1002" spans="2:6">
      <c r="B1002" s="13"/>
      <c r="F1002" s="13"/>
    </row>
    <row r="1003" spans="2:6">
      <c r="B1003" s="13"/>
      <c r="F1003" s="13"/>
    </row>
    <row r="1004" spans="2:6">
      <c r="B1004" s="13"/>
      <c r="F1004" s="13"/>
    </row>
    <row r="1005" spans="2:6">
      <c r="B1005" s="13"/>
      <c r="F1005" s="13"/>
    </row>
    <row r="1006" spans="2:6">
      <c r="B1006" s="13"/>
      <c r="F1006" s="13"/>
    </row>
    <row r="1007" spans="2:6">
      <c r="B1007" s="13"/>
      <c r="F1007" s="13"/>
    </row>
    <row r="1008" spans="2:6">
      <c r="B1008" s="13"/>
      <c r="F1008" s="13"/>
    </row>
    <row r="1009" spans="2:6">
      <c r="B1009" s="13"/>
      <c r="F1009" s="13"/>
    </row>
    <row r="1010" spans="2:6">
      <c r="B1010" s="13"/>
      <c r="F1010" s="13"/>
    </row>
    <row r="1011" spans="2:6">
      <c r="B1011" s="13"/>
      <c r="F1011" s="13"/>
    </row>
    <row r="1012" spans="2:6">
      <c r="B1012" s="13"/>
      <c r="F1012" s="13"/>
    </row>
    <row r="1013" spans="2:6">
      <c r="B1013" s="13"/>
      <c r="F1013" s="13"/>
    </row>
    <row r="1014" spans="2:6">
      <c r="B1014" s="13"/>
      <c r="F1014" s="13"/>
    </row>
    <row r="1015" spans="2:6">
      <c r="B1015" s="13"/>
      <c r="F1015" s="13"/>
    </row>
    <row r="1016" spans="2:6">
      <c r="B1016" s="13"/>
      <c r="F1016" s="13"/>
    </row>
    <row r="1017" spans="2:6">
      <c r="B1017" s="13"/>
      <c r="F1017" s="13"/>
    </row>
    <row r="1018" spans="2:6">
      <c r="B1018" s="13"/>
      <c r="F1018" s="13"/>
    </row>
    <row r="1019" spans="2:6">
      <c r="B1019" s="13"/>
      <c r="F1019" s="13"/>
    </row>
    <row r="1020" spans="2:6">
      <c r="B1020" s="13"/>
      <c r="F1020" s="13"/>
    </row>
    <row r="1021" spans="2:6">
      <c r="B1021" s="13"/>
      <c r="F1021" s="13"/>
    </row>
    <row r="1022" spans="2:6">
      <c r="B1022" s="13"/>
      <c r="F1022" s="13"/>
    </row>
    <row r="1023" spans="2:6">
      <c r="B1023" s="13"/>
      <c r="F1023" s="13"/>
    </row>
    <row r="1024" spans="2:6">
      <c r="B1024" s="13"/>
      <c r="F1024" s="13"/>
    </row>
    <row r="1025" spans="2:6">
      <c r="B1025" s="13"/>
      <c r="F1025" s="13"/>
    </row>
    <row r="1026" spans="2:6">
      <c r="B1026" s="13"/>
      <c r="F1026" s="13"/>
    </row>
    <row r="1027" spans="2:6">
      <c r="B1027" s="13"/>
      <c r="F1027" s="13"/>
    </row>
    <row r="1028" spans="2:6">
      <c r="B1028" s="13"/>
      <c r="F1028" s="13"/>
    </row>
    <row r="1029" spans="2:6">
      <c r="B1029" s="13"/>
      <c r="F1029" s="13"/>
    </row>
    <row r="1030" spans="2:6">
      <c r="B1030" s="13"/>
      <c r="F1030" s="13"/>
    </row>
    <row r="1031" spans="2:6">
      <c r="B1031" s="13"/>
      <c r="F1031" s="13"/>
    </row>
    <row r="1032" spans="2:6">
      <c r="B1032" s="13"/>
      <c r="F1032" s="13"/>
    </row>
    <row r="1033" spans="2:6">
      <c r="B1033" s="13"/>
      <c r="F1033" s="13"/>
    </row>
    <row r="1034" spans="2:6">
      <c r="B1034" s="13"/>
      <c r="F1034" s="13"/>
    </row>
    <row r="1035" spans="2:6">
      <c r="B1035" s="13"/>
      <c r="F1035" s="13"/>
    </row>
    <row r="1036" spans="2:6">
      <c r="B1036" s="13"/>
      <c r="F1036" s="13"/>
    </row>
    <row r="1037" spans="2:6">
      <c r="B1037" s="13"/>
      <c r="F1037" s="13"/>
    </row>
    <row r="1038" spans="2:6">
      <c r="B1038" s="13"/>
      <c r="F1038" s="13"/>
    </row>
    <row r="1039" spans="2:6">
      <c r="B1039" s="13"/>
      <c r="F1039" s="13"/>
    </row>
    <row r="1040" spans="2:6">
      <c r="B1040" s="13"/>
      <c r="F1040" s="13"/>
    </row>
    <row r="1041" spans="2:6">
      <c r="B1041" s="13"/>
      <c r="F1041" s="13"/>
    </row>
    <row r="1042" spans="2:6">
      <c r="B1042" s="13"/>
      <c r="F1042" s="13"/>
    </row>
    <row r="1043" spans="2:6">
      <c r="B1043" s="13"/>
      <c r="F1043" s="13"/>
    </row>
    <row r="1044" spans="2:6">
      <c r="B1044" s="13"/>
      <c r="F1044" s="13"/>
    </row>
    <row r="1045" spans="2:6">
      <c r="B1045" s="13"/>
      <c r="F1045" s="13"/>
    </row>
    <row r="1046" spans="2:6">
      <c r="B1046" s="13"/>
      <c r="F1046" s="13"/>
    </row>
    <row r="1047" spans="2:6">
      <c r="B1047" s="13"/>
      <c r="F1047" s="13"/>
    </row>
    <row r="1048" spans="2:6">
      <c r="B1048" s="13"/>
      <c r="F1048" s="13"/>
    </row>
    <row r="1049" spans="2:6">
      <c r="B1049" s="13"/>
      <c r="F1049" s="13"/>
    </row>
    <row r="1050" spans="2:6">
      <c r="B1050" s="13"/>
      <c r="F1050" s="13"/>
    </row>
    <row r="1051" spans="2:6">
      <c r="B1051" s="13"/>
      <c r="F1051" s="13"/>
    </row>
    <row r="1052" spans="2:6">
      <c r="B1052" s="13"/>
      <c r="F1052" s="13"/>
    </row>
    <row r="1053" spans="2:6">
      <c r="B1053" s="13"/>
      <c r="F1053" s="13"/>
    </row>
    <row r="1054" spans="2:6">
      <c r="B1054" s="13"/>
      <c r="F1054" s="13"/>
    </row>
    <row r="1055" spans="2:6">
      <c r="B1055" s="13"/>
      <c r="F1055" s="13"/>
    </row>
    <row r="1056" spans="2:6">
      <c r="B1056" s="13"/>
      <c r="F1056" s="13"/>
    </row>
    <row r="1057" spans="2:6">
      <c r="B1057" s="13"/>
      <c r="F1057" s="13"/>
    </row>
    <row r="1058" spans="2:6">
      <c r="B1058" s="13"/>
      <c r="F1058" s="13"/>
    </row>
    <row r="1059" spans="2:6">
      <c r="B1059" s="13"/>
      <c r="F1059" s="13"/>
    </row>
    <row r="1060" spans="2:6">
      <c r="B1060" s="13"/>
      <c r="F1060" s="13"/>
    </row>
    <row r="1061" spans="2:6">
      <c r="B1061" s="13"/>
      <c r="F1061" s="13"/>
    </row>
    <row r="1062" spans="2:6">
      <c r="B1062" s="13"/>
      <c r="F1062" s="13"/>
    </row>
    <row r="1063" spans="2:6">
      <c r="B1063" s="13"/>
      <c r="F1063" s="13"/>
    </row>
    <row r="1064" spans="2:6">
      <c r="B1064" s="13"/>
      <c r="F1064" s="13"/>
    </row>
    <row r="1065" spans="2:6">
      <c r="B1065" s="13"/>
      <c r="F1065" s="13"/>
    </row>
    <row r="1066" spans="2:6">
      <c r="B1066" s="13"/>
      <c r="F1066" s="13"/>
    </row>
    <row r="1067" spans="2:6">
      <c r="B1067" s="13"/>
      <c r="F1067" s="13"/>
    </row>
    <row r="1068" spans="2:6">
      <c r="B1068" s="13"/>
      <c r="F1068" s="13"/>
    </row>
    <row r="1069" spans="2:6">
      <c r="B1069" s="13"/>
      <c r="F1069" s="13"/>
    </row>
    <row r="1070" spans="2:6">
      <c r="B1070" s="13"/>
      <c r="F1070" s="13"/>
    </row>
    <row r="1071" spans="2:6">
      <c r="B1071" s="13"/>
      <c r="F1071" s="13"/>
    </row>
    <row r="1072" spans="2:6">
      <c r="B1072" s="13"/>
      <c r="F1072" s="13"/>
    </row>
    <row r="1073" spans="2:6">
      <c r="B1073" s="13"/>
      <c r="F1073" s="13"/>
    </row>
    <row r="1074" spans="2:6">
      <c r="B1074" s="13"/>
      <c r="F1074" s="13"/>
    </row>
    <row r="1075" spans="2:6">
      <c r="B1075" s="13"/>
      <c r="F1075" s="13"/>
    </row>
    <row r="1076" spans="2:6">
      <c r="B1076" s="13"/>
      <c r="F1076" s="13"/>
    </row>
    <row r="1077" spans="2:6">
      <c r="B1077" s="13"/>
      <c r="F1077" s="13"/>
    </row>
    <row r="1078" spans="2:6">
      <c r="B1078" s="13"/>
      <c r="F1078" s="13"/>
    </row>
    <row r="1079" spans="2:6">
      <c r="B1079" s="13"/>
      <c r="F1079" s="13"/>
    </row>
    <row r="1080" spans="2:6">
      <c r="B1080" s="13"/>
      <c r="F1080" s="13"/>
    </row>
    <row r="1081" spans="2:6">
      <c r="B1081" s="13"/>
      <c r="F1081" s="13"/>
    </row>
    <row r="1082" spans="2:6">
      <c r="B1082" s="13"/>
      <c r="F1082" s="13"/>
    </row>
    <row r="1083" spans="2:6">
      <c r="B1083" s="13"/>
      <c r="F1083" s="13"/>
    </row>
    <row r="1084" spans="2:6">
      <c r="B1084" s="13"/>
      <c r="F1084" s="13"/>
    </row>
    <row r="1085" spans="2:6">
      <c r="B1085" s="13"/>
      <c r="F1085" s="13"/>
    </row>
    <row r="1086" spans="2:6">
      <c r="B1086" s="13"/>
      <c r="F1086" s="13"/>
    </row>
    <row r="1087" spans="2:6">
      <c r="B1087" s="13"/>
      <c r="F1087" s="13"/>
    </row>
    <row r="1088" spans="2:6">
      <c r="B1088" s="13"/>
      <c r="F1088" s="13"/>
    </row>
    <row r="1089" spans="2:6">
      <c r="B1089" s="13"/>
      <c r="F1089" s="13"/>
    </row>
    <row r="1090" spans="2:6">
      <c r="B1090" s="13"/>
      <c r="F1090" s="13"/>
    </row>
    <row r="1091" spans="2:6">
      <c r="B1091" s="13"/>
      <c r="F1091" s="13"/>
    </row>
    <row r="1092" spans="2:6">
      <c r="B1092" s="13"/>
      <c r="F1092" s="13"/>
    </row>
    <row r="1093" spans="2:6">
      <c r="B1093" s="13"/>
      <c r="F1093" s="13"/>
    </row>
    <row r="1094" spans="2:6">
      <c r="B1094" s="13"/>
      <c r="F1094" s="13"/>
    </row>
    <row r="1095" spans="2:6">
      <c r="B1095" s="13"/>
      <c r="F1095" s="13"/>
    </row>
    <row r="1096" spans="2:6">
      <c r="B1096" s="13"/>
      <c r="F1096" s="13"/>
    </row>
    <row r="1097" spans="2:6">
      <c r="B1097" s="13"/>
      <c r="F1097" s="13"/>
    </row>
    <row r="1098" spans="2:6">
      <c r="B1098" s="13"/>
      <c r="F1098" s="13"/>
    </row>
    <row r="1099" spans="2:6">
      <c r="B1099" s="13"/>
      <c r="F1099" s="13"/>
    </row>
    <row r="1100" spans="2:6">
      <c r="B1100" s="13"/>
      <c r="F1100" s="13"/>
    </row>
    <row r="1101" spans="2:6">
      <c r="B1101" s="13"/>
      <c r="F1101" s="13"/>
    </row>
    <row r="1102" spans="2:6">
      <c r="B1102" s="13"/>
      <c r="F1102" s="13"/>
    </row>
    <row r="1103" spans="2:6">
      <c r="B1103" s="13"/>
      <c r="F1103" s="13"/>
    </row>
    <row r="1104" spans="2:6">
      <c r="B1104" s="13"/>
      <c r="F1104" s="13"/>
    </row>
    <row r="1105" spans="2:6">
      <c r="B1105" s="13"/>
      <c r="F1105" s="13"/>
    </row>
    <row r="1106" spans="2:6">
      <c r="B1106" s="13"/>
      <c r="F1106" s="13"/>
    </row>
    <row r="1107" spans="2:6">
      <c r="B1107" s="13"/>
      <c r="F1107" s="13"/>
    </row>
    <row r="1108" spans="2:6">
      <c r="B1108" s="13"/>
      <c r="F1108" s="13"/>
    </row>
    <row r="1109" spans="2:6">
      <c r="B1109" s="13"/>
      <c r="F1109" s="13"/>
    </row>
    <row r="1110" spans="2:6">
      <c r="B1110" s="13"/>
      <c r="F1110" s="13"/>
    </row>
    <row r="1111" spans="2:6">
      <c r="B1111" s="13"/>
      <c r="F1111" s="13"/>
    </row>
    <row r="1112" spans="2:6">
      <c r="B1112" s="13"/>
      <c r="F1112" s="13"/>
    </row>
    <row r="1113" spans="2:6">
      <c r="B1113" s="13"/>
      <c r="F1113" s="13"/>
    </row>
    <row r="1114" spans="2:6">
      <c r="B1114" s="13"/>
      <c r="F1114" s="13"/>
    </row>
    <row r="1115" spans="2:6">
      <c r="B1115" s="13"/>
      <c r="F1115" s="13"/>
    </row>
    <row r="1116" spans="2:6">
      <c r="B1116" s="13"/>
      <c r="F1116" s="13"/>
    </row>
    <row r="1117" spans="2:6">
      <c r="B1117" s="13"/>
      <c r="F1117" s="13"/>
    </row>
    <row r="1118" spans="2:6">
      <c r="B1118" s="13"/>
      <c r="F1118" s="13"/>
    </row>
    <row r="1119" spans="2:6">
      <c r="B1119" s="13"/>
      <c r="F1119" s="13"/>
    </row>
    <row r="1120" spans="2:6">
      <c r="B1120" s="13"/>
      <c r="F1120" s="13"/>
    </row>
    <row r="1121" spans="2:6">
      <c r="B1121" s="13"/>
      <c r="F1121" s="13"/>
    </row>
    <row r="1122" spans="2:6">
      <c r="B1122" s="13"/>
      <c r="F1122" s="13"/>
    </row>
    <row r="1123" spans="2:6">
      <c r="B1123" s="13"/>
      <c r="F1123" s="13"/>
    </row>
    <row r="1124" spans="2:6">
      <c r="B1124" s="13"/>
      <c r="F1124" s="13"/>
    </row>
    <row r="1125" spans="2:6">
      <c r="B1125" s="13"/>
      <c r="F1125" s="13"/>
    </row>
    <row r="1126" spans="2:6">
      <c r="B1126" s="13"/>
      <c r="F1126" s="13"/>
    </row>
    <row r="1127" spans="2:6">
      <c r="B1127" s="13"/>
      <c r="F1127" s="13"/>
    </row>
    <row r="1128" spans="2:6">
      <c r="B1128" s="13"/>
      <c r="F1128" s="13"/>
    </row>
    <row r="1129" spans="2:6">
      <c r="B1129" s="13"/>
      <c r="F1129" s="13"/>
    </row>
    <row r="1130" spans="2:6">
      <c r="B1130" s="13"/>
      <c r="F1130" s="13"/>
    </row>
    <row r="1131" spans="2:6">
      <c r="B1131" s="13"/>
      <c r="F1131" s="13"/>
    </row>
    <row r="1132" spans="2:6">
      <c r="B1132" s="13"/>
      <c r="F1132" s="13"/>
    </row>
    <row r="1133" spans="2:6">
      <c r="B1133" s="13"/>
      <c r="F1133" s="13"/>
    </row>
    <row r="1134" spans="2:6">
      <c r="B1134" s="13"/>
      <c r="F1134" s="13"/>
    </row>
    <row r="1135" spans="2:6">
      <c r="B1135" s="13"/>
      <c r="F1135" s="13"/>
    </row>
    <row r="1136" spans="2:6">
      <c r="B1136" s="13"/>
      <c r="F1136" s="13"/>
    </row>
    <row r="1137" spans="2:6">
      <c r="B1137" s="13"/>
      <c r="F1137" s="13"/>
    </row>
    <row r="1138" spans="2:6">
      <c r="B1138" s="13"/>
      <c r="F1138" s="13"/>
    </row>
    <row r="1139" spans="2:6">
      <c r="B1139" s="13"/>
      <c r="F1139" s="13"/>
    </row>
  </sheetData>
  <phoneticPr fontId="7" type="noConversion"/>
  <hyperlinks>
    <hyperlink ref="P184" r:id="rId1" display="http://www.bav-astro.de/sfs/BAVM_link.php?BAVMnr=8" xr:uid="{00000000-0004-0000-0100-000000000000}"/>
    <hyperlink ref="P185" r:id="rId2" display="http://www.bav-astro.de/sfs/BAVM_link.php?BAVMnr=8" xr:uid="{00000000-0004-0000-0100-000001000000}"/>
    <hyperlink ref="P189" r:id="rId3" display="http://www.bav-astro.de/sfs/BAVM_link.php?BAVMnr=12" xr:uid="{00000000-0004-0000-0100-000002000000}"/>
    <hyperlink ref="P191" r:id="rId4" display="http://www.bav-astro.de/sfs/BAVM_link.php?BAVMnr=12" xr:uid="{00000000-0004-0000-0100-000003000000}"/>
    <hyperlink ref="P192" r:id="rId5" display="http://www.bav-astro.de/sfs/BAVM_link.php?BAVMnr=13" xr:uid="{00000000-0004-0000-0100-000004000000}"/>
    <hyperlink ref="P193" r:id="rId6" display="http://www.bav-astro.de/sfs/BAVM_link.php?BAVMnr=13" xr:uid="{00000000-0004-0000-0100-000005000000}"/>
    <hyperlink ref="P194" r:id="rId7" display="http://www.bav-astro.de/sfs/BAVM_link.php?BAVMnr=13" xr:uid="{00000000-0004-0000-0100-000006000000}"/>
    <hyperlink ref="P195" r:id="rId8" display="http://www.bav-astro.de/sfs/BAVM_link.php?BAVMnr=13" xr:uid="{00000000-0004-0000-0100-000007000000}"/>
    <hyperlink ref="P197" r:id="rId9" display="http://www.bav-astro.de/sfs/BAVM_link.php?BAVMnr=15" xr:uid="{00000000-0004-0000-0100-000008000000}"/>
    <hyperlink ref="P198" r:id="rId10" display="http://www.bav-astro.de/sfs/BAVM_link.php?BAVMnr=18" xr:uid="{00000000-0004-0000-0100-000009000000}"/>
    <hyperlink ref="P199" r:id="rId11" display="http://www.bav-astro.de/sfs/BAVM_link.php?BAVMnr=15" xr:uid="{00000000-0004-0000-0100-00000A000000}"/>
    <hyperlink ref="P201" r:id="rId12" display="http://www.bav-astro.de/sfs/BAVM_link.php?BAVMnr=18" xr:uid="{00000000-0004-0000-0100-00000B000000}"/>
    <hyperlink ref="P208" r:id="rId13" display="http://www.bav-astro.de/sfs/BAVM_link.php?BAVMnr=18" xr:uid="{00000000-0004-0000-0100-00000C000000}"/>
    <hyperlink ref="P209" r:id="rId14" display="http://www.bav-astro.de/sfs/BAVM_link.php?BAVMnr=18" xr:uid="{00000000-0004-0000-0100-00000D000000}"/>
    <hyperlink ref="P210" r:id="rId15" display="http://www.bav-astro.de/sfs/BAVM_link.php?BAVMnr=18" xr:uid="{00000000-0004-0000-0100-00000E000000}"/>
    <hyperlink ref="P211" r:id="rId16" display="http://www.bav-astro.de/sfs/BAVM_link.php?BAVMnr=18" xr:uid="{00000000-0004-0000-0100-00000F000000}"/>
    <hyperlink ref="P212" r:id="rId17" display="http://www.bav-astro.de/sfs/BAVM_link.php?BAVMnr=18" xr:uid="{00000000-0004-0000-0100-000010000000}"/>
    <hyperlink ref="P11" r:id="rId18" display="http://www.konkoly.hu/cgi-bin/IBVS?129" xr:uid="{00000000-0004-0000-0100-000011000000}"/>
    <hyperlink ref="P213" r:id="rId19" display="http://www.bav-astro.de/sfs/BAVM_link.php?BAVMnr=18" xr:uid="{00000000-0004-0000-0100-000012000000}"/>
    <hyperlink ref="P12" r:id="rId20" display="http://www.konkoly.hu/cgi-bin/IBVS?129" xr:uid="{00000000-0004-0000-0100-000013000000}"/>
    <hyperlink ref="P215" r:id="rId21" display="http://www.bav-astro.de/sfs/BAVM_link.php?BAVMnr=23" xr:uid="{00000000-0004-0000-0100-000014000000}"/>
    <hyperlink ref="P216" r:id="rId22" display="http://www.bav-astro.de/sfs/BAVM_link.php?BAVMnr=23" xr:uid="{00000000-0004-0000-0100-000015000000}"/>
    <hyperlink ref="P217" r:id="rId23" display="http://www.bav-astro.de/sfs/BAVM_link.php?BAVMnr=23" xr:uid="{00000000-0004-0000-0100-000016000000}"/>
    <hyperlink ref="P13" r:id="rId24" display="http://www.konkoly.hu/cgi-bin/IBVS?456" xr:uid="{00000000-0004-0000-0100-000017000000}"/>
    <hyperlink ref="P224" r:id="rId25" display="http://www.bav-astro.de/sfs/BAVM_link.php?BAVMnr=23" xr:uid="{00000000-0004-0000-0100-000018000000}"/>
    <hyperlink ref="P14" r:id="rId26" display="http://www.konkoly.hu/cgi-bin/IBVS?795" xr:uid="{00000000-0004-0000-0100-000019000000}"/>
    <hyperlink ref="P225" r:id="rId27" display="http://www.bav-astro.de/sfs/BAVM_link.php?BAVMnr=25" xr:uid="{00000000-0004-0000-0100-00001A000000}"/>
    <hyperlink ref="P16" r:id="rId28" display="http://www.konkoly.hu/cgi-bin/IBVS?530" xr:uid="{00000000-0004-0000-0100-00001B000000}"/>
    <hyperlink ref="P18" r:id="rId29" display="http://www.konkoly.hu/cgi-bin/IBVS?647" xr:uid="{00000000-0004-0000-0100-00001C000000}"/>
    <hyperlink ref="P226" r:id="rId30" display="http://www.bav-astro.de/sfs/BAVM_link.php?BAVMnr=25" xr:uid="{00000000-0004-0000-0100-00001D000000}"/>
    <hyperlink ref="P20" r:id="rId31" display="http://www.konkoly.hu/cgi-bin/IBVS?637" xr:uid="{00000000-0004-0000-0100-00001E000000}"/>
    <hyperlink ref="P66" r:id="rId32" display="http://www.konkoly.hu/cgi-bin/IBVS?2385" xr:uid="{00000000-0004-0000-0100-00001F000000}"/>
    <hyperlink ref="P67" r:id="rId33" display="http://www.bav-astro.de/sfs/BAVM_link.php?BAVMnr=36" xr:uid="{00000000-0004-0000-0100-000020000000}"/>
    <hyperlink ref="P231" r:id="rId34" display="http://www.bav-astro.de/sfs/BAVM_link.php?BAVMnr=36" xr:uid="{00000000-0004-0000-0100-000021000000}"/>
    <hyperlink ref="P232" r:id="rId35" display="http://www.bav-astro.de/sfs/BAVM_link.php?BAVMnr=36" xr:uid="{00000000-0004-0000-0100-000022000000}"/>
    <hyperlink ref="P86" r:id="rId36" display="http://www.bav-astro.de/sfs/BAVM_link.php?BAVMnr=39" xr:uid="{00000000-0004-0000-0100-000023000000}"/>
    <hyperlink ref="P102" r:id="rId37" display="http://www.bav-astro.de/sfs/BAVM_link.php?BAVMnr=46" xr:uid="{00000000-0004-0000-0100-000024000000}"/>
    <hyperlink ref="P112" r:id="rId38" display="http://www.bav-astro.de/sfs/BAVM_link.php?BAVMnr=52" xr:uid="{00000000-0004-0000-0100-000025000000}"/>
    <hyperlink ref="P114" r:id="rId39" display="http://www.bav-astro.de/sfs/BAVM_link.php?BAVMnr=52" xr:uid="{00000000-0004-0000-0100-000026000000}"/>
    <hyperlink ref="P118" r:id="rId40" display="http://www.bav-astro.de/sfs/BAVM_link.php?BAVMnr=56" xr:uid="{00000000-0004-0000-0100-000027000000}"/>
    <hyperlink ref="P120" r:id="rId41" display="http://www.bav-astro.de/sfs/BAVM_link.php?BAVMnr=56" xr:uid="{00000000-0004-0000-0100-000028000000}"/>
    <hyperlink ref="P122" r:id="rId42" display="http://www.bav-astro.de/sfs/BAVM_link.php?BAVMnr=56" xr:uid="{00000000-0004-0000-0100-000029000000}"/>
    <hyperlink ref="P125" r:id="rId43" display="http://www.bav-astro.de/sfs/BAVM_link.php?BAVMnr=59" xr:uid="{00000000-0004-0000-0100-00002A000000}"/>
    <hyperlink ref="P126" r:id="rId44" display="http://www.bav-astro.de/sfs/BAVM_link.php?BAVMnr=59" xr:uid="{00000000-0004-0000-0100-00002B000000}"/>
    <hyperlink ref="P131" r:id="rId45" display="http://www.konkoly.hu/cgi-bin/IBVS?3762" xr:uid="{00000000-0004-0000-0100-00002C000000}"/>
    <hyperlink ref="P132" r:id="rId46" display="http://www.konkoly.hu/cgi-bin/IBVS?3762" xr:uid="{00000000-0004-0000-0100-00002D000000}"/>
    <hyperlink ref="P133" r:id="rId47" display="http://www.konkoly.hu/cgi-bin/IBVS?3762" xr:uid="{00000000-0004-0000-0100-00002E000000}"/>
    <hyperlink ref="P134" r:id="rId48" display="http://www.konkoly.hu/cgi-bin/IBVS?3762" xr:uid="{00000000-0004-0000-0100-00002F000000}"/>
    <hyperlink ref="P139" r:id="rId49" display="http://var.astro.cz/oejv/issues/oejv0060.pdf" xr:uid="{00000000-0004-0000-0100-000030000000}"/>
    <hyperlink ref="P140" r:id="rId50" display="http://var.astro.cz/oejv/issues/oejv0060.pdf" xr:uid="{00000000-0004-0000-0100-000031000000}"/>
    <hyperlink ref="P141" r:id="rId51" display="http://var.astro.cz/oejv/issues/oejv0060.pdf" xr:uid="{00000000-0004-0000-0100-000032000000}"/>
    <hyperlink ref="P142" r:id="rId52" display="http://www.bav-astro.de/sfs/BAVM_link.php?BAVMnr=93" xr:uid="{00000000-0004-0000-0100-000033000000}"/>
    <hyperlink ref="P143" r:id="rId53" display="http://www.bav-astro.de/sfs/BAVM_link.php?BAVMnr=101" xr:uid="{00000000-0004-0000-0100-000034000000}"/>
    <hyperlink ref="P249" r:id="rId54" display="http://www.bav-astro.de/sfs/BAVM_link.php?BAVMnr=131" xr:uid="{00000000-0004-0000-0100-000035000000}"/>
    <hyperlink ref="P250" r:id="rId55" display="http://var.astro.cz/oejv/issues/oejv0074.pdf" xr:uid="{00000000-0004-0000-0100-000036000000}"/>
    <hyperlink ref="P251" r:id="rId56" display="http://var.astro.cz/oejv/issues/oejv0074.pdf" xr:uid="{00000000-0004-0000-0100-000037000000}"/>
    <hyperlink ref="P144" r:id="rId57" display="http://www.bav-astro.de/sfs/BAVM_link.php?BAVMnr=172" xr:uid="{00000000-0004-0000-0100-000038000000}"/>
    <hyperlink ref="P254" r:id="rId58" display="http://www.bav-astro.de/sfs/BAVM_link.php?BAVMnr=171" xr:uid="{00000000-0004-0000-0100-000039000000}"/>
    <hyperlink ref="P145" r:id="rId59" display="http://www.bav-astro.de/sfs/BAVM_link.php?BAVMnr=173" xr:uid="{00000000-0004-0000-0100-00003A000000}"/>
    <hyperlink ref="P146" r:id="rId60" display="http://www.konkoly.hu/cgi-bin/IBVS?5636" xr:uid="{00000000-0004-0000-0100-00003B000000}"/>
    <hyperlink ref="P255" r:id="rId61" display="http://www.konkoly.hu/cgi-bin/IBVS?5741" xr:uid="{00000000-0004-0000-0100-00003C000000}"/>
    <hyperlink ref="P257" r:id="rId62" display="http://www.bav-astro.de/sfs/BAVM_link.php?BAVMnr=193" xr:uid="{00000000-0004-0000-0100-00003D000000}"/>
    <hyperlink ref="P147" r:id="rId63" display="http://www.aavso.org/sites/default/files/jaavso/v36n2/171.pdf" xr:uid="{00000000-0004-0000-0100-00003E000000}"/>
    <hyperlink ref="P148" r:id="rId64" display="http://www.aavso.org/sites/default/files/jaavso/v36n2/186.pdf" xr:uid="{00000000-0004-0000-0100-00003F000000}"/>
    <hyperlink ref="P258" r:id="rId65" display="http://www.bav-astro.de/sfs/BAVM_link.php?BAVMnr=203" xr:uid="{00000000-0004-0000-0100-000040000000}"/>
    <hyperlink ref="P151" r:id="rId66" display="http://www.bav-astro.de/sfs/BAVM_link.php?BAVMnr=220" xr:uid="{00000000-0004-0000-0100-000041000000}"/>
    <hyperlink ref="P152" r:id="rId67" display="http://www.konkoly.hu/cgi-bin/IBVS?6011" xr:uid="{00000000-0004-0000-0100-000042000000}"/>
    <hyperlink ref="P154" r:id="rId68" display="http://www.konkoly.hu/cgi-bin/IBVS?6114" xr:uid="{00000000-0004-0000-0100-000043000000}"/>
    <hyperlink ref="P155" r:id="rId69" display="http://www.bav-astro.de/sfs/BAVM_link.php?BAVMnr=231" xr:uid="{00000000-0004-0000-0100-000044000000}"/>
    <hyperlink ref="P156" r:id="rId70" display="http://www.konkoly.hu/cgi-bin/IBVS?6114" xr:uid="{00000000-0004-0000-0100-000045000000}"/>
    <hyperlink ref="P157" r:id="rId71" display="http://www.bav-astro.de/sfs/BAVM_link.php?BAVMnr=232" xr:uid="{00000000-0004-0000-0100-000046000000}"/>
    <hyperlink ref="P158" r:id="rId72" display="http://www.bav-astro.de/sfs/BAVM_link.php?BAVMnr=239" xr:uid="{00000000-0004-0000-0100-00004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2024-01-25T06:34:14Z</dcterms:modified>
</cp:coreProperties>
</file>