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7F5EBA1-C752-4D85-A026-75DDA0A3FA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Q22" i="1"/>
  <c r="Q23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2" i="1"/>
  <c r="S22" i="1" s="1"/>
  <c r="C15" i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<sst xmlns="http://schemas.openxmlformats.org/spreadsheetml/2006/main" count="58" uniqueCount="53">
  <si>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</si>
  <si>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</si>
  <si>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</si>
  <si>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</si>
  <si>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</si>
  <si>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</si>
  <si>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</si>
  <si>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</si>
  <si>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</si>
  <si>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</si>
  <si>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</si>
  <si>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</si>
  <si>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</si>
  <si>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</si>
  <si>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</si>
  <si>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</si>
  <si>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</si>
  <si>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</si>
  <si>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</si>
  <si>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</si>
  <si>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</si>
  <si>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</si>
  <si>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</si>
  <si>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</si>
  <si>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</si>
  <si>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</si>
  <si>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</si>
  <si>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</si>
  <si>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</si>
  <si>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</si>
  <si>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</si>
  <si>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</si>
  <si>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</si>
  <si>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</si>
  <si>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</si>
  <si>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</si>
  <si>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</si>
  <si>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</si>
  <si>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</si>
  <si>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</si>
  <si>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</si>
  <si>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G4694-0581</t>
  </si>
  <si>
    <t>Cet</t>
  </si>
  <si>
    <t>G4694-0581_Cet.xls</t>
  </si>
  <si>
    <t>EA</t>
  </si>
  <si>
    <t>VSX</t>
  </si>
  <si>
    <t>OEJV 0155</t>
  </si>
  <si>
    <t>I</t>
  </si>
  <si>
    <t>0,0100</t>
  </si>
  <si>
    <t>IBVS 6011</t>
  </si>
  <si>
    <t>OEJV</t>
  </si>
  <si>
    <t>CCD</t>
  </si>
  <si>
    <t>ASAS J022015-0307.4 Cet/ GSC 4694-0581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</si>
</sst>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4694-0581 -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00-43D1-821B-7241BB95FF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1.4640000008512288E-3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00-43D1-821B-7241BB95FF9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1.4979999999923166E-2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00-43D1-821B-7241BB95FF9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00-43D1-821B-7241BB95FF9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00-43D1-821B-7241BB95FF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00-43D1-821B-7241BB95FF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00-43D1-821B-7241BB95FF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2.7318192746018702E-3</c:v>
                </c:pt>
                <c:pt idx="1">
                  <c:v>-6.5219802876993836E-4</c:v>
                </c:pt>
                <c:pt idx="2">
                  <c:v>1.4364378754942463E-2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00-43D1-821B-7241BB95FF9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-448</c:v>
                </c:pt>
                <c:pt idx="2">
                  <c:v>1540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00-43D1-821B-7241BB95F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032928"/>
        <c:axId val="1"/>
      </c:scatterChart>
      <c:valAx>
        <c:axId val="674032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032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DFA6169-52AD-AF9A-3970-C0B66CFA7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40</v>
      </c>
      <c r="D2" s="2" t="s">
        <v>42</v>
      </c>
      <c r="E2" s="31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54435.601999999999</v>
      </c>
      <c r="D7" s="29" t="s">
        <v>45</v>
      </c>
    </row>
    <row r="8" spans="1:7" x14ac:dyDescent="0.2">
      <c r="A8" t="s">
        <v>3</v>
      </c>
      <c r="C8" s="38">
        <v>0.91444300000000001</v>
      </c>
      <c r="D8" s="29" t="s">
        <v>45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2.7318192746018702E-3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7.5536100521692156E-6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60334.828753240741</v>
      </c>
    </row>
    <row r="15" spans="1:7" x14ac:dyDescent="0.2">
      <c r="A15" s="11" t="s">
        <v>17</v>
      </c>
      <c r="B15" s="9"/>
      <c r="C15" s="12">
        <f ca="1">(C7+C11)+(C8+C12)*INT(MAX(F21:F3533))</f>
        <v>55843.858584378751</v>
      </c>
      <c r="D15" s="13" t="s">
        <v>37</v>
      </c>
      <c r="E15" s="14">
        <f ca="1">ROUND(2*(E14-$C$7)/$C$8,0)/2+E13</f>
        <v>6452</v>
      </c>
    </row>
    <row r="16" spans="1:7" x14ac:dyDescent="0.2">
      <c r="A16" s="15" t="s">
        <v>4</v>
      </c>
      <c r="B16" s="9"/>
      <c r="C16" s="16">
        <f ca="1">+C8+C12</f>
        <v>0.91445055361005223</v>
      </c>
      <c r="D16" s="13" t="s">
        <v>38</v>
      </c>
      <c r="E16" s="23">
        <f ca="1">ROUND(2*(E14-$C$15)/$C$16,0)/2+E13</f>
        <v>4912</v>
      </c>
    </row>
    <row r="17" spans="1:19" ht="13.5" thickBot="1" x14ac:dyDescent="0.25">
      <c r="A17" s="13" t="s">
        <v>28</v>
      </c>
      <c r="B17" s="9"/>
      <c r="C17" s="9">
        <f>COUNT(C21:C2191)</f>
        <v>3</v>
      </c>
      <c r="D17" s="13" t="s">
        <v>32</v>
      </c>
      <c r="E17" s="17">
        <f ca="1">+$C$15+$C$16*E16-15018.5-$C$9/24</f>
        <v>45317.535537044663</v>
      </c>
    </row>
    <row r="18" spans="1:19" ht="14.25" thickTop="1" thickBot="1" x14ac:dyDescent="0.25">
      <c r="A18" s="15" t="s">
        <v>5</v>
      </c>
      <c r="B18" s="9"/>
      <c r="C18" s="18">
        <f ca="1">+C15</f>
        <v>55843.858584378751</v>
      </c>
      <c r="D18" s="19">
        <f ca="1">+C16</f>
        <v>0.91445055361005223</v>
      </c>
      <c r="E18" s="20" t="s">
        <v>33</v>
      </c>
    </row>
    <row r="19" spans="1:19" ht="13.5" thickTop="1" x14ac:dyDescent="0.2">
      <c r="A19" s="24" t="s">
        <v>34</v>
      </c>
      <c r="E19" s="25">
        <v>21</v>
      </c>
      <c r="S19">
        <f ca="1">SQRT(SUM(S21:S50)/(COUNT(S21:S50)-1))</f>
        <v>2.4819468333276591E-3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50</v>
      </c>
      <c r="J20" s="6" t="s">
        <v>27</v>
      </c>
      <c r="K20" s="6" t="s">
        <v>51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9" x14ac:dyDescent="0.2">
      <c r="A21" t="str">
        <f>D7</f>
        <v>VSX</v>
      </c>
      <c r="C21" s="7">
        <f>C$7</f>
        <v>54435.601999999999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2.7318192746018702E-3</v>
      </c>
      <c r="Q21" s="1">
        <f>+C21-15018.5</f>
        <v>39417.101999999999</v>
      </c>
      <c r="S21">
        <f ca="1">+(O21-G21)^2</f>
        <v>7.4628365490862884E-6</v>
      </c>
    </row>
    <row r="22" spans="1:19" x14ac:dyDescent="0.2">
      <c r="A22" s="32" t="s">
        <v>46</v>
      </c>
      <c r="B22" s="33" t="s">
        <v>47</v>
      </c>
      <c r="C22" s="34">
        <v>54025.932999999997</v>
      </c>
      <c r="D22" s="32" t="s">
        <v>48</v>
      </c>
      <c r="E22">
        <f>+(C22-C$7)/C$8</f>
        <v>-447.99839902541947</v>
      </c>
      <c r="F22">
        <f>ROUND(2*E22,0)/2</f>
        <v>-448</v>
      </c>
      <c r="G22">
        <f>+C22-(C$7+F22*C$8)</f>
        <v>1.4640000008512288E-3</v>
      </c>
      <c r="I22">
        <f>+G22</f>
        <v>1.4640000008512288E-3</v>
      </c>
      <c r="O22">
        <f ca="1">+C$11+C$12*$F22</f>
        <v>-6.5219802876993836E-4</v>
      </c>
      <c r="Q22" s="1">
        <f>+C22-15018.5</f>
        <v>39007.432999999997</v>
      </c>
      <c r="S22">
        <f ca="1">+(O22-G22)^2</f>
        <v>4.4782941005725106E-6</v>
      </c>
    </row>
    <row r="23" spans="1:19" x14ac:dyDescent="0.2">
      <c r="A23" s="35" t="s">
        <v>49</v>
      </c>
      <c r="B23" s="36" t="s">
        <v>47</v>
      </c>
      <c r="C23" s="35">
        <v>55843.859199999999</v>
      </c>
      <c r="D23" s="35">
        <v>5.9999999999999995E-4</v>
      </c>
      <c r="E23">
        <f>+(C23-C$7)/C$8</f>
        <v>1540.0163815568603</v>
      </c>
      <c r="F23">
        <f>ROUND(2*E23,0)/2</f>
        <v>1540</v>
      </c>
      <c r="G23">
        <f>+C23-(C$7+F23*C$8)</f>
        <v>1.4979999999923166E-2</v>
      </c>
      <c r="J23">
        <f>+G23</f>
        <v>1.4979999999923166E-2</v>
      </c>
      <c r="O23">
        <f ca="1">+C$11+C$12*$F23</f>
        <v>1.4364378754942463E-2</v>
      </c>
      <c r="Q23" s="1">
        <f>+C23-15018.5</f>
        <v>40825.359199999999</v>
      </c>
      <c r="S23">
        <f ca="1">+(O23-G23)^2</f>
        <v>3.7898951727159024E-7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2024-01-25T06:53:24Z</dcterms:modified>
</cp:coreProperties>
</file>