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D8ED1F1-B90E-44D3-9C1A-A231606072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1" i="1" l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<sst xmlns="http://schemas.openxmlformats.org/spreadsheetml/2006/main" count="56" uniqueCount="52">
  <si>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</si>
  <si>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</si>
  <si>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</si>
  <si>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</si>
  <si>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</si>
  <si>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</si>
  <si>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</si>
  <si>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</si>
  <si>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</si>
  <si>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</si>
  <si>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</si>
  <si>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</si>
  <si>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</si>
  <si>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</si>
  <si>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</si>
  <si>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</si>
  <si>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</si>
  <si>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</si>
  <si>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</si>
  <si>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</si>
  <si>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</si>
  <si>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</si>
  <si>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</si>
  <si>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</si>
  <si>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</si>
  <si>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</si>
  <si>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</si>
  <si>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</si>
  <si>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</si>
  <si>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</si>
  <si>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</si>
  <si>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</si>
  <si>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</si>
  <si>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</si>
  <si>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</si>
  <si>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</si>
  <si>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</si>
  <si>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</si>
  <si>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</si>
  <si>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</si>
  <si>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</si>
  <si>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G4697-0142</t>
  </si>
  <si>
    <t>G4697-0142_Cet.xls</t>
  </si>
  <si>
    <t>EW</t>
  </si>
  <si>
    <t>Cet</t>
  </si>
  <si>
    <t>VSX</t>
  </si>
  <si>
    <t>OEJV 0155</t>
  </si>
  <si>
    <t>I</t>
  </si>
  <si>
    <t>0,0000</t>
  </si>
  <si>
    <t>OEJV</t>
  </si>
  <si>
    <t>CCD</t>
  </si>
  <si>
    <t>ASAS J022810-0659.4 Cet / GSC 4697-0142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</si>
</sst>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4697-0142 -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3-467C-B225-024F89CE56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-3.4175499997218139E-2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53-467C-B225-024F89CE56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53-467C-B225-024F89CE56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53-467C-B225-024F89CE56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53-467C-B225-024F89CE56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53-467C-B225-024F89CE56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53-467C-B225-024F89CE56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-3.4175499997218139E-2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53-467C-B225-024F89CE563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53-467C-B225-024F89CE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249688"/>
        <c:axId val="1"/>
      </c:scatterChart>
      <c:valAx>
        <c:axId val="688249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249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FA32F7-F276-2558-67ED-FBA75079E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42</v>
      </c>
    </row>
    <row r="2" spans="1:7" x14ac:dyDescent="0.2">
      <c r="A2" t="s">
        <v>23</v>
      </c>
      <c r="B2" t="s">
        <v>43</v>
      </c>
      <c r="C2" s="30" t="s">
        <v>40</v>
      </c>
      <c r="D2" s="2" t="s">
        <v>44</v>
      </c>
      <c r="E2" s="31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54350.796999999999</v>
      </c>
      <c r="D7" s="29" t="s">
        <v>45</v>
      </c>
    </row>
    <row r="8" spans="1:7" x14ac:dyDescent="0.2">
      <c r="A8" t="s">
        <v>3</v>
      </c>
      <c r="C8" s="35">
        <v>0.36983899999999997</v>
      </c>
      <c r="D8" s="29" t="s">
        <v>45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-8.3263491283269917E-6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60334.83346631944</v>
      </c>
    </row>
    <row r="15" spans="1:7" x14ac:dyDescent="0.2">
      <c r="A15" s="11" t="s">
        <v>17</v>
      </c>
      <c r="B15" s="9"/>
      <c r="C15" s="12">
        <f ca="1">(C7+C11)+(C8+C12)*INT(MAX(F21:F3533))</f>
        <v>55868.582084663176</v>
      </c>
      <c r="D15" s="13" t="s">
        <v>37</v>
      </c>
      <c r="E15" s="14">
        <f ca="1">ROUND(2*(E14-$C$7)/$C$8,0)/2+E13</f>
        <v>16181</v>
      </c>
    </row>
    <row r="16" spans="1:7" x14ac:dyDescent="0.2">
      <c r="A16" s="15" t="s">
        <v>4</v>
      </c>
      <c r="B16" s="9"/>
      <c r="C16" s="16">
        <f ca="1">+C8+C12</f>
        <v>0.36983067365087163</v>
      </c>
      <c r="D16" s="13" t="s">
        <v>38</v>
      </c>
      <c r="E16" s="23">
        <f ca="1">ROUND(2*(E14-$C$15)/$C$16,0)/2+E13</f>
        <v>12077.5</v>
      </c>
    </row>
    <row r="17" spans="1:19" ht="13.5" thickBot="1" x14ac:dyDescent="0.25">
      <c r="A17" s="13" t="s">
        <v>28</v>
      </c>
      <c r="B17" s="9"/>
      <c r="C17" s="9">
        <f>COUNT(C21:C2191)</f>
        <v>2</v>
      </c>
      <c r="D17" s="13" t="s">
        <v>32</v>
      </c>
      <c r="E17" s="17">
        <f ca="1">+$C$15+$C$16*E16-15018.5-$C$9/24</f>
        <v>45317.107879014911</v>
      </c>
    </row>
    <row r="18" spans="1:19" ht="14.25" thickTop="1" thickBot="1" x14ac:dyDescent="0.25">
      <c r="A18" s="15" t="s">
        <v>5</v>
      </c>
      <c r="B18" s="9"/>
      <c r="C18" s="18">
        <f ca="1">+C15</f>
        <v>55868.582084663176</v>
      </c>
      <c r="D18" s="19">
        <f ca="1">+C16</f>
        <v>0.36983067365087163</v>
      </c>
      <c r="E18" s="20" t="s">
        <v>33</v>
      </c>
    </row>
    <row r="19" spans="1:19" ht="13.5" thickTop="1" x14ac:dyDescent="0.2">
      <c r="A19" s="24" t="s">
        <v>34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49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9" x14ac:dyDescent="0.2">
      <c r="A21" t="str">
        <f>D7</f>
        <v>VSX</v>
      </c>
      <c r="C21" s="7">
        <f>C$7</f>
        <v>54350.796999999999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39332.296999999999</v>
      </c>
      <c r="S21">
        <f ca="1">+(O21-G21)^2</f>
        <v>0</v>
      </c>
    </row>
    <row r="22" spans="1:19" x14ac:dyDescent="0.2">
      <c r="A22" s="32" t="s">
        <v>46</v>
      </c>
      <c r="B22" s="33" t="s">
        <v>47</v>
      </c>
      <c r="C22" s="34">
        <v>55868.767</v>
      </c>
      <c r="D22" s="32" t="s">
        <v>48</v>
      </c>
      <c r="E22">
        <f>+(C22-C$7)/C$8</f>
        <v>4104.407593574505</v>
      </c>
      <c r="F22">
        <f>ROUND(2*E22,0)/2</f>
        <v>4104.5</v>
      </c>
      <c r="G22">
        <f>+C22-(C$7+F22*C$8)</f>
        <v>-3.4175499997218139E-2</v>
      </c>
      <c r="I22">
        <f>+G22</f>
        <v>-3.4175499997218139E-2</v>
      </c>
      <c r="O22">
        <f ca="1">+C$11+C$12*$F22</f>
        <v>-3.4175499997218139E-2</v>
      </c>
      <c r="Q22" s="1">
        <f>+C22-15018.5</f>
        <v>40850.267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2024-01-25T07:00:11Z</dcterms:modified>
</cp:coreProperties>
</file>