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C96BA05-191A-40C5-8EEF-0D21DCD37449}" xr6:coauthVersionLast="47" xr6:coauthVersionMax="47" xr10:uidLastSave="{00000000-0000-0000-0000-000000000000}"/>
  <bookViews>
    <workbookView xWindow="1170" yWindow="870" windowWidth="10800" windowHeight="15330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E22" i="2"/>
  <c r="F22" i="2"/>
  <c r="G22" i="2"/>
  <c r="I22" i="2"/>
  <c r="E23" i="2"/>
  <c r="F23" i="2"/>
  <c r="G23" i="2"/>
  <c r="J23" i="2"/>
  <c r="E24" i="2"/>
  <c r="F24" i="2"/>
  <c r="G24" i="2"/>
  <c r="I24" i="2"/>
  <c r="G11" i="2"/>
  <c r="E14" i="2"/>
  <c r="E15" i="2" s="1"/>
  <c r="H20" i="2"/>
  <c r="A21" i="2"/>
  <c r="C21" i="2"/>
  <c r="G21" i="2"/>
  <c r="H21" i="2"/>
  <c r="Q22" i="2"/>
  <c r="Q23" i="2"/>
  <c r="Q24" i="2"/>
  <c r="F11" i="1"/>
  <c r="E22" i="1"/>
  <c r="F22" i="1"/>
  <c r="G22" i="1"/>
  <c r="I22" i="1"/>
  <c r="E23" i="1"/>
  <c r="F23" i="1"/>
  <c r="G23" i="1"/>
  <c r="J23" i="1"/>
  <c r="E24" i="1"/>
  <c r="F24" i="1"/>
  <c r="G24" i="1"/>
  <c r="I24" i="1"/>
  <c r="Q22" i="1"/>
  <c r="Q23" i="1"/>
  <c r="Q24" i="1"/>
  <c r="A21" i="1"/>
  <c r="H20" i="1"/>
  <c r="C21" i="1"/>
  <c r="E21" i="1"/>
  <c r="F21" i="1"/>
  <c r="G11" i="1"/>
  <c r="E14" i="1"/>
  <c r="E15" i="1" s="1"/>
  <c r="Q21" i="1"/>
  <c r="C17" i="1"/>
  <c r="Q21" i="2"/>
  <c r="G21" i="1"/>
  <c r="C17" i="2"/>
  <c r="H21" i="1"/>
  <c r="C11" i="1"/>
  <c r="C12" i="1"/>
  <c r="C12" i="2"/>
  <c r="C16" i="2" l="1"/>
  <c r="D18" i="2" s="1"/>
  <c r="C16" i="1"/>
  <c r="D18" i="1" s="1"/>
  <c r="O23" i="1"/>
  <c r="S23" i="1" s="1"/>
  <c r="O22" i="1"/>
  <c r="S22" i="1" s="1"/>
  <c r="O24" i="1"/>
  <c r="S24" i="1" s="1"/>
  <c r="O21" i="1"/>
  <c r="S21" i="1" s="1"/>
  <c r="S19" i="1" s="1"/>
  <c r="C15" i="1"/>
  <c r="E16" i="1" s="1"/>
  <c r="C11" i="2"/>
  <c r="C15" i="2" l="1"/>
  <c r="O24" i="2"/>
  <c r="S24" i="2" s="1"/>
  <c r="O22" i="2"/>
  <c r="S22" i="2" s="1"/>
  <c r="O21" i="2"/>
  <c r="S21" i="2" s="1"/>
  <c r="O23" i="2"/>
  <c r="S23" i="2" s="1"/>
  <c r="E17" i="1"/>
  <c r="C18" i="1"/>
  <c r="S19" i="2" l="1"/>
  <c r="C18" i="2"/>
  <c r="E16" i="2"/>
  <c r="E17" i="2" s="1"/>
</calcChain>
</file>

<file path=xl/sharedStrings.xml><?xml version="1.0" encoding="utf-8"?>
<sst xmlns="http://schemas.openxmlformats.org/spreadsheetml/2006/main" count="120" uniqueCount="57">
  <si>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</si>
  <si>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</si>
  <si>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</si>
  <si>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</si>
  <si>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</si>
  <si>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</si>
  <si>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</si>
  <si>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</si>
  <si>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</si>
  <si>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</si>
  <si>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</si>
  <si>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</si>
  <si>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</si>
  <si>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</si>
  <si>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</si>
  <si>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</si>
  <si>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</si>
  <si>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</si>
  <si>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</si>
  <si>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</si>
  <si>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</si>
  <si>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</si>
  <si>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</si>
  <si>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</si>
  <si>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</si>
  <si>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</si>
  <si>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</si>
  <si>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</si>
  <si>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</si>
  <si>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</si>
  <si>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</si>
  <si>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</si>
  <si>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</si>
  <si>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</si>
  <si>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</si>
  <si>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</si>
  <si>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</si>
  <si>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</si>
  <si>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</si>
  <si>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</si>
  <si>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</si>
  <si>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</si>
  <si>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G0049-0120</t>
  </si>
  <si>
    <t>GSC 0049-0120</t>
  </si>
  <si>
    <t>EC</t>
  </si>
  <si>
    <t>VSX</t>
  </si>
  <si>
    <t>IBVS 6011</t>
  </si>
  <si>
    <t>I</t>
  </si>
  <si>
    <t>OEJV 0155</t>
  </si>
  <si>
    <t>0,0100</t>
  </si>
  <si>
    <t>IBVS 6042</t>
  </si>
  <si>
    <t>OEJV</t>
  </si>
  <si>
    <t>Cet</t>
  </si>
  <si>
    <t>G0049-0120_Cet.xls</t>
  </si>
  <si>
    <t>VSX????</t>
  </si>
  <si>
    <t>CCD</t>
  </si>
  <si>
    <t>ASAS J023316+0308.1 / GSC 0049-0120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</si>
</sst>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0049-0120 -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1-4436-973B-40E41DF30D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-3.509999999369029E-2</c:v>
                </c:pt>
                <c:pt idx="3">
                  <c:v>-4.4679999999061693E-2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1-4436-973B-40E41DF30D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-2.4519999999029096E-2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1-4436-973B-40E41DF30D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1-4436-973B-40E41DF30D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1-4436-973B-40E41DF30D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1-4436-973B-40E41DF30D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1-4436-973B-40E41DF30D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4.3811870132464195E-4</c:v>
                </c:pt>
                <c:pt idx="1">
                  <c:v>-3.3559905276926802E-2</c:v>
                </c:pt>
                <c:pt idx="2">
                  <c:v>-3.4542465969910827E-2</c:v>
                </c:pt>
                <c:pt idx="3">
                  <c:v>-3.6635747446268088E-2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81-4436-973B-40E41DF30D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81-4436-973B-40E41DF3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62944"/>
        <c:axId val="1"/>
      </c:scatterChart>
      <c:valAx>
        <c:axId val="50926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6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0049-0120 -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6-4F85-AA46-BA2D28E6F5F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3.8400000004912727E-2</c:v>
                </c:pt>
                <c:pt idx="3">
                  <c:v>4.0999999997438863E-2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6-4F85-AA46-BA2D28E6F5F5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2">
                  <c:v>3.8200000002689194E-2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66-4F85-AA46-BA2D28E6F5F5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66-4F85-AA46-BA2D28E6F5F5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66-4F85-AA46-BA2D28E6F5F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66-4F85-AA46-BA2D28E6F5F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6-4F85-AA46-BA2D28E6F5F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2.5872821923365874E-5</c:v>
                </c:pt>
                <c:pt idx="1">
                  <c:v>3.769257252404782E-2</c:v>
                </c:pt>
                <c:pt idx="2">
                  <c:v>3.8781283396869849E-2</c:v>
                </c:pt>
                <c:pt idx="3">
                  <c:v>4.1100271262199749E-2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6-4F85-AA46-BA2D28E6F5F5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 (2)'!$R$21:$R$999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66-4F85-AA46-BA2D28E6F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925632"/>
        <c:axId val="1"/>
      </c:scatterChart>
      <c:valAx>
        <c:axId val="30792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25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248120300751881"/>
          <c:y val="0.92375366568914952"/>
          <c:w val="0.94736842105263164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76B0D43-6CC2-78F6-4B44-E847FDDCA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0</xdr:rowOff>
    </xdr:from>
    <xdr:to>
      <xdr:col>16</xdr:col>
      <xdr:colOff>447675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80229FCB-30B2-E607-3B38-C6FDC2F6B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/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56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52</v>
      </c>
      <c r="E2" s="32" t="s">
        <v>42</v>
      </c>
      <c r="F2" t="s">
        <v>42</v>
      </c>
    </row>
    <row r="3" spans="1:7" ht="13.5" thickBot="1" x14ac:dyDescent="0.25">
      <c r="E3" t="s">
        <v>53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51920.14</v>
      </c>
      <c r="D7" s="30" t="s">
        <v>45</v>
      </c>
    </row>
    <row r="8" spans="1:7" x14ac:dyDescent="0.2">
      <c r="A8" t="s">
        <v>3</v>
      </c>
      <c r="C8" s="38">
        <v>0.54935999999999996</v>
      </c>
      <c r="D8" s="30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4.3811870132464195E-4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-4.74667001441556E-6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60334.823798726851</v>
      </c>
    </row>
    <row r="15" spans="1:7" x14ac:dyDescent="0.2">
      <c r="A15" s="12" t="s">
        <v>17</v>
      </c>
      <c r="B15" s="10"/>
      <c r="C15" s="13">
        <f ca="1">(C7+C11)+(C8+C12)*INT(MAX(F21:F3533))</f>
        <v>56210.604966625891</v>
      </c>
      <c r="D15" s="14" t="s">
        <v>38</v>
      </c>
      <c r="E15" s="15">
        <f ca="1">ROUND(2*(E14-$C$7)/$C$8,0)/2+E13</f>
        <v>15318</v>
      </c>
    </row>
    <row r="16" spans="1:7" x14ac:dyDescent="0.2">
      <c r="A16" s="16" t="s">
        <v>4</v>
      </c>
      <c r="B16" s="10"/>
      <c r="C16" s="17">
        <f ca="1">+C8+C12</f>
        <v>0.54935525332998558</v>
      </c>
      <c r="D16" s="14" t="s">
        <v>39</v>
      </c>
      <c r="E16" s="24">
        <f ca="1">ROUND(2*(E14-$C$15)/$C$16,0)/2+E13</f>
        <v>7508.5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45317.334719587423</v>
      </c>
    </row>
    <row r="18" spans="1:19" ht="14.25" thickTop="1" thickBot="1" x14ac:dyDescent="0.25">
      <c r="A18" s="16" t="s">
        <v>5</v>
      </c>
      <c r="B18" s="10"/>
      <c r="C18" s="19">
        <f ca="1">+C15</f>
        <v>56210.604966625891</v>
      </c>
      <c r="D18" s="20">
        <f ca="1">+C16</f>
        <v>0.54935525332998558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SQRT(SUM(S21:S24)/(COUNT(S21:S24)-1))</f>
        <v>7.4771577265620994E-3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51920.14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4.3811870132464195E-4</v>
      </c>
      <c r="Q21" s="2">
        <f>+C21-15018.5</f>
        <v>36901.64</v>
      </c>
      <c r="S21">
        <f ca="1">+(O21-G21)^2</f>
        <v>1.9194799645039082E-7</v>
      </c>
    </row>
    <row r="22" spans="1:19" x14ac:dyDescent="0.2">
      <c r="A22" s="33" t="s">
        <v>46</v>
      </c>
      <c r="B22" s="34" t="s">
        <v>47</v>
      </c>
      <c r="C22" s="33">
        <v>55854.895900000003</v>
      </c>
      <c r="D22" s="33">
        <v>2.9999999999999997E-4</v>
      </c>
      <c r="E22">
        <f>+(C22-C$7)/C$8</f>
        <v>7162.4361074705184</v>
      </c>
      <c r="F22">
        <f>ROUND(2*E22,0)/2</f>
        <v>7162.5</v>
      </c>
      <c r="G22">
        <f>+C22-(C$7+F22*C$8)</f>
        <v>-3.509999999369029E-2</v>
      </c>
      <c r="I22">
        <f>+G22</f>
        <v>-3.509999999369029E-2</v>
      </c>
      <c r="O22">
        <f ca="1">+C$11+C$12*$F22</f>
        <v>-3.3559905276926802E-2</v>
      </c>
      <c r="Q22" s="2">
        <f>+C22-15018.5</f>
        <v>40836.395900000003</v>
      </c>
      <c r="S22">
        <f ca="1">+(O22-G22)^2</f>
        <v>2.3718917366028073E-6</v>
      </c>
    </row>
    <row r="23" spans="1:19" x14ac:dyDescent="0.2">
      <c r="A23" s="35" t="s">
        <v>48</v>
      </c>
      <c r="B23" s="36" t="s">
        <v>47</v>
      </c>
      <c r="C23" s="37">
        <v>55968.624000000003</v>
      </c>
      <c r="D23" s="35" t="s">
        <v>49</v>
      </c>
      <c r="E23">
        <f>+(C23-C$7)/C$8</f>
        <v>7369.455366244365</v>
      </c>
      <c r="F23">
        <f>ROUND(2*E23,0)/2</f>
        <v>7369.5</v>
      </c>
      <c r="G23">
        <f>+C23-(C$7+F23*C$8)</f>
        <v>-2.4519999999029096E-2</v>
      </c>
      <c r="J23">
        <f>+G23</f>
        <v>-2.4519999999029096E-2</v>
      </c>
      <c r="O23">
        <f ca="1">+C$11+C$12*$F23</f>
        <v>-3.4542465969910827E-2</v>
      </c>
      <c r="Q23" s="2">
        <f>+C23-15018.5</f>
        <v>40950.124000000003</v>
      </c>
      <c r="S23">
        <f ca="1">+(O23-G23)^2</f>
        <v>1.0044982413748227E-4</v>
      </c>
    </row>
    <row r="24" spans="1:19" x14ac:dyDescent="0.2">
      <c r="A24" s="35" t="s">
        <v>50</v>
      </c>
      <c r="B24" s="36" t="s">
        <v>47</v>
      </c>
      <c r="C24" s="37">
        <v>56210.871599999999</v>
      </c>
      <c r="D24" s="37">
        <v>2.0000000000000001E-4</v>
      </c>
      <c r="E24">
        <f>+(C24-C$7)/C$8</f>
        <v>7810.41866899665</v>
      </c>
      <c r="F24">
        <f>ROUND(2*E24,0)/2</f>
        <v>7810.5</v>
      </c>
      <c r="G24">
        <f>+C24-(C$7+F24*C$8)</f>
        <v>-4.4679999999061693E-2</v>
      </c>
      <c r="I24">
        <f>+G24</f>
        <v>-4.4679999999061693E-2</v>
      </c>
      <c r="O24">
        <f ca="1">+C$11+C$12*$F24</f>
        <v>-3.6635747446268088E-2</v>
      </c>
      <c r="Q24" s="2">
        <f>+C24-15018.5</f>
        <v>41192.371599999999</v>
      </c>
      <c r="S24">
        <f ca="1">+(O24-G24)^2</f>
        <v>6.4709999133126419E-5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52</v>
      </c>
      <c r="E2" s="32" t="s">
        <v>42</v>
      </c>
      <c r="F2" t="s">
        <v>42</v>
      </c>
    </row>
    <row r="3" spans="1:7" ht="13.5" thickBot="1" x14ac:dyDescent="0.25">
      <c r="E3" t="s">
        <v>53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51920.14</v>
      </c>
      <c r="D7" s="30" t="s">
        <v>45</v>
      </c>
    </row>
    <row r="8" spans="1:7" x14ac:dyDescent="0.2">
      <c r="A8" t="s">
        <v>3</v>
      </c>
      <c r="C8" s="8">
        <v>0.35210000000000002</v>
      </c>
      <c r="D8" s="30" t="s">
        <v>54</v>
      </c>
    </row>
    <row r="9" spans="1:7" x14ac:dyDescent="0.2">
      <c r="A9" s="9" t="s">
        <v>30</v>
      </c>
      <c r="B9" s="10"/>
      <c r="C9" s="11">
        <v>8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2.5872821923365874E-5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3.3706218972818304E-6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60335.552965393523</v>
      </c>
    </row>
    <row r="15" spans="1:7" x14ac:dyDescent="0.2">
      <c r="A15" s="12" t="s">
        <v>17</v>
      </c>
      <c r="B15" s="10"/>
      <c r="C15" s="13">
        <f ca="1">(C7+C11)+(C8+C12)*INT(MAX(F21:F3533))</f>
        <v>56210.871700271266</v>
      </c>
      <c r="D15" s="14" t="s">
        <v>38</v>
      </c>
      <c r="E15" s="15">
        <f ca="1">ROUND(2*(E14-$C$7)/$C$8,0)/2+E13</f>
        <v>23901.5</v>
      </c>
    </row>
    <row r="16" spans="1:7" x14ac:dyDescent="0.2">
      <c r="A16" s="16" t="s">
        <v>4</v>
      </c>
      <c r="B16" s="10"/>
      <c r="C16" s="17">
        <f ca="1">+C8+C12</f>
        <v>0.35210337062189728</v>
      </c>
      <c r="D16" s="14" t="s">
        <v>39</v>
      </c>
      <c r="E16" s="24">
        <f ca="1">ROUND(2*(E14-$C$15)/$C$16,0)/2+E13</f>
        <v>11715.5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45317.105405458766</v>
      </c>
    </row>
    <row r="18" spans="1:19" ht="14.25" thickTop="1" thickBot="1" x14ac:dyDescent="0.25">
      <c r="A18" s="16" t="s">
        <v>5</v>
      </c>
      <c r="B18" s="10"/>
      <c r="C18" s="19">
        <f ca="1">+C15</f>
        <v>56210.871700271266</v>
      </c>
      <c r="D18" s="20">
        <f ca="1">+C16</f>
        <v>0.35210337062189728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SQRT(SUM(S21:S24)/(COUNT(S21:S24)-1))</f>
        <v>5.3199866994948944E-4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51920.14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2.5872821923365874E-5</v>
      </c>
      <c r="Q21" s="2">
        <f>+C21-15018.5</f>
        <v>36901.64</v>
      </c>
      <c r="S21">
        <f ca="1">+(O21-G21)^2</f>
        <v>6.6940291427820183E-10</v>
      </c>
    </row>
    <row r="22" spans="1:19" x14ac:dyDescent="0.2">
      <c r="A22" s="33" t="s">
        <v>46</v>
      </c>
      <c r="B22" s="34" t="s">
        <v>47</v>
      </c>
      <c r="C22" s="33">
        <v>55854.895900000003</v>
      </c>
      <c r="D22" s="33">
        <v>2.9999999999999997E-4</v>
      </c>
      <c r="E22">
        <f>+(C22-C$7)/C$8</f>
        <v>11175.109059926168</v>
      </c>
      <c r="F22">
        <f>ROUND(2*E22,0)/2</f>
        <v>11175</v>
      </c>
      <c r="G22">
        <f>+C22-(C$7+F22*C$8)</f>
        <v>3.8400000004912727E-2</v>
      </c>
      <c r="I22">
        <f>+G22</f>
        <v>3.8400000004912727E-2</v>
      </c>
      <c r="O22">
        <f ca="1">+C$11+C$12*$F22</f>
        <v>3.769257252404782E-2</v>
      </c>
      <c r="Q22" s="2">
        <f>+C22-15018.5</f>
        <v>40836.395900000003</v>
      </c>
      <c r="S22">
        <f ca="1">+(O22-G22)^2</f>
        <v>5.0045364068286831E-7</v>
      </c>
    </row>
    <row r="23" spans="1:19" x14ac:dyDescent="0.2">
      <c r="A23" s="35" t="s">
        <v>48</v>
      </c>
      <c r="B23" s="36" t="s">
        <v>47</v>
      </c>
      <c r="C23" s="37">
        <v>55968.624000000003</v>
      </c>
      <c r="D23" s="35" t="s">
        <v>49</v>
      </c>
      <c r="E23">
        <f>+(C23-C$7)/C$8</f>
        <v>11498.108491905719</v>
      </c>
      <c r="F23">
        <f>ROUND(2*E23,0)/2</f>
        <v>11498</v>
      </c>
      <c r="G23">
        <f>+C23-(C$7+F23*C$8)</f>
        <v>3.8200000002689194E-2</v>
      </c>
      <c r="J23">
        <f>+G23</f>
        <v>3.8200000002689194E-2</v>
      </c>
      <c r="O23">
        <f ca="1">+C$11+C$12*$F23</f>
        <v>3.8781283396869849E-2</v>
      </c>
      <c r="Q23" s="2">
        <f>+C23-15018.5</f>
        <v>40950.124000000003</v>
      </c>
      <c r="S23">
        <f ca="1">+(O23-G23)^2</f>
        <v>3.3789038435018304E-7</v>
      </c>
    </row>
    <row r="24" spans="1:19" x14ac:dyDescent="0.2">
      <c r="A24" s="35" t="s">
        <v>50</v>
      </c>
      <c r="B24" s="36" t="s">
        <v>47</v>
      </c>
      <c r="C24" s="37">
        <v>56210.871599999999</v>
      </c>
      <c r="D24" s="37">
        <v>2.0000000000000001E-4</v>
      </c>
      <c r="E24">
        <f>+(C24-C$7)/C$8</f>
        <v>12186.116444191988</v>
      </c>
      <c r="F24">
        <f>ROUND(2*E24,0)/2</f>
        <v>12186</v>
      </c>
      <c r="G24">
        <f>+C24-(C$7+F24*C$8)</f>
        <v>4.0999999997438863E-2</v>
      </c>
      <c r="I24">
        <f>+G24</f>
        <v>4.0999999997438863E-2</v>
      </c>
      <c r="O24">
        <f ca="1">+C$11+C$12*$F24</f>
        <v>4.1100271262199749E-2</v>
      </c>
      <c r="Q24" s="2">
        <f>+C24-15018.5</f>
        <v>41192.371599999999</v>
      </c>
      <c r="S24">
        <f ca="1">+(O24-G24)^2</f>
        <v>1.0054326536747664E-8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2024-01-25T06:46:16Z</dcterms:modified>
</cp:coreProperties>
</file>