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B1B9216-19AC-4F92-AA58-E787BA010FD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E22" i="1"/>
  <c r="F22" i="1" s="1"/>
  <c r="G22" i="1" s="1"/>
  <c r="I22" i="1" s="1"/>
  <c r="D9" i="1"/>
  <c r="E9" i="1"/>
  <c r="F16" i="1"/>
  <c r="F17" i="1" s="1"/>
  <c r="C17" i="1"/>
  <c r="Q21" i="1"/>
  <c r="E21" i="1"/>
  <c r="F21" i="1" s="1"/>
  <c r="G21" i="1" s="1"/>
  <c r="I21" i="1" s="1"/>
  <c r="C12" i="1"/>
  <c r="C11" i="1"/>
  <c r="C15" i="1" l="1"/>
  <c r="F18" i="1" s="1"/>
  <c r="O22" i="1"/>
  <c r="O21" i="1"/>
  <c r="C16" i="1"/>
  <c r="D18" i="1" s="1"/>
  <c r="F19" i="1" l="1"/>
  <c r="C18" i="1"/>
</calcChain>
</file>

<file path=xl/sharedStrings.xml><?xml version="1.0" encoding="utf-8"?>
<sst xmlns="http://schemas.openxmlformats.org/spreadsheetml/2006/main" count="57" uniqueCount="51">
  <si>
    <t>OEJV 0181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</si>
  <si>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</si>
  <si>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</si>
  <si>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</si>
  <si>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</si>
  <si>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</si>
  <si>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</si>
  <si>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</si>
  <si>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</si>
  <si>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</si>
  <si>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</si>
  <si>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</si>
  <si>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</si>
  <si>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</si>
  <si>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</si>
  <si>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</si>
  <si>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</si>
  <si>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</si>
  <si>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</si>
  <si>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</si>
  <si>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</si>
  <si>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</si>
  <si>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</si>
  <si>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</si>
  <si>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</si>
  <si>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</si>
  <si>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</si>
  <si>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</si>
  <si>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</si>
  <si>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</si>
  <si>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</si>
  <si>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</si>
  <si>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</si>
  <si>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</si>
  <si>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</si>
  <si>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</si>
  <si>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</si>
  <si>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</si>
  <si>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</si>
  <si>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</si>
  <si>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</si>
  <si>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</si>
  <si>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</si>
  <si>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</si>
  <si>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CL Cet</t>
  </si>
  <si>
    <t>G5840-0121</t>
  </si>
  <si>
    <t>EW</t>
  </si>
  <si>
    <t>pr_0</t>
  </si>
  <si>
    <t>F2V</t>
  </si>
  <si>
    <t>CL Cet / GSC 5840-0121</t>
  </si>
  <si>
    <t>Kreiner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</si>
</sst>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10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CL Cet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B2-40BA-BAC8-8F4BB417378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3.847799998766277E-3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B2-40BA-BAC8-8F4BB417378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B2-40BA-BAC8-8F4BB417378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B2-40BA-BAC8-8F4BB417378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B2-40BA-BAC8-8F4BB417378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B2-40BA-BAC8-8F4BB417378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B2-40BA-BAC8-8F4BB417378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3.847799998766277E-3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B2-40BA-BAC8-8F4BB417378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6B2-40BA-BAC8-8F4BB4173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995320"/>
        <c:axId val="1"/>
      </c:scatterChart>
      <c:valAx>
        <c:axId val="789995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995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3026963-1BB8-4550-F647-F67FC23802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49</v>
      </c>
      <c r="F1" s="38" t="s">
        <v>44</v>
      </c>
      <c r="G1" s="31">
        <v>0</v>
      </c>
      <c r="H1" s="32"/>
      <c r="I1" s="39" t="s">
        <v>45</v>
      </c>
      <c r="J1" s="38" t="s">
        <v>44</v>
      </c>
      <c r="K1" s="40">
        <v>0.29041</v>
      </c>
      <c r="L1" s="34">
        <v>-17.130099999999999</v>
      </c>
      <c r="M1" s="35">
        <v>52500.053</v>
      </c>
      <c r="N1" s="35">
        <v>0.62162260000000003</v>
      </c>
      <c r="O1" s="33" t="s">
        <v>46</v>
      </c>
      <c r="P1" s="41">
        <v>9.8800000000000008</v>
      </c>
      <c r="Q1" s="41">
        <v>10</v>
      </c>
      <c r="R1" s="42" t="s">
        <v>47</v>
      </c>
      <c r="S1" s="43" t="s">
        <v>48</v>
      </c>
    </row>
    <row r="2" spans="1:19" x14ac:dyDescent="0.2">
      <c r="A2" t="s">
        <v>25</v>
      </c>
      <c r="B2" t="s">
        <v>46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7" t="s">
        <v>39</v>
      </c>
      <c r="D4" s="28" t="s">
        <v>39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48">
        <v>52500.053</v>
      </c>
      <c r="D7" s="33" t="s">
        <v>50</v>
      </c>
    </row>
    <row r="8" spans="1:19" x14ac:dyDescent="0.2">
      <c r="A8" t="s">
        <v>5</v>
      </c>
      <c r="C8" s="48">
        <v>0.62162260000000003</v>
      </c>
      <c r="D8" s="29" t="s">
        <v>50</v>
      </c>
    </row>
    <row r="9" spans="1:19" x14ac:dyDescent="0.2">
      <c r="A9" s="24" t="s">
        <v>34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INTERCEPT(INDIRECT($E$9):G992,INDIRECT($D$9):F992)</f>
        <v>0</v>
      </c>
      <c r="D11" s="3"/>
      <c r="E11" s="10"/>
    </row>
    <row r="12" spans="1:19" x14ac:dyDescent="0.2">
      <c r="A12" s="10" t="s">
        <v>18</v>
      </c>
      <c r="B12" s="10"/>
      <c r="C12" s="21">
        <f ca="1">SLOPE(INDIRECT($E$9):G992,INDIRECT($D$9):F992)</f>
        <v>4.999090553158733E-7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57284.686000000002</v>
      </c>
      <c r="E15" s="14" t="s">
        <v>36</v>
      </c>
      <c r="F15" s="36">
        <v>1</v>
      </c>
    </row>
    <row r="16" spans="1:19" x14ac:dyDescent="0.2">
      <c r="A16" s="16" t="s">
        <v>6</v>
      </c>
      <c r="B16" s="10"/>
      <c r="C16" s="17">
        <f ca="1">+C8+C12</f>
        <v>0.62162309990905529</v>
      </c>
      <c r="E16" s="14" t="s">
        <v>32</v>
      </c>
      <c r="F16" s="37">
        <f ca="1">NOW()+15018.5+$C$5/24</f>
        <v>60334.817341319445</v>
      </c>
    </row>
    <row r="17" spans="1:21" ht="13.5" thickBot="1" x14ac:dyDescent="0.25">
      <c r="A17" s="14" t="s">
        <v>29</v>
      </c>
      <c r="B17" s="10"/>
      <c r="C17" s="10">
        <f>COUNT(C21:C2191)</f>
        <v>2</v>
      </c>
      <c r="E17" s="14" t="s">
        <v>37</v>
      </c>
      <c r="F17" s="15">
        <f ca="1">ROUND(2*(F16-$C$7)/$C$8,0)/2+F15</f>
        <v>12604.5</v>
      </c>
    </row>
    <row r="18" spans="1:21" ht="14.25" thickTop="1" thickBot="1" x14ac:dyDescent="0.25">
      <c r="A18" s="16" t="s">
        <v>7</v>
      </c>
      <c r="B18" s="10"/>
      <c r="C18" s="19">
        <f ca="1">+C15</f>
        <v>57284.686000000002</v>
      </c>
      <c r="D18" s="20">
        <f ca="1">+C16</f>
        <v>0.62162309990905529</v>
      </c>
      <c r="E18" s="14" t="s">
        <v>38</v>
      </c>
      <c r="F18" s="23">
        <f ca="1">ROUND(2*(F16-$C$15)/$C$16,0)/2+F15</f>
        <v>4907.5</v>
      </c>
    </row>
    <row r="19" spans="1:21" ht="13.5" thickTop="1" x14ac:dyDescent="0.2">
      <c r="E19" s="14" t="s">
        <v>33</v>
      </c>
      <c r="F19" s="18">
        <f ca="1">+$C$15+$C$16*F18-15018.5-$C$5/24</f>
        <v>45317.197196137029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40</v>
      </c>
      <c r="I20" s="7" t="s">
        <v>41</v>
      </c>
      <c r="J20" s="7" t="s">
        <v>42</v>
      </c>
      <c r="K20" s="7" t="s">
        <v>43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50</v>
      </c>
      <c r="C21" s="8">
        <v>52500.053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37481.553</v>
      </c>
    </row>
    <row r="22" spans="1:21" x14ac:dyDescent="0.2">
      <c r="A22" s="44" t="s">
        <v>0</v>
      </c>
      <c r="B22" s="45" t="s">
        <v>1</v>
      </c>
      <c r="C22" s="46">
        <v>57284.686000000002</v>
      </c>
      <c r="D22" s="47">
        <v>0.02</v>
      </c>
      <c r="E22">
        <f>+(C22-C$7)/C$8</f>
        <v>7697.0061899293905</v>
      </c>
      <c r="F22">
        <f>ROUND(2*E22,0)/2</f>
        <v>7697</v>
      </c>
      <c r="G22">
        <f>+C22-(C$7+F22*C$8)</f>
        <v>3.847799998766277E-3</v>
      </c>
      <c r="I22">
        <f>+G22</f>
        <v>3.847799998766277E-3</v>
      </c>
      <c r="O22">
        <f ca="1">+C$11+C$12*$F22</f>
        <v>3.847799998766277E-3</v>
      </c>
      <c r="Q22" s="2">
        <f>+C22-15018.5</f>
        <v>42266.186000000002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1768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2024-01-25T06:36:58Z</dcterms:modified>
</cp:coreProperties>
</file>