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457ECAF-47EB-479F-B625-55699F814B5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5" i="1" l="1"/>
  <c r="F75" i="1"/>
  <c r="G75" i="1"/>
  <c r="K75" i="1"/>
  <c r="Q75" i="1"/>
  <c r="E76" i="1"/>
  <c r="F76" i="1"/>
  <c r="G76" i="1"/>
  <c r="K76" i="1"/>
  <c r="Q76" i="1"/>
  <c r="E77" i="1"/>
  <c r="F77" i="1"/>
  <c r="G77" i="1"/>
  <c r="K77" i="1"/>
  <c r="Q77" i="1"/>
  <c r="E59" i="1"/>
  <c r="F59" i="1"/>
  <c r="G59" i="1"/>
  <c r="K59" i="1"/>
  <c r="E60" i="1"/>
  <c r="F60" i="1"/>
  <c r="G60" i="1"/>
  <c r="K60" i="1"/>
  <c r="E61" i="1"/>
  <c r="F61" i="1"/>
  <c r="G61" i="1"/>
  <c r="K61" i="1"/>
  <c r="E62" i="1"/>
  <c r="F62" i="1"/>
  <c r="G62" i="1"/>
  <c r="K62" i="1"/>
  <c r="E63" i="1"/>
  <c r="F63" i="1"/>
  <c r="G63" i="1"/>
  <c r="K63" i="1"/>
  <c r="E64" i="1"/>
  <c r="F64" i="1"/>
  <c r="G64" i="1"/>
  <c r="K64" i="1"/>
  <c r="E65" i="1"/>
  <c r="F65" i="1"/>
  <c r="G65" i="1"/>
  <c r="K65" i="1"/>
  <c r="E66" i="1"/>
  <c r="F66" i="1"/>
  <c r="G66" i="1"/>
  <c r="K66" i="1"/>
  <c r="E67" i="1"/>
  <c r="F67" i="1"/>
  <c r="G67" i="1"/>
  <c r="K67" i="1"/>
  <c r="E68" i="1"/>
  <c r="F68" i="1"/>
  <c r="G68" i="1"/>
  <c r="K68" i="1"/>
  <c r="E69" i="1"/>
  <c r="F69" i="1"/>
  <c r="G69" i="1"/>
  <c r="K69" i="1"/>
  <c r="E70" i="1"/>
  <c r="F70" i="1"/>
  <c r="G70" i="1"/>
  <c r="K70" i="1"/>
  <c r="E71" i="1"/>
  <c r="F71" i="1"/>
  <c r="G71" i="1"/>
  <c r="K71" i="1"/>
  <c r="E72" i="1"/>
  <c r="F72" i="1"/>
  <c r="G72" i="1"/>
  <c r="K72" i="1"/>
  <c r="E73" i="1"/>
  <c r="F73" i="1"/>
  <c r="G73" i="1"/>
  <c r="K73" i="1"/>
  <c r="E74" i="1"/>
  <c r="F74" i="1"/>
  <c r="G74" i="1"/>
  <c r="K74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E51" i="1"/>
  <c r="F51" i="1"/>
  <c r="G51" i="1"/>
  <c r="K51" i="1"/>
  <c r="E52" i="1"/>
  <c r="F52" i="1"/>
  <c r="G52" i="1"/>
  <c r="K52" i="1"/>
  <c r="E56" i="1"/>
  <c r="F56" i="1"/>
  <c r="G56" i="1"/>
  <c r="K56" i="1"/>
  <c r="E57" i="1"/>
  <c r="F57" i="1"/>
  <c r="G57" i="1"/>
  <c r="K57" i="1"/>
  <c r="E22" i="1"/>
  <c r="F22" i="1"/>
  <c r="G22" i="1"/>
  <c r="I22" i="1"/>
  <c r="E23" i="1"/>
  <c r="F23" i="1"/>
  <c r="G23" i="1"/>
  <c r="I23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I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K40" i="1"/>
  <c r="E41" i="1"/>
  <c r="F41" i="1"/>
  <c r="G41" i="1"/>
  <c r="K41" i="1"/>
  <c r="E42" i="1"/>
  <c r="F42" i="1"/>
  <c r="G42" i="1"/>
  <c r="K42" i="1"/>
  <c r="E43" i="1"/>
  <c r="F43" i="1"/>
  <c r="G43" i="1"/>
  <c r="K43" i="1"/>
  <c r="E44" i="1"/>
  <c r="F44" i="1"/>
  <c r="G44" i="1"/>
  <c r="K44" i="1"/>
  <c r="E45" i="1"/>
  <c r="F45" i="1"/>
  <c r="G45" i="1"/>
  <c r="K45" i="1"/>
  <c r="E46" i="1"/>
  <c r="F46" i="1"/>
  <c r="G46" i="1"/>
  <c r="K46" i="1"/>
  <c r="E47" i="1"/>
  <c r="F47" i="1"/>
  <c r="G47" i="1"/>
  <c r="K47" i="1"/>
  <c r="E48" i="1"/>
  <c r="F48" i="1"/>
  <c r="G48" i="1"/>
  <c r="K48" i="1"/>
  <c r="E49" i="1"/>
  <c r="F49" i="1"/>
  <c r="G49" i="1"/>
  <c r="K49" i="1"/>
  <c r="E50" i="1"/>
  <c r="F50" i="1"/>
  <c r="G50" i="1"/>
  <c r="K50" i="1"/>
  <c r="E53" i="1"/>
  <c r="F53" i="1"/>
  <c r="G53" i="1"/>
  <c r="K53" i="1"/>
  <c r="E54" i="1"/>
  <c r="F54" i="1"/>
  <c r="G54" i="1"/>
  <c r="K54" i="1"/>
  <c r="E55" i="1"/>
  <c r="F55" i="1"/>
  <c r="G55" i="1"/>
  <c r="K55" i="1"/>
  <c r="E58" i="1"/>
  <c r="F58" i="1"/>
  <c r="G58" i="1"/>
  <c r="K58" i="1"/>
  <c r="E24" i="1"/>
  <c r="F24" i="1"/>
  <c r="D9" i="1"/>
  <c r="C9" i="1"/>
  <c r="Q51" i="1"/>
  <c r="Q52" i="1"/>
  <c r="Q56" i="1"/>
  <c r="Q57" i="1"/>
  <c r="Q58" i="1"/>
  <c r="Q54" i="1"/>
  <c r="Q55" i="1"/>
  <c r="Q53" i="1"/>
  <c r="E21" i="1"/>
  <c r="F21" i="1"/>
  <c r="G21" i="1"/>
  <c r="I21" i="1"/>
  <c r="Q21" i="1"/>
  <c r="Q22" i="1"/>
  <c r="Q23" i="1"/>
  <c r="Q25" i="1"/>
  <c r="Q26" i="1"/>
  <c r="Q27" i="1"/>
  <c r="Q28" i="1"/>
  <c r="Q29" i="1"/>
  <c r="Q33" i="1"/>
  <c r="Q34" i="1"/>
  <c r="Q35" i="1"/>
  <c r="Q36" i="1"/>
  <c r="Q39" i="1"/>
  <c r="Q40" i="1"/>
  <c r="Q41" i="1"/>
  <c r="Q43" i="1"/>
  <c r="Q45" i="1"/>
  <c r="Q46" i="1"/>
  <c r="Q47" i="1"/>
  <c r="Q48" i="1"/>
  <c r="Q49" i="1"/>
  <c r="Q50" i="1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16" i="2"/>
  <c r="C16" i="2"/>
  <c r="E16" i="2"/>
  <c r="G33" i="2"/>
  <c r="C33" i="2"/>
  <c r="E33" i="2"/>
  <c r="G15" i="2"/>
  <c r="C15" i="2"/>
  <c r="E15" i="2"/>
  <c r="G32" i="2"/>
  <c r="C32" i="2"/>
  <c r="E32" i="2"/>
  <c r="G31" i="2"/>
  <c r="C31" i="2"/>
  <c r="E31" i="2"/>
  <c r="G30" i="2"/>
  <c r="C30" i="2"/>
  <c r="E30" i="2"/>
  <c r="G14" i="2"/>
  <c r="C14" i="2"/>
  <c r="E14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13" i="2"/>
  <c r="C13" i="2"/>
  <c r="E13" i="2"/>
  <c r="G12" i="2"/>
  <c r="C12" i="2"/>
  <c r="E12" i="2"/>
  <c r="G11" i="2"/>
  <c r="C11" i="2"/>
  <c r="E11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16" i="2"/>
  <c r="B16" i="2"/>
  <c r="D16" i="2"/>
  <c r="A16" i="2"/>
  <c r="H33" i="2"/>
  <c r="D33" i="2"/>
  <c r="B33" i="2"/>
  <c r="A33" i="2"/>
  <c r="H15" i="2"/>
  <c r="B15" i="2"/>
  <c r="D15" i="2"/>
  <c r="A15" i="2"/>
  <c r="H32" i="2"/>
  <c r="D32" i="2"/>
  <c r="B32" i="2"/>
  <c r="A32" i="2"/>
  <c r="H31" i="2"/>
  <c r="B31" i="2"/>
  <c r="D31" i="2"/>
  <c r="A31" i="2"/>
  <c r="H30" i="2"/>
  <c r="D30" i="2"/>
  <c r="B30" i="2"/>
  <c r="A30" i="2"/>
  <c r="H14" i="2"/>
  <c r="B14" i="2"/>
  <c r="D14" i="2"/>
  <c r="A14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13" i="2"/>
  <c r="B13" i="2"/>
  <c r="D13" i="2"/>
  <c r="A13" i="2"/>
  <c r="H12" i="2"/>
  <c r="D12" i="2"/>
  <c r="B12" i="2"/>
  <c r="A12" i="2"/>
  <c r="H11" i="2"/>
  <c r="B11" i="2"/>
  <c r="D11" i="2"/>
  <c r="A11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Q44" i="1"/>
  <c r="F16" i="1"/>
  <c r="F17" i="1" s="1"/>
  <c r="C17" i="1"/>
  <c r="Q42" i="1"/>
  <c r="Q38" i="1"/>
  <c r="Q30" i="1"/>
  <c r="Q37" i="1"/>
  <c r="Q31" i="1"/>
  <c r="Q32" i="1"/>
  <c r="Q24" i="1"/>
  <c r="C11" i="1"/>
  <c r="C12" i="1"/>
  <c r="C16" i="1" l="1"/>
  <c r="D18" i="1" s="1"/>
  <c r="O51" i="1"/>
  <c r="O24" i="1"/>
  <c r="O65" i="1"/>
  <c r="O43" i="1"/>
  <c r="O22" i="1"/>
  <c r="O29" i="1"/>
  <c r="O47" i="1"/>
  <c r="O36" i="1"/>
  <c r="O73" i="1"/>
  <c r="O60" i="1"/>
  <c r="C15" i="1"/>
  <c r="F18" i="1" s="1"/>
  <c r="O44" i="1"/>
  <c r="O34" i="1"/>
  <c r="O27" i="1"/>
  <c r="O54" i="1"/>
  <c r="O58" i="1"/>
  <c r="O62" i="1"/>
  <c r="O55" i="1"/>
  <c r="O70" i="1"/>
  <c r="O21" i="1"/>
  <c r="O66" i="1"/>
  <c r="O26" i="1"/>
  <c r="O39" i="1"/>
  <c r="O64" i="1"/>
  <c r="O42" i="1"/>
  <c r="O52" i="1"/>
  <c r="O31" i="1"/>
  <c r="O41" i="1"/>
  <c r="O28" i="1"/>
  <c r="O30" i="1"/>
  <c r="O46" i="1"/>
  <c r="O68" i="1"/>
  <c r="O69" i="1"/>
  <c r="O77" i="1"/>
  <c r="O37" i="1"/>
  <c r="O23" i="1"/>
  <c r="O59" i="1"/>
  <c r="O40" i="1"/>
  <c r="O50" i="1"/>
  <c r="O32" i="1"/>
  <c r="O49" i="1"/>
  <c r="O76" i="1"/>
  <c r="O53" i="1"/>
  <c r="O48" i="1"/>
  <c r="O25" i="1"/>
  <c r="O35" i="1"/>
  <c r="O75" i="1"/>
  <c r="O74" i="1"/>
  <c r="O63" i="1"/>
  <c r="O61" i="1"/>
  <c r="O67" i="1"/>
  <c r="O38" i="1"/>
  <c r="O72" i="1"/>
  <c r="O45" i="1"/>
  <c r="O57" i="1"/>
  <c r="O33" i="1"/>
  <c r="O71" i="1"/>
  <c r="O56" i="1"/>
  <c r="F19" i="1" l="1"/>
  <c r="C18" i="1"/>
</calcChain>
</file>

<file path=xl/sharedStrings.xml><?xml version="1.0" encoding="utf-8"?>
<sst xmlns="http://schemas.openxmlformats.org/spreadsheetml/2006/main" count="487" uniqueCount="215">
  <si>
    <t>VSB-063</t>
  </si>
  <si>
    <t>VSB-059</t>
  </si>
  <si>
    <t>VSB 060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</si>
  <si>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</si>
  <si>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</si>
  <si>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</si>
  <si>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</si>
  <si>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</si>
  <si>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</si>
  <si>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</si>
  <si>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</si>
  <si>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</si>
  <si>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</si>
  <si>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</si>
  <si>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</si>
  <si>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</si>
  <si>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</si>
  <si>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</si>
  <si>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</si>
  <si>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</si>
  <si>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</si>
  <si>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</si>
  <si>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</si>
  <si>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</si>
  <si>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</si>
  <si>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</si>
  <si>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</si>
  <si>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</si>
  <si>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</si>
  <si>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</si>
  <si>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not avail.</t>
  </si>
  <si>
    <t># of data points:</t>
  </si>
  <si>
    <t>ASAS</t>
  </si>
  <si>
    <t>IBVS 5690</t>
  </si>
  <si>
    <t>I</t>
  </si>
  <si>
    <t>IBVS 5677</t>
  </si>
  <si>
    <t>DY Cet / GSC 05291-00361</t>
  </si>
  <si>
    <t>EW</t>
  </si>
  <si>
    <t>My time zone &gt;&gt;&gt;&gt;&gt;</t>
  </si>
  <si>
    <t>(PST=8, PDT=MDT=7, MDT=CST=6, etc.)</t>
  </si>
  <si>
    <t>JD today</t>
  </si>
  <si>
    <t>New Cycle</t>
  </si>
  <si>
    <t>Next ToM</t>
  </si>
  <si>
    <t>IBVS 5806</t>
  </si>
  <si>
    <t>II</t>
  </si>
  <si>
    <t>Start of linear fit &gt;&gt;&gt;&gt;&gt;&gt;&gt;&gt;&gt;&gt;&gt;&gt;&gt;&gt;&gt;&gt;&gt;&gt;&gt;&gt;&gt;</t>
  </si>
  <si>
    <t>IBVS 5843</t>
  </si>
  <si>
    <t>Add cycle</t>
  </si>
  <si>
    <t>Old Cycle</t>
  </si>
  <si>
    <t>IBVS 5960</t>
  </si>
  <si>
    <t>IBVS 6011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</si>
  <si>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</si>
  <si>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</si>
  <si>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</si>
  <si>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</si>
  <si>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</si>
  <si>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</si>
  <si>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</si>
  <si>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</si>
  <si>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</si>
  <si>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</si>
  <si>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</si>
  <si>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2451472.08 </t>
  </si>
  <si>
    <t> 20.10.1999 13:55 </t>
  </si>
  <si>
    <t> -0.01 </t>
  </si>
  <si>
    <t>C </t>
  </si>
  <si>
    <t>Ic</t>
  </si>
  <si>
    <t> S.Kiyota </t>
  </si>
  <si>
    <t>VSB 47 </t>
  </si>
  <si>
    <t>2451541.946 </t>
  </si>
  <si>
    <t> 29.12.1999 10:42 </t>
  </si>
  <si>
    <t> -0.004 </t>
  </si>
  <si>
    <t> K.Nagai </t>
  </si>
  <si>
    <t>2451810.615 </t>
  </si>
  <si>
    <t> 23.09.2000 02:45 </t>
  </si>
  <si>
    <t> 0.004 </t>
  </si>
  <si>
    <t>E </t>
  </si>
  <si>
    <t>?</t>
  </si>
  <si>
    <t> A.Paschke </t>
  </si>
  <si>
    <t> BBS 125 </t>
  </si>
  <si>
    <t>2452194.085 </t>
  </si>
  <si>
    <t> 11.10.2001 14:02 </t>
  </si>
  <si>
    <t> -0.013 </t>
  </si>
  <si>
    <t>VSB 39 </t>
  </si>
  <si>
    <t>2452576.0400 </t>
  </si>
  <si>
    <t> 28.10.2002 12:57 </t>
  </si>
  <si>
    <t> -0.0017 </t>
  </si>
  <si>
    <t>VSB 40 </t>
  </si>
  <si>
    <t>2453286.1540 </t>
  </si>
  <si>
    <t> 07.10.2004 15:41 </t>
  </si>
  <si>
    <t> 0.0010 </t>
  </si>
  <si>
    <t>VSB 43 </t>
  </si>
  <si>
    <t>2453322.077 </t>
  </si>
  <si>
    <t> 12.11.2004 13:50 </t>
  </si>
  <si>
    <t> -0.000 </t>
  </si>
  <si>
    <t>V </t>
  </si>
  <si>
    <t> K.Kanai </t>
  </si>
  <si>
    <t>2453326.047 </t>
  </si>
  <si>
    <t> 16.11.2004 13:07 </t>
  </si>
  <si>
    <t> 0.003 </t>
  </si>
  <si>
    <t>2453337.7258 </t>
  </si>
  <si>
    <t> 28.11.2004 05:25 </t>
  </si>
  <si>
    <t> 0.0005 </t>
  </si>
  <si>
    <t>-I</t>
  </si>
  <si>
    <t> W.Ogloza et al. </t>
  </si>
  <si>
    <t>IBVS 5843 </t>
  </si>
  <si>
    <t>2453370.5634 </t>
  </si>
  <si>
    <t> 31.12.2004 01:31 </t>
  </si>
  <si>
    <t>1975</t>
  </si>
  <si>
    <t> -0.0007 </t>
  </si>
  <si>
    <t> T.Krajci </t>
  </si>
  <si>
    <t>IBVS 5690 </t>
  </si>
  <si>
    <t>2453402.5207 </t>
  </si>
  <si>
    <t> 01.02.2005 00:29 </t>
  </si>
  <si>
    <t>2047.5</t>
  </si>
  <si>
    <t> -0.0006 </t>
  </si>
  <si>
    <t> S.Dvorak </t>
  </si>
  <si>
    <t>IBVS 5677 </t>
  </si>
  <si>
    <t>2453604.1828 </t>
  </si>
  <si>
    <t> 21.08.2005 16:23 </t>
  </si>
  <si>
    <t>2505</t>
  </si>
  <si>
    <t>VSB 44 </t>
  </si>
  <si>
    <t>2453676.0307 </t>
  </si>
  <si>
    <t> 01.11.2005 12:44 </t>
  </si>
  <si>
    <t>2668</t>
  </si>
  <si>
    <t> -0.0002 </t>
  </si>
  <si>
    <t>2453683.083 </t>
  </si>
  <si>
    <t> 08.11.2005 13:59 </t>
  </si>
  <si>
    <t>2684</t>
  </si>
  <si>
    <t> -0.001 </t>
  </si>
  <si>
    <t>2453683.0833 </t>
  </si>
  <si>
    <t>2453994.9419 </t>
  </si>
  <si>
    <t> 16.09.2006 10:36 </t>
  </si>
  <si>
    <t>3391.5</t>
  </si>
  <si>
    <t> 0.0001 </t>
  </si>
  <si>
    <t>o</t>
  </si>
  <si>
    <t>IBVS 5806 </t>
  </si>
  <si>
    <t>2454040.7832 </t>
  </si>
  <si>
    <t> 01.11.2006 06:47 </t>
  </si>
  <si>
    <t>3495.5</t>
  </si>
  <si>
    <t>2454048.0599 </t>
  </si>
  <si>
    <t> 08.11.2006 13:26 </t>
  </si>
  <si>
    <t>3512</t>
  </si>
  <si>
    <t> 0.0030 </t>
  </si>
  <si>
    <t> K.Nagai et al. </t>
  </si>
  <si>
    <t>VSB 45 </t>
  </si>
  <si>
    <t>2454130.9256 </t>
  </si>
  <si>
    <t> 30.01.2007 10:12 </t>
  </si>
  <si>
    <t>3700</t>
  </si>
  <si>
    <t> 0.0003 </t>
  </si>
  <si>
    <t> K.Nakajima </t>
  </si>
  <si>
    <t>VSB 46 </t>
  </si>
  <si>
    <t>2454802.0279 </t>
  </si>
  <si>
    <t> 01.12.2008 12:40 </t>
  </si>
  <si>
    <t>5222.5</t>
  </si>
  <si>
    <t> 0.0012 </t>
  </si>
  <si>
    <t>VSB 48 </t>
  </si>
  <si>
    <t>2455543.6546 </t>
  </si>
  <si>
    <t> 13.12.2010 03:42 </t>
  </si>
  <si>
    <t>6905</t>
  </si>
  <si>
    <t> R.Diethelm </t>
  </si>
  <si>
    <t>IBVS 5960 </t>
  </si>
  <si>
    <t>2455554.8941 </t>
  </si>
  <si>
    <t> 24.12.2010 09:27 </t>
  </si>
  <si>
    <t>6930.5</t>
  </si>
  <si>
    <t> -0.0004 </t>
  </si>
  <si>
    <t>VSB 51 </t>
  </si>
  <si>
    <t>2455850.8857 </t>
  </si>
  <si>
    <t> 16.10.2011 09:15 </t>
  </si>
  <si>
    <t>7602</t>
  </si>
  <si>
    <t> 0.0014 </t>
  </si>
  <si>
    <t>IBVS 6011 </t>
  </si>
  <si>
    <t>2455881.958 </t>
  </si>
  <si>
    <t> 16.11.2011 10:59 </t>
  </si>
  <si>
    <t>7672.5</t>
  </si>
  <si>
    <t> -0.002 </t>
  </si>
  <si>
    <t>VSB 53 </t>
  </si>
  <si>
    <t>2456287.9284 </t>
  </si>
  <si>
    <t> 26.12.2012 10:16 </t>
  </si>
  <si>
    <t>8593.5</t>
  </si>
  <si>
    <t> 0.0017 </t>
  </si>
  <si>
    <t>VSB 55 </t>
  </si>
  <si>
    <t>2456596.0396 </t>
  </si>
  <si>
    <t> 30.10.2013 12:57 </t>
  </si>
  <si>
    <t>9292.5</t>
  </si>
  <si>
    <t> 0.0013 </t>
  </si>
  <si>
    <t>VSB 56 </t>
  </si>
  <si>
    <t>2456601.9909 </t>
  </si>
  <si>
    <t> 05.11.2013 11:46 </t>
  </si>
  <si>
    <t>9306</t>
  </si>
  <si>
    <t> 0.0019 </t>
  </si>
  <si>
    <t>2456603.9772 </t>
  </si>
  <si>
    <t> 07.11.2013 11:27 </t>
  </si>
  <si>
    <t>9310.5</t>
  </si>
  <si>
    <t> 0.0047 </t>
  </si>
  <si>
    <t>2456614.9942 </t>
  </si>
  <si>
    <t> 18.11.2013 11:51 </t>
  </si>
  <si>
    <t>9335.5</t>
  </si>
  <si>
    <t> 0.0020 </t>
  </si>
  <si>
    <t>2456955.0647 </t>
  </si>
  <si>
    <t> 24.10.2014 13:33 </t>
  </si>
  <si>
    <t>10107</t>
  </si>
  <si>
    <t> 0.0037 </t>
  </si>
  <si>
    <t>VSB 59 </t>
  </si>
  <si>
    <t>2456976.0016 </t>
  </si>
  <si>
    <t> 14.11.2014 12:02 </t>
  </si>
  <si>
    <t>10154.5</t>
  </si>
  <si>
    <t> 0.0031 </t>
  </si>
  <si>
    <t>VSB_061</t>
  </si>
  <si>
    <t>VSB-64</t>
  </si>
  <si>
    <t>VSB 067</t>
  </si>
  <si>
    <t>B</t>
  </si>
  <si>
    <t>U</t>
  </si>
  <si>
    <t>VSB 069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</si>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</sst>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0"/>
    <numFmt numFmtId="177" formatCode="0.00000"/>
  </numFmts>
  <fonts count="4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5" fillId="0" borderId="0" xfId="0" applyFont="1" applyAlignment="1">
      <alignment wrapText="1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>
      <alignment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36" fillId="0" borderId="0" xfId="0" applyFont="1" applyAlignment="1"/>
    <xf numFmtId="0" fontId="38" fillId="0" borderId="0" xfId="42" applyFont="1" applyAlignment="1">
      <alignment horizontal="left"/>
    </xf>
    <xf numFmtId="0" fontId="39" fillId="0" borderId="0" xfId="0" applyNumberFormat="1" applyFont="1" applyFill="1" applyBorder="1" applyAlignment="1" applyProtection="1">
      <alignment horizontal="left" vertical="top"/>
    </xf>
    <xf numFmtId="0" fontId="40" fillId="0" borderId="0" xfId="42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5" fillId="0" borderId="0" xfId="42" applyFont="1"/>
    <xf numFmtId="0" fontId="5" fillId="0" borderId="0" xfId="0" applyFont="1" applyBorder="1" applyAlignment="1">
      <alignment horizontal="center"/>
    </xf>
    <xf numFmtId="176" fontId="5" fillId="0" borderId="0" xfId="0" applyNumberFormat="1" applyFont="1" applyFill="1" applyBorder="1" applyAlignment="1" applyProtection="1">
      <alignment horizontal="left" vertical="top"/>
    </xf>
    <xf numFmtId="0" fontId="40" fillId="0" borderId="0" xfId="0" applyFont="1">
      <alignment vertical="top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40" fillId="0" borderId="0" xfId="42" applyFont="1"/>
    <xf numFmtId="0" fontId="40" fillId="0" borderId="0" xfId="42" applyFont="1" applyAlignment="1">
      <alignment horizontal="center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77" fontId="41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DY Cet - O-C Diagr.</a:t>
            </a:r>
          </a:p>
        </c:rich>
      </c:tx>
      <c:layout>
        <c:manualLayout>
          <c:xMode val="edge"/>
          <c:yMode val="edge"/>
          <c:x val="0.3907878305702128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5909201387503"/>
          <c:y val="0.14634168126798494"/>
          <c:w val="0.812779192964101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-900</c:v>
                </c:pt>
                <c:pt idx="1">
                  <c:v>-741.5</c:v>
                </c:pt>
                <c:pt idx="2">
                  <c:v>-132</c:v>
                </c:pt>
                <c:pt idx="3">
                  <c:v>0</c:v>
                </c:pt>
                <c:pt idx="4">
                  <c:v>738</c:v>
                </c:pt>
                <c:pt idx="5">
                  <c:v>1604.5</c:v>
                </c:pt>
                <c:pt idx="6">
                  <c:v>3215.5</c:v>
                </c:pt>
                <c:pt idx="7">
                  <c:v>3297</c:v>
                </c:pt>
                <c:pt idx="8">
                  <c:v>3306</c:v>
                </c:pt>
                <c:pt idx="9">
                  <c:v>3332.5</c:v>
                </c:pt>
                <c:pt idx="10">
                  <c:v>3407</c:v>
                </c:pt>
                <c:pt idx="11">
                  <c:v>3479.5</c:v>
                </c:pt>
                <c:pt idx="12">
                  <c:v>3937</c:v>
                </c:pt>
                <c:pt idx="13">
                  <c:v>4100</c:v>
                </c:pt>
                <c:pt idx="14">
                  <c:v>4116</c:v>
                </c:pt>
                <c:pt idx="15">
                  <c:v>4116</c:v>
                </c:pt>
                <c:pt idx="16">
                  <c:v>4823.5</c:v>
                </c:pt>
                <c:pt idx="17">
                  <c:v>4927.5</c:v>
                </c:pt>
                <c:pt idx="18">
                  <c:v>4944</c:v>
                </c:pt>
                <c:pt idx="19">
                  <c:v>5132</c:v>
                </c:pt>
                <c:pt idx="20">
                  <c:v>6654.5</c:v>
                </c:pt>
                <c:pt idx="21">
                  <c:v>8337</c:v>
                </c:pt>
                <c:pt idx="22">
                  <c:v>8362.5</c:v>
                </c:pt>
                <c:pt idx="23">
                  <c:v>9034</c:v>
                </c:pt>
                <c:pt idx="24">
                  <c:v>9104.5</c:v>
                </c:pt>
                <c:pt idx="25">
                  <c:v>10025.5</c:v>
                </c:pt>
                <c:pt idx="26">
                  <c:v>10724.5</c:v>
                </c:pt>
                <c:pt idx="27">
                  <c:v>10738</c:v>
                </c:pt>
                <c:pt idx="28">
                  <c:v>10742.5</c:v>
                </c:pt>
                <c:pt idx="29">
                  <c:v>10767.5</c:v>
                </c:pt>
                <c:pt idx="30">
                  <c:v>11539</c:v>
                </c:pt>
                <c:pt idx="31">
                  <c:v>11586.5</c:v>
                </c:pt>
                <c:pt idx="32">
                  <c:v>12342</c:v>
                </c:pt>
                <c:pt idx="33">
                  <c:v>12342</c:v>
                </c:pt>
                <c:pt idx="34">
                  <c:v>12342</c:v>
                </c:pt>
                <c:pt idx="35">
                  <c:v>13285.5</c:v>
                </c:pt>
                <c:pt idx="36">
                  <c:v>13324</c:v>
                </c:pt>
                <c:pt idx="37">
                  <c:v>13996</c:v>
                </c:pt>
                <c:pt idx="38">
                  <c:v>15835.5</c:v>
                </c:pt>
                <c:pt idx="39">
                  <c:v>15835.5</c:v>
                </c:pt>
                <c:pt idx="40">
                  <c:v>15835.5</c:v>
                </c:pt>
                <c:pt idx="41">
                  <c:v>15835.5</c:v>
                </c:pt>
                <c:pt idx="42">
                  <c:v>15677</c:v>
                </c:pt>
                <c:pt idx="43">
                  <c:v>15677</c:v>
                </c:pt>
                <c:pt idx="44">
                  <c:v>15772</c:v>
                </c:pt>
                <c:pt idx="45">
                  <c:v>15772</c:v>
                </c:pt>
                <c:pt idx="46">
                  <c:v>15772</c:v>
                </c:pt>
                <c:pt idx="47">
                  <c:v>15772</c:v>
                </c:pt>
                <c:pt idx="48">
                  <c:v>16344.5</c:v>
                </c:pt>
                <c:pt idx="49">
                  <c:v>16344.5</c:v>
                </c:pt>
                <c:pt idx="50">
                  <c:v>16344.5</c:v>
                </c:pt>
                <c:pt idx="51">
                  <c:v>16344.5</c:v>
                </c:pt>
                <c:pt idx="52">
                  <c:v>16353.5</c:v>
                </c:pt>
                <c:pt idx="53">
                  <c:v>16353.5</c:v>
                </c:pt>
                <c:pt idx="54">
                  <c:v>17331</c:v>
                </c:pt>
                <c:pt idx="55">
                  <c:v>17487</c:v>
                </c:pt>
                <c:pt idx="56">
                  <c:v>17487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55-44E1-9A8B-C6175BBE0BA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2.0000000000000001E-4</c:v>
                  </c:pt>
                  <c:pt idx="17">
                    <c:v>2.8999999999999998E-3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2.0000000000000001E-4</c:v>
                  </c:pt>
                  <c:pt idx="17">
                    <c:v>2.8999999999999998E-3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-900</c:v>
                </c:pt>
                <c:pt idx="1">
                  <c:v>-741.5</c:v>
                </c:pt>
                <c:pt idx="2">
                  <c:v>-132</c:v>
                </c:pt>
                <c:pt idx="3">
                  <c:v>0</c:v>
                </c:pt>
                <c:pt idx="4">
                  <c:v>738</c:v>
                </c:pt>
                <c:pt idx="5">
                  <c:v>1604.5</c:v>
                </c:pt>
                <c:pt idx="6">
                  <c:v>3215.5</c:v>
                </c:pt>
                <c:pt idx="7">
                  <c:v>3297</c:v>
                </c:pt>
                <c:pt idx="8">
                  <c:v>3306</c:v>
                </c:pt>
                <c:pt idx="9">
                  <c:v>3332.5</c:v>
                </c:pt>
                <c:pt idx="10">
                  <c:v>3407</c:v>
                </c:pt>
                <c:pt idx="11">
                  <c:v>3479.5</c:v>
                </c:pt>
                <c:pt idx="12">
                  <c:v>3937</c:v>
                </c:pt>
                <c:pt idx="13">
                  <c:v>4100</c:v>
                </c:pt>
                <c:pt idx="14">
                  <c:v>4116</c:v>
                </c:pt>
                <c:pt idx="15">
                  <c:v>4116</c:v>
                </c:pt>
                <c:pt idx="16">
                  <c:v>4823.5</c:v>
                </c:pt>
                <c:pt idx="17">
                  <c:v>4927.5</c:v>
                </c:pt>
                <c:pt idx="18">
                  <c:v>4944</c:v>
                </c:pt>
                <c:pt idx="19">
                  <c:v>5132</c:v>
                </c:pt>
                <c:pt idx="20">
                  <c:v>6654.5</c:v>
                </c:pt>
                <c:pt idx="21">
                  <c:v>8337</c:v>
                </c:pt>
                <c:pt idx="22">
                  <c:v>8362.5</c:v>
                </c:pt>
                <c:pt idx="23">
                  <c:v>9034</c:v>
                </c:pt>
                <c:pt idx="24">
                  <c:v>9104.5</c:v>
                </c:pt>
                <c:pt idx="25">
                  <c:v>10025.5</c:v>
                </c:pt>
                <c:pt idx="26">
                  <c:v>10724.5</c:v>
                </c:pt>
                <c:pt idx="27">
                  <c:v>10738</c:v>
                </c:pt>
                <c:pt idx="28">
                  <c:v>10742.5</c:v>
                </c:pt>
                <c:pt idx="29">
                  <c:v>10767.5</c:v>
                </c:pt>
                <c:pt idx="30">
                  <c:v>11539</c:v>
                </c:pt>
                <c:pt idx="31">
                  <c:v>11586.5</c:v>
                </c:pt>
                <c:pt idx="32">
                  <c:v>12342</c:v>
                </c:pt>
                <c:pt idx="33">
                  <c:v>12342</c:v>
                </c:pt>
                <c:pt idx="34">
                  <c:v>12342</c:v>
                </c:pt>
                <c:pt idx="35">
                  <c:v>13285.5</c:v>
                </c:pt>
                <c:pt idx="36">
                  <c:v>13324</c:v>
                </c:pt>
                <c:pt idx="37">
                  <c:v>13996</c:v>
                </c:pt>
                <c:pt idx="38">
                  <c:v>15835.5</c:v>
                </c:pt>
                <c:pt idx="39">
                  <c:v>15835.5</c:v>
                </c:pt>
                <c:pt idx="40">
                  <c:v>15835.5</c:v>
                </c:pt>
                <c:pt idx="41">
                  <c:v>15835.5</c:v>
                </c:pt>
                <c:pt idx="42">
                  <c:v>15677</c:v>
                </c:pt>
                <c:pt idx="43">
                  <c:v>15677</c:v>
                </c:pt>
                <c:pt idx="44">
                  <c:v>15772</c:v>
                </c:pt>
                <c:pt idx="45">
                  <c:v>15772</c:v>
                </c:pt>
                <c:pt idx="46">
                  <c:v>15772</c:v>
                </c:pt>
                <c:pt idx="47">
                  <c:v>15772</c:v>
                </c:pt>
                <c:pt idx="48">
                  <c:v>16344.5</c:v>
                </c:pt>
                <c:pt idx="49">
                  <c:v>16344.5</c:v>
                </c:pt>
                <c:pt idx="50">
                  <c:v>16344.5</c:v>
                </c:pt>
                <c:pt idx="51">
                  <c:v>16344.5</c:v>
                </c:pt>
                <c:pt idx="52">
                  <c:v>16353.5</c:v>
                </c:pt>
                <c:pt idx="53">
                  <c:v>16353.5</c:v>
                </c:pt>
                <c:pt idx="54">
                  <c:v>17331</c:v>
                </c:pt>
                <c:pt idx="55">
                  <c:v>17487</c:v>
                </c:pt>
                <c:pt idx="56">
                  <c:v>17487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1.0000000038417056E-3</c:v>
                </c:pt>
                <c:pt idx="1">
                  <c:v>1.7850000003818423E-3</c:v>
                </c:pt>
                <c:pt idx="2">
                  <c:v>9.2799999983981252E-3</c:v>
                </c:pt>
                <c:pt idx="3">
                  <c:v>0</c:v>
                </c:pt>
                <c:pt idx="4">
                  <c:v>-8.020000001124572E-3</c:v>
                </c:pt>
                <c:pt idx="5">
                  <c:v>2.4449999982607551E-3</c:v>
                </c:pt>
                <c:pt idx="6">
                  <c:v>3.7549999979091808E-3</c:v>
                </c:pt>
                <c:pt idx="7">
                  <c:v>2.3699999946984462E-3</c:v>
                </c:pt>
                <c:pt idx="8">
                  <c:v>5.2599999980884604E-3</c:v>
                </c:pt>
                <c:pt idx="14">
                  <c:v>1.3599999947473407E-3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55-44E1-9A8B-C6175BBE0BA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2.0000000000000001E-4</c:v>
                  </c:pt>
                  <c:pt idx="17">
                    <c:v>2.8999999999999998E-3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2.0000000000000001E-4</c:v>
                  </c:pt>
                  <c:pt idx="17">
                    <c:v>2.8999999999999998E-3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-900</c:v>
                </c:pt>
                <c:pt idx="1">
                  <c:v>-741.5</c:v>
                </c:pt>
                <c:pt idx="2">
                  <c:v>-132</c:v>
                </c:pt>
                <c:pt idx="3">
                  <c:v>0</c:v>
                </c:pt>
                <c:pt idx="4">
                  <c:v>738</c:v>
                </c:pt>
                <c:pt idx="5">
                  <c:v>1604.5</c:v>
                </c:pt>
                <c:pt idx="6">
                  <c:v>3215.5</c:v>
                </c:pt>
                <c:pt idx="7">
                  <c:v>3297</c:v>
                </c:pt>
                <c:pt idx="8">
                  <c:v>3306</c:v>
                </c:pt>
                <c:pt idx="9">
                  <c:v>3332.5</c:v>
                </c:pt>
                <c:pt idx="10">
                  <c:v>3407</c:v>
                </c:pt>
                <c:pt idx="11">
                  <c:v>3479.5</c:v>
                </c:pt>
                <c:pt idx="12">
                  <c:v>3937</c:v>
                </c:pt>
                <c:pt idx="13">
                  <c:v>4100</c:v>
                </c:pt>
                <c:pt idx="14">
                  <c:v>4116</c:v>
                </c:pt>
                <c:pt idx="15">
                  <c:v>4116</c:v>
                </c:pt>
                <c:pt idx="16">
                  <c:v>4823.5</c:v>
                </c:pt>
                <c:pt idx="17">
                  <c:v>4927.5</c:v>
                </c:pt>
                <c:pt idx="18">
                  <c:v>4944</c:v>
                </c:pt>
                <c:pt idx="19">
                  <c:v>5132</c:v>
                </c:pt>
                <c:pt idx="20">
                  <c:v>6654.5</c:v>
                </c:pt>
                <c:pt idx="21">
                  <c:v>8337</c:v>
                </c:pt>
                <c:pt idx="22">
                  <c:v>8362.5</c:v>
                </c:pt>
                <c:pt idx="23">
                  <c:v>9034</c:v>
                </c:pt>
                <c:pt idx="24">
                  <c:v>9104.5</c:v>
                </c:pt>
                <c:pt idx="25">
                  <c:v>10025.5</c:v>
                </c:pt>
                <c:pt idx="26">
                  <c:v>10724.5</c:v>
                </c:pt>
                <c:pt idx="27">
                  <c:v>10738</c:v>
                </c:pt>
                <c:pt idx="28">
                  <c:v>10742.5</c:v>
                </c:pt>
                <c:pt idx="29">
                  <c:v>10767.5</c:v>
                </c:pt>
                <c:pt idx="30">
                  <c:v>11539</c:v>
                </c:pt>
                <c:pt idx="31">
                  <c:v>11586.5</c:v>
                </c:pt>
                <c:pt idx="32">
                  <c:v>12342</c:v>
                </c:pt>
                <c:pt idx="33">
                  <c:v>12342</c:v>
                </c:pt>
                <c:pt idx="34">
                  <c:v>12342</c:v>
                </c:pt>
                <c:pt idx="35">
                  <c:v>13285.5</c:v>
                </c:pt>
                <c:pt idx="36">
                  <c:v>13324</c:v>
                </c:pt>
                <c:pt idx="37">
                  <c:v>13996</c:v>
                </c:pt>
                <c:pt idx="38">
                  <c:v>15835.5</c:v>
                </c:pt>
                <c:pt idx="39">
                  <c:v>15835.5</c:v>
                </c:pt>
                <c:pt idx="40">
                  <c:v>15835.5</c:v>
                </c:pt>
                <c:pt idx="41">
                  <c:v>15835.5</c:v>
                </c:pt>
                <c:pt idx="42">
                  <c:v>15677</c:v>
                </c:pt>
                <c:pt idx="43">
                  <c:v>15677</c:v>
                </c:pt>
                <c:pt idx="44">
                  <c:v>15772</c:v>
                </c:pt>
                <c:pt idx="45">
                  <c:v>15772</c:v>
                </c:pt>
                <c:pt idx="46">
                  <c:v>15772</c:v>
                </c:pt>
                <c:pt idx="47">
                  <c:v>15772</c:v>
                </c:pt>
                <c:pt idx="48">
                  <c:v>16344.5</c:v>
                </c:pt>
                <c:pt idx="49">
                  <c:v>16344.5</c:v>
                </c:pt>
                <c:pt idx="50">
                  <c:v>16344.5</c:v>
                </c:pt>
                <c:pt idx="51">
                  <c:v>16344.5</c:v>
                </c:pt>
                <c:pt idx="52">
                  <c:v>16353.5</c:v>
                </c:pt>
                <c:pt idx="53">
                  <c:v>16353.5</c:v>
                </c:pt>
                <c:pt idx="54">
                  <c:v>17331</c:v>
                </c:pt>
                <c:pt idx="55">
                  <c:v>17487</c:v>
                </c:pt>
                <c:pt idx="56">
                  <c:v>17487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55-44E1-9A8B-C6175BBE0BA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2.0000000000000001E-4</c:v>
                  </c:pt>
                  <c:pt idx="17">
                    <c:v>2.8999999999999998E-3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2.0000000000000001E-4</c:v>
                  </c:pt>
                  <c:pt idx="17">
                    <c:v>2.8999999999999998E-3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-900</c:v>
                </c:pt>
                <c:pt idx="1">
                  <c:v>-741.5</c:v>
                </c:pt>
                <c:pt idx="2">
                  <c:v>-132</c:v>
                </c:pt>
                <c:pt idx="3">
                  <c:v>0</c:v>
                </c:pt>
                <c:pt idx="4">
                  <c:v>738</c:v>
                </c:pt>
                <c:pt idx="5">
                  <c:v>1604.5</c:v>
                </c:pt>
                <c:pt idx="6">
                  <c:v>3215.5</c:v>
                </c:pt>
                <c:pt idx="7">
                  <c:v>3297</c:v>
                </c:pt>
                <c:pt idx="8">
                  <c:v>3306</c:v>
                </c:pt>
                <c:pt idx="9">
                  <c:v>3332.5</c:v>
                </c:pt>
                <c:pt idx="10">
                  <c:v>3407</c:v>
                </c:pt>
                <c:pt idx="11">
                  <c:v>3479.5</c:v>
                </c:pt>
                <c:pt idx="12">
                  <c:v>3937</c:v>
                </c:pt>
                <c:pt idx="13">
                  <c:v>4100</c:v>
                </c:pt>
                <c:pt idx="14">
                  <c:v>4116</c:v>
                </c:pt>
                <c:pt idx="15">
                  <c:v>4116</c:v>
                </c:pt>
                <c:pt idx="16">
                  <c:v>4823.5</c:v>
                </c:pt>
                <c:pt idx="17">
                  <c:v>4927.5</c:v>
                </c:pt>
                <c:pt idx="18">
                  <c:v>4944</c:v>
                </c:pt>
                <c:pt idx="19">
                  <c:v>5132</c:v>
                </c:pt>
                <c:pt idx="20">
                  <c:v>6654.5</c:v>
                </c:pt>
                <c:pt idx="21">
                  <c:v>8337</c:v>
                </c:pt>
                <c:pt idx="22">
                  <c:v>8362.5</c:v>
                </c:pt>
                <c:pt idx="23">
                  <c:v>9034</c:v>
                </c:pt>
                <c:pt idx="24">
                  <c:v>9104.5</c:v>
                </c:pt>
                <c:pt idx="25">
                  <c:v>10025.5</c:v>
                </c:pt>
                <c:pt idx="26">
                  <c:v>10724.5</c:v>
                </c:pt>
                <c:pt idx="27">
                  <c:v>10738</c:v>
                </c:pt>
                <c:pt idx="28">
                  <c:v>10742.5</c:v>
                </c:pt>
                <c:pt idx="29">
                  <c:v>10767.5</c:v>
                </c:pt>
                <c:pt idx="30">
                  <c:v>11539</c:v>
                </c:pt>
                <c:pt idx="31">
                  <c:v>11586.5</c:v>
                </c:pt>
                <c:pt idx="32">
                  <c:v>12342</c:v>
                </c:pt>
                <c:pt idx="33">
                  <c:v>12342</c:v>
                </c:pt>
                <c:pt idx="34">
                  <c:v>12342</c:v>
                </c:pt>
                <c:pt idx="35">
                  <c:v>13285.5</c:v>
                </c:pt>
                <c:pt idx="36">
                  <c:v>13324</c:v>
                </c:pt>
                <c:pt idx="37">
                  <c:v>13996</c:v>
                </c:pt>
                <c:pt idx="38">
                  <c:v>15835.5</c:v>
                </c:pt>
                <c:pt idx="39">
                  <c:v>15835.5</c:v>
                </c:pt>
                <c:pt idx="40">
                  <c:v>15835.5</c:v>
                </c:pt>
                <c:pt idx="41">
                  <c:v>15835.5</c:v>
                </c:pt>
                <c:pt idx="42">
                  <c:v>15677</c:v>
                </c:pt>
                <c:pt idx="43">
                  <c:v>15677</c:v>
                </c:pt>
                <c:pt idx="44">
                  <c:v>15772</c:v>
                </c:pt>
                <c:pt idx="45">
                  <c:v>15772</c:v>
                </c:pt>
                <c:pt idx="46">
                  <c:v>15772</c:v>
                </c:pt>
                <c:pt idx="47">
                  <c:v>15772</c:v>
                </c:pt>
                <c:pt idx="48">
                  <c:v>16344.5</c:v>
                </c:pt>
                <c:pt idx="49">
                  <c:v>16344.5</c:v>
                </c:pt>
                <c:pt idx="50">
                  <c:v>16344.5</c:v>
                </c:pt>
                <c:pt idx="51">
                  <c:v>16344.5</c:v>
                </c:pt>
                <c:pt idx="52">
                  <c:v>16353.5</c:v>
                </c:pt>
                <c:pt idx="53">
                  <c:v>16353.5</c:v>
                </c:pt>
                <c:pt idx="54">
                  <c:v>17331</c:v>
                </c:pt>
                <c:pt idx="55">
                  <c:v>17487</c:v>
                </c:pt>
                <c:pt idx="56">
                  <c:v>17487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9">
                  <c:v>3.125000002910383E-3</c:v>
                </c:pt>
                <c:pt idx="10">
                  <c:v>1.870000000053551E-3</c:v>
                </c:pt>
                <c:pt idx="11">
                  <c:v>1.8950000012409873E-3</c:v>
                </c:pt>
                <c:pt idx="12">
                  <c:v>2.5700000041979365E-3</c:v>
                </c:pt>
                <c:pt idx="13">
                  <c:v>1.7000000007101335E-3</c:v>
                </c:pt>
                <c:pt idx="15">
                  <c:v>1.6599999944446608E-3</c:v>
                </c:pt>
                <c:pt idx="16">
                  <c:v>1.3349999790079892E-3</c:v>
                </c:pt>
                <c:pt idx="17">
                  <c:v>4.7500000073341653E-4</c:v>
                </c:pt>
                <c:pt idx="18">
                  <c:v>4.1399999972782098E-3</c:v>
                </c:pt>
                <c:pt idx="19">
                  <c:v>1.3200000030337833E-3</c:v>
                </c:pt>
                <c:pt idx="20">
                  <c:v>8.4500000230036676E-4</c:v>
                </c:pt>
                <c:pt idx="21">
                  <c:v>-1.6299999988405034E-3</c:v>
                </c:pt>
                <c:pt idx="22">
                  <c:v>-2.2750000061932951E-3</c:v>
                </c:pt>
                <c:pt idx="23">
                  <c:v>-1.1599999997997656E-3</c:v>
                </c:pt>
                <c:pt idx="24">
                  <c:v>-4.5549999995273538E-3</c:v>
                </c:pt>
                <c:pt idx="25">
                  <c:v>-1.7450000013923272E-3</c:v>
                </c:pt>
                <c:pt idx="26">
                  <c:v>-2.7550000013434328E-3</c:v>
                </c:pt>
                <c:pt idx="27">
                  <c:v>-2.1200000046519563E-3</c:v>
                </c:pt>
                <c:pt idx="28">
                  <c:v>6.2500000058207661E-4</c:v>
                </c:pt>
                <c:pt idx="29">
                  <c:v>-2.1249999990686774E-3</c:v>
                </c:pt>
                <c:pt idx="30">
                  <c:v>-1.1100000119768083E-3</c:v>
                </c:pt>
                <c:pt idx="31">
                  <c:v>-1.7349999252473935E-3</c:v>
                </c:pt>
                <c:pt idx="32">
                  <c:v>9.1999999858671799E-4</c:v>
                </c:pt>
                <c:pt idx="33">
                  <c:v>9.2000001313863322E-4</c:v>
                </c:pt>
                <c:pt idx="34">
                  <c:v>9.2000001313863322E-4</c:v>
                </c:pt>
                <c:pt idx="35">
                  <c:v>-1.5449999991687946E-3</c:v>
                </c:pt>
                <c:pt idx="36">
                  <c:v>-1.9600000014179386E-3</c:v>
                </c:pt>
                <c:pt idx="37">
                  <c:v>-1.9400000019231811E-3</c:v>
                </c:pt>
                <c:pt idx="38">
                  <c:v>-5.7450000022072345E-3</c:v>
                </c:pt>
                <c:pt idx="39">
                  <c:v>-4.8449999958393164E-3</c:v>
                </c:pt>
                <c:pt idx="40">
                  <c:v>-3.6449999970500357E-3</c:v>
                </c:pt>
                <c:pt idx="41">
                  <c:v>-2.8449999954318628E-3</c:v>
                </c:pt>
                <c:pt idx="42">
                  <c:v>-4.0300000036950223E-3</c:v>
                </c:pt>
                <c:pt idx="43">
                  <c:v>-2.0300000032875687E-3</c:v>
                </c:pt>
                <c:pt idx="44">
                  <c:v>-6.6800000058719888E-3</c:v>
                </c:pt>
                <c:pt idx="45">
                  <c:v>-5.9800000017276034E-3</c:v>
                </c:pt>
                <c:pt idx="46">
                  <c:v>-4.8800000004121102E-3</c:v>
                </c:pt>
                <c:pt idx="47">
                  <c:v>-3.8800000038463622E-3</c:v>
                </c:pt>
                <c:pt idx="48">
                  <c:v>-9.6550000016577542E-3</c:v>
                </c:pt>
                <c:pt idx="49">
                  <c:v>-7.6550000012503006E-3</c:v>
                </c:pt>
                <c:pt idx="50">
                  <c:v>-7.555000003776513E-3</c:v>
                </c:pt>
                <c:pt idx="51">
                  <c:v>-6.5549999999348074E-3</c:v>
                </c:pt>
                <c:pt idx="52">
                  <c:v>-8.1649999992805533E-3</c:v>
                </c:pt>
                <c:pt idx="53">
                  <c:v>-7.7650000021094456E-3</c:v>
                </c:pt>
                <c:pt idx="54">
                  <c:v>-1.3589999827672727E-2</c:v>
                </c:pt>
                <c:pt idx="55">
                  <c:v>-1.2730000031297095E-2</c:v>
                </c:pt>
                <c:pt idx="56">
                  <c:v>-1.2430000075255521E-2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55-44E1-9A8B-C6175BBE0BA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2.0000000000000001E-4</c:v>
                  </c:pt>
                  <c:pt idx="17">
                    <c:v>2.8999999999999998E-3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2.0000000000000001E-4</c:v>
                  </c:pt>
                  <c:pt idx="17">
                    <c:v>2.8999999999999998E-3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-900</c:v>
                </c:pt>
                <c:pt idx="1">
                  <c:v>-741.5</c:v>
                </c:pt>
                <c:pt idx="2">
                  <c:v>-132</c:v>
                </c:pt>
                <c:pt idx="3">
                  <c:v>0</c:v>
                </c:pt>
                <c:pt idx="4">
                  <c:v>738</c:v>
                </c:pt>
                <c:pt idx="5">
                  <c:v>1604.5</c:v>
                </c:pt>
                <c:pt idx="6">
                  <c:v>3215.5</c:v>
                </c:pt>
                <c:pt idx="7">
                  <c:v>3297</c:v>
                </c:pt>
                <c:pt idx="8">
                  <c:v>3306</c:v>
                </c:pt>
                <c:pt idx="9">
                  <c:v>3332.5</c:v>
                </c:pt>
                <c:pt idx="10">
                  <c:v>3407</c:v>
                </c:pt>
                <c:pt idx="11">
                  <c:v>3479.5</c:v>
                </c:pt>
                <c:pt idx="12">
                  <c:v>3937</c:v>
                </c:pt>
                <c:pt idx="13">
                  <c:v>4100</c:v>
                </c:pt>
                <c:pt idx="14">
                  <c:v>4116</c:v>
                </c:pt>
                <c:pt idx="15">
                  <c:v>4116</c:v>
                </c:pt>
                <c:pt idx="16">
                  <c:v>4823.5</c:v>
                </c:pt>
                <c:pt idx="17">
                  <c:v>4927.5</c:v>
                </c:pt>
                <c:pt idx="18">
                  <c:v>4944</c:v>
                </c:pt>
                <c:pt idx="19">
                  <c:v>5132</c:v>
                </c:pt>
                <c:pt idx="20">
                  <c:v>6654.5</c:v>
                </c:pt>
                <c:pt idx="21">
                  <c:v>8337</c:v>
                </c:pt>
                <c:pt idx="22">
                  <c:v>8362.5</c:v>
                </c:pt>
                <c:pt idx="23">
                  <c:v>9034</c:v>
                </c:pt>
                <c:pt idx="24">
                  <c:v>9104.5</c:v>
                </c:pt>
                <c:pt idx="25">
                  <c:v>10025.5</c:v>
                </c:pt>
                <c:pt idx="26">
                  <c:v>10724.5</c:v>
                </c:pt>
                <c:pt idx="27">
                  <c:v>10738</c:v>
                </c:pt>
                <c:pt idx="28">
                  <c:v>10742.5</c:v>
                </c:pt>
                <c:pt idx="29">
                  <c:v>10767.5</c:v>
                </c:pt>
                <c:pt idx="30">
                  <c:v>11539</c:v>
                </c:pt>
                <c:pt idx="31">
                  <c:v>11586.5</c:v>
                </c:pt>
                <c:pt idx="32">
                  <c:v>12342</c:v>
                </c:pt>
                <c:pt idx="33">
                  <c:v>12342</c:v>
                </c:pt>
                <c:pt idx="34">
                  <c:v>12342</c:v>
                </c:pt>
                <c:pt idx="35">
                  <c:v>13285.5</c:v>
                </c:pt>
                <c:pt idx="36">
                  <c:v>13324</c:v>
                </c:pt>
                <c:pt idx="37">
                  <c:v>13996</c:v>
                </c:pt>
                <c:pt idx="38">
                  <c:v>15835.5</c:v>
                </c:pt>
                <c:pt idx="39">
                  <c:v>15835.5</c:v>
                </c:pt>
                <c:pt idx="40">
                  <c:v>15835.5</c:v>
                </c:pt>
                <c:pt idx="41">
                  <c:v>15835.5</c:v>
                </c:pt>
                <c:pt idx="42">
                  <c:v>15677</c:v>
                </c:pt>
                <c:pt idx="43">
                  <c:v>15677</c:v>
                </c:pt>
                <c:pt idx="44">
                  <c:v>15772</c:v>
                </c:pt>
                <c:pt idx="45">
                  <c:v>15772</c:v>
                </c:pt>
                <c:pt idx="46">
                  <c:v>15772</c:v>
                </c:pt>
                <c:pt idx="47">
                  <c:v>15772</c:v>
                </c:pt>
                <c:pt idx="48">
                  <c:v>16344.5</c:v>
                </c:pt>
                <c:pt idx="49">
                  <c:v>16344.5</c:v>
                </c:pt>
                <c:pt idx="50">
                  <c:v>16344.5</c:v>
                </c:pt>
                <c:pt idx="51">
                  <c:v>16344.5</c:v>
                </c:pt>
                <c:pt idx="52">
                  <c:v>16353.5</c:v>
                </c:pt>
                <c:pt idx="53">
                  <c:v>16353.5</c:v>
                </c:pt>
                <c:pt idx="54">
                  <c:v>17331</c:v>
                </c:pt>
                <c:pt idx="55">
                  <c:v>17487</c:v>
                </c:pt>
                <c:pt idx="56">
                  <c:v>17487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55-44E1-9A8B-C6175BBE0BA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2.0000000000000001E-4</c:v>
                  </c:pt>
                  <c:pt idx="17">
                    <c:v>2.8999999999999998E-3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2.0000000000000001E-4</c:v>
                  </c:pt>
                  <c:pt idx="17">
                    <c:v>2.8999999999999998E-3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-900</c:v>
                </c:pt>
                <c:pt idx="1">
                  <c:v>-741.5</c:v>
                </c:pt>
                <c:pt idx="2">
                  <c:v>-132</c:v>
                </c:pt>
                <c:pt idx="3">
                  <c:v>0</c:v>
                </c:pt>
                <c:pt idx="4">
                  <c:v>738</c:v>
                </c:pt>
                <c:pt idx="5">
                  <c:v>1604.5</c:v>
                </c:pt>
                <c:pt idx="6">
                  <c:v>3215.5</c:v>
                </c:pt>
                <c:pt idx="7">
                  <c:v>3297</c:v>
                </c:pt>
                <c:pt idx="8">
                  <c:v>3306</c:v>
                </c:pt>
                <c:pt idx="9">
                  <c:v>3332.5</c:v>
                </c:pt>
                <c:pt idx="10">
                  <c:v>3407</c:v>
                </c:pt>
                <c:pt idx="11">
                  <c:v>3479.5</c:v>
                </c:pt>
                <c:pt idx="12">
                  <c:v>3937</c:v>
                </c:pt>
                <c:pt idx="13">
                  <c:v>4100</c:v>
                </c:pt>
                <c:pt idx="14">
                  <c:v>4116</c:v>
                </c:pt>
                <c:pt idx="15">
                  <c:v>4116</c:v>
                </c:pt>
                <c:pt idx="16">
                  <c:v>4823.5</c:v>
                </c:pt>
                <c:pt idx="17">
                  <c:v>4927.5</c:v>
                </c:pt>
                <c:pt idx="18">
                  <c:v>4944</c:v>
                </c:pt>
                <c:pt idx="19">
                  <c:v>5132</c:v>
                </c:pt>
                <c:pt idx="20">
                  <c:v>6654.5</c:v>
                </c:pt>
                <c:pt idx="21">
                  <c:v>8337</c:v>
                </c:pt>
                <c:pt idx="22">
                  <c:v>8362.5</c:v>
                </c:pt>
                <c:pt idx="23">
                  <c:v>9034</c:v>
                </c:pt>
                <c:pt idx="24">
                  <c:v>9104.5</c:v>
                </c:pt>
                <c:pt idx="25">
                  <c:v>10025.5</c:v>
                </c:pt>
                <c:pt idx="26">
                  <c:v>10724.5</c:v>
                </c:pt>
                <c:pt idx="27">
                  <c:v>10738</c:v>
                </c:pt>
                <c:pt idx="28">
                  <c:v>10742.5</c:v>
                </c:pt>
                <c:pt idx="29">
                  <c:v>10767.5</c:v>
                </c:pt>
                <c:pt idx="30">
                  <c:v>11539</c:v>
                </c:pt>
                <c:pt idx="31">
                  <c:v>11586.5</c:v>
                </c:pt>
                <c:pt idx="32">
                  <c:v>12342</c:v>
                </c:pt>
                <c:pt idx="33">
                  <c:v>12342</c:v>
                </c:pt>
                <c:pt idx="34">
                  <c:v>12342</c:v>
                </c:pt>
                <c:pt idx="35">
                  <c:v>13285.5</c:v>
                </c:pt>
                <c:pt idx="36">
                  <c:v>13324</c:v>
                </c:pt>
                <c:pt idx="37">
                  <c:v>13996</c:v>
                </c:pt>
                <c:pt idx="38">
                  <c:v>15835.5</c:v>
                </c:pt>
                <c:pt idx="39">
                  <c:v>15835.5</c:v>
                </c:pt>
                <c:pt idx="40">
                  <c:v>15835.5</c:v>
                </c:pt>
                <c:pt idx="41">
                  <c:v>15835.5</c:v>
                </c:pt>
                <c:pt idx="42">
                  <c:v>15677</c:v>
                </c:pt>
                <c:pt idx="43">
                  <c:v>15677</c:v>
                </c:pt>
                <c:pt idx="44">
                  <c:v>15772</c:v>
                </c:pt>
                <c:pt idx="45">
                  <c:v>15772</c:v>
                </c:pt>
                <c:pt idx="46">
                  <c:v>15772</c:v>
                </c:pt>
                <c:pt idx="47">
                  <c:v>15772</c:v>
                </c:pt>
                <c:pt idx="48">
                  <c:v>16344.5</c:v>
                </c:pt>
                <c:pt idx="49">
                  <c:v>16344.5</c:v>
                </c:pt>
                <c:pt idx="50">
                  <c:v>16344.5</c:v>
                </c:pt>
                <c:pt idx="51">
                  <c:v>16344.5</c:v>
                </c:pt>
                <c:pt idx="52">
                  <c:v>16353.5</c:v>
                </c:pt>
                <c:pt idx="53">
                  <c:v>16353.5</c:v>
                </c:pt>
                <c:pt idx="54">
                  <c:v>17331</c:v>
                </c:pt>
                <c:pt idx="55">
                  <c:v>17487</c:v>
                </c:pt>
                <c:pt idx="56">
                  <c:v>17487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55-44E1-9A8B-C6175BBE0BA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2.0000000000000001E-4</c:v>
                  </c:pt>
                  <c:pt idx="17">
                    <c:v>2.8999999999999998E-3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2.0000000000000001E-4</c:v>
                  </c:pt>
                  <c:pt idx="17">
                    <c:v>2.8999999999999998E-3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5.0000000000000001E-4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-900</c:v>
                </c:pt>
                <c:pt idx="1">
                  <c:v>-741.5</c:v>
                </c:pt>
                <c:pt idx="2">
                  <c:v>-132</c:v>
                </c:pt>
                <c:pt idx="3">
                  <c:v>0</c:v>
                </c:pt>
                <c:pt idx="4">
                  <c:v>738</c:v>
                </c:pt>
                <c:pt idx="5">
                  <c:v>1604.5</c:v>
                </c:pt>
                <c:pt idx="6">
                  <c:v>3215.5</c:v>
                </c:pt>
                <c:pt idx="7">
                  <c:v>3297</c:v>
                </c:pt>
                <c:pt idx="8">
                  <c:v>3306</c:v>
                </c:pt>
                <c:pt idx="9">
                  <c:v>3332.5</c:v>
                </c:pt>
                <c:pt idx="10">
                  <c:v>3407</c:v>
                </c:pt>
                <c:pt idx="11">
                  <c:v>3479.5</c:v>
                </c:pt>
                <c:pt idx="12">
                  <c:v>3937</c:v>
                </c:pt>
                <c:pt idx="13">
                  <c:v>4100</c:v>
                </c:pt>
                <c:pt idx="14">
                  <c:v>4116</c:v>
                </c:pt>
                <c:pt idx="15">
                  <c:v>4116</c:v>
                </c:pt>
                <c:pt idx="16">
                  <c:v>4823.5</c:v>
                </c:pt>
                <c:pt idx="17">
                  <c:v>4927.5</c:v>
                </c:pt>
                <c:pt idx="18">
                  <c:v>4944</c:v>
                </c:pt>
                <c:pt idx="19">
                  <c:v>5132</c:v>
                </c:pt>
                <c:pt idx="20">
                  <c:v>6654.5</c:v>
                </c:pt>
                <c:pt idx="21">
                  <c:v>8337</c:v>
                </c:pt>
                <c:pt idx="22">
                  <c:v>8362.5</c:v>
                </c:pt>
                <c:pt idx="23">
                  <c:v>9034</c:v>
                </c:pt>
                <c:pt idx="24">
                  <c:v>9104.5</c:v>
                </c:pt>
                <c:pt idx="25">
                  <c:v>10025.5</c:v>
                </c:pt>
                <c:pt idx="26">
                  <c:v>10724.5</c:v>
                </c:pt>
                <c:pt idx="27">
                  <c:v>10738</c:v>
                </c:pt>
                <c:pt idx="28">
                  <c:v>10742.5</c:v>
                </c:pt>
                <c:pt idx="29">
                  <c:v>10767.5</c:v>
                </c:pt>
                <c:pt idx="30">
                  <c:v>11539</c:v>
                </c:pt>
                <c:pt idx="31">
                  <c:v>11586.5</c:v>
                </c:pt>
                <c:pt idx="32">
                  <c:v>12342</c:v>
                </c:pt>
                <c:pt idx="33">
                  <c:v>12342</c:v>
                </c:pt>
                <c:pt idx="34">
                  <c:v>12342</c:v>
                </c:pt>
                <c:pt idx="35">
                  <c:v>13285.5</c:v>
                </c:pt>
                <c:pt idx="36">
                  <c:v>13324</c:v>
                </c:pt>
                <c:pt idx="37">
                  <c:v>13996</c:v>
                </c:pt>
                <c:pt idx="38">
                  <c:v>15835.5</c:v>
                </c:pt>
                <c:pt idx="39">
                  <c:v>15835.5</c:v>
                </c:pt>
                <c:pt idx="40">
                  <c:v>15835.5</c:v>
                </c:pt>
                <c:pt idx="41">
                  <c:v>15835.5</c:v>
                </c:pt>
                <c:pt idx="42">
                  <c:v>15677</c:v>
                </c:pt>
                <c:pt idx="43">
                  <c:v>15677</c:v>
                </c:pt>
                <c:pt idx="44">
                  <c:v>15772</c:v>
                </c:pt>
                <c:pt idx="45">
                  <c:v>15772</c:v>
                </c:pt>
                <c:pt idx="46">
                  <c:v>15772</c:v>
                </c:pt>
                <c:pt idx="47">
                  <c:v>15772</c:v>
                </c:pt>
                <c:pt idx="48">
                  <c:v>16344.5</c:v>
                </c:pt>
                <c:pt idx="49">
                  <c:v>16344.5</c:v>
                </c:pt>
                <c:pt idx="50">
                  <c:v>16344.5</c:v>
                </c:pt>
                <c:pt idx="51">
                  <c:v>16344.5</c:v>
                </c:pt>
                <c:pt idx="52">
                  <c:v>16353.5</c:v>
                </c:pt>
                <c:pt idx="53">
                  <c:v>16353.5</c:v>
                </c:pt>
                <c:pt idx="54">
                  <c:v>17331</c:v>
                </c:pt>
                <c:pt idx="55">
                  <c:v>17487</c:v>
                </c:pt>
                <c:pt idx="56">
                  <c:v>17487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55-44E1-9A8B-C6175BBE0BA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-900</c:v>
                </c:pt>
                <c:pt idx="1">
                  <c:v>-741.5</c:v>
                </c:pt>
                <c:pt idx="2">
                  <c:v>-132</c:v>
                </c:pt>
                <c:pt idx="3">
                  <c:v>0</c:v>
                </c:pt>
                <c:pt idx="4">
                  <c:v>738</c:v>
                </c:pt>
                <c:pt idx="5">
                  <c:v>1604.5</c:v>
                </c:pt>
                <c:pt idx="6">
                  <c:v>3215.5</c:v>
                </c:pt>
                <c:pt idx="7">
                  <c:v>3297</c:v>
                </c:pt>
                <c:pt idx="8">
                  <c:v>3306</c:v>
                </c:pt>
                <c:pt idx="9">
                  <c:v>3332.5</c:v>
                </c:pt>
                <c:pt idx="10">
                  <c:v>3407</c:v>
                </c:pt>
                <c:pt idx="11">
                  <c:v>3479.5</c:v>
                </c:pt>
                <c:pt idx="12">
                  <c:v>3937</c:v>
                </c:pt>
                <c:pt idx="13">
                  <c:v>4100</c:v>
                </c:pt>
                <c:pt idx="14">
                  <c:v>4116</c:v>
                </c:pt>
                <c:pt idx="15">
                  <c:v>4116</c:v>
                </c:pt>
                <c:pt idx="16">
                  <c:v>4823.5</c:v>
                </c:pt>
                <c:pt idx="17">
                  <c:v>4927.5</c:v>
                </c:pt>
                <c:pt idx="18">
                  <c:v>4944</c:v>
                </c:pt>
                <c:pt idx="19">
                  <c:v>5132</c:v>
                </c:pt>
                <c:pt idx="20">
                  <c:v>6654.5</c:v>
                </c:pt>
                <c:pt idx="21">
                  <c:v>8337</c:v>
                </c:pt>
                <c:pt idx="22">
                  <c:v>8362.5</c:v>
                </c:pt>
                <c:pt idx="23">
                  <c:v>9034</c:v>
                </c:pt>
                <c:pt idx="24">
                  <c:v>9104.5</c:v>
                </c:pt>
                <c:pt idx="25">
                  <c:v>10025.5</c:v>
                </c:pt>
                <c:pt idx="26">
                  <c:v>10724.5</c:v>
                </c:pt>
                <c:pt idx="27">
                  <c:v>10738</c:v>
                </c:pt>
                <c:pt idx="28">
                  <c:v>10742.5</c:v>
                </c:pt>
                <c:pt idx="29">
                  <c:v>10767.5</c:v>
                </c:pt>
                <c:pt idx="30">
                  <c:v>11539</c:v>
                </c:pt>
                <c:pt idx="31">
                  <c:v>11586.5</c:v>
                </c:pt>
                <c:pt idx="32">
                  <c:v>12342</c:v>
                </c:pt>
                <c:pt idx="33">
                  <c:v>12342</c:v>
                </c:pt>
                <c:pt idx="34">
                  <c:v>12342</c:v>
                </c:pt>
                <c:pt idx="35">
                  <c:v>13285.5</c:v>
                </c:pt>
                <c:pt idx="36">
                  <c:v>13324</c:v>
                </c:pt>
                <c:pt idx="37">
                  <c:v>13996</c:v>
                </c:pt>
                <c:pt idx="38">
                  <c:v>15835.5</c:v>
                </c:pt>
                <c:pt idx="39">
                  <c:v>15835.5</c:v>
                </c:pt>
                <c:pt idx="40">
                  <c:v>15835.5</c:v>
                </c:pt>
                <c:pt idx="41">
                  <c:v>15835.5</c:v>
                </c:pt>
                <c:pt idx="42">
                  <c:v>15677</c:v>
                </c:pt>
                <c:pt idx="43">
                  <c:v>15677</c:v>
                </c:pt>
                <c:pt idx="44">
                  <c:v>15772</c:v>
                </c:pt>
                <c:pt idx="45">
                  <c:v>15772</c:v>
                </c:pt>
                <c:pt idx="46">
                  <c:v>15772</c:v>
                </c:pt>
                <c:pt idx="47">
                  <c:v>15772</c:v>
                </c:pt>
                <c:pt idx="48">
                  <c:v>16344.5</c:v>
                </c:pt>
                <c:pt idx="49">
                  <c:v>16344.5</c:v>
                </c:pt>
                <c:pt idx="50">
                  <c:v>16344.5</c:v>
                </c:pt>
                <c:pt idx="51">
                  <c:v>16344.5</c:v>
                </c:pt>
                <c:pt idx="52">
                  <c:v>16353.5</c:v>
                </c:pt>
                <c:pt idx="53">
                  <c:v>16353.5</c:v>
                </c:pt>
                <c:pt idx="54">
                  <c:v>17331</c:v>
                </c:pt>
                <c:pt idx="55">
                  <c:v>17487</c:v>
                </c:pt>
                <c:pt idx="56">
                  <c:v>17487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5.0749454886936966E-3</c:v>
                </c:pt>
                <c:pt idx="1">
                  <c:v>4.9726885794103056E-3</c:v>
                </c:pt>
                <c:pt idx="2">
                  <c:v>4.5794672153205446E-3</c:v>
                </c:pt>
                <c:pt idx="3">
                  <c:v>4.4943068870845343E-3</c:v>
                </c:pt>
                <c:pt idx="4">
                  <c:v>4.0181832337650211E-3</c:v>
                </c:pt>
                <c:pt idx="5">
                  <c:v>3.4591572912157551E-3</c:v>
                </c:pt>
                <c:pt idx="6">
                  <c:v>2.419814194335354E-3</c:v>
                </c:pt>
                <c:pt idx="7">
                  <c:v>2.3672341431896352E-3</c:v>
                </c:pt>
                <c:pt idx="8">
                  <c:v>2.3614277571735436E-3</c:v>
                </c:pt>
                <c:pt idx="9">
                  <c:v>2.344331176126163E-3</c:v>
                </c:pt>
                <c:pt idx="10">
                  <c:v>2.29626720299296E-3</c:v>
                </c:pt>
                <c:pt idx="11">
                  <c:v>2.2494935378633328E-3</c:v>
                </c:pt>
                <c:pt idx="12">
                  <c:v>1.9543355820453418E-3</c:v>
                </c:pt>
                <c:pt idx="13">
                  <c:v>1.8491754797539048E-3</c:v>
                </c:pt>
                <c:pt idx="14">
                  <c:v>1.8388530157252975E-3</c:v>
                </c:pt>
                <c:pt idx="15">
                  <c:v>1.8388530157252975E-3</c:v>
                </c:pt>
                <c:pt idx="16">
                  <c:v>1.3824065594603167E-3</c:v>
                </c:pt>
                <c:pt idx="17">
                  <c:v>1.3153105432743692E-3</c:v>
                </c:pt>
                <c:pt idx="18">
                  <c:v>1.3046655022448681E-3</c:v>
                </c:pt>
                <c:pt idx="19">
                  <c:v>1.1833765499087317E-3</c:v>
                </c:pt>
                <c:pt idx="20">
                  <c:v>2.0112958218656499E-4</c:v>
                </c:pt>
                <c:pt idx="21">
                  <c:v>-8.8434202582167529E-4</c:v>
                </c:pt>
                <c:pt idx="22">
                  <c:v>-9.0079345286726842E-4</c:v>
                </c:pt>
                <c:pt idx="23">
                  <c:v>-1.3340143650678819E-3</c:v>
                </c:pt>
                <c:pt idx="24">
                  <c:v>-1.3794977221939335E-3</c:v>
                </c:pt>
                <c:pt idx="25">
                  <c:v>-1.9736845578406425E-3</c:v>
                </c:pt>
                <c:pt idx="26">
                  <c:v>-2.4246472050904258E-3</c:v>
                </c:pt>
                <c:pt idx="27">
                  <c:v>-2.4333567841145634E-3</c:v>
                </c:pt>
                <c:pt idx="28">
                  <c:v>-2.436259977122609E-3</c:v>
                </c:pt>
                <c:pt idx="29">
                  <c:v>-2.4523888271673084E-3</c:v>
                </c:pt>
                <c:pt idx="30">
                  <c:v>-2.9501251395467176E-3</c:v>
                </c:pt>
                <c:pt idx="31">
                  <c:v>-2.9807699546316457E-3</c:v>
                </c:pt>
                <c:pt idx="32">
                  <c:v>-3.4681838029824493E-3</c:v>
                </c:pt>
                <c:pt idx="33">
                  <c:v>-3.4681838029824493E-3</c:v>
                </c:pt>
                <c:pt idx="34">
                  <c:v>-3.4681838029824493E-3</c:v>
                </c:pt>
                <c:pt idx="35">
                  <c:v>-4.0768866036693871E-3</c:v>
                </c:pt>
                <c:pt idx="36">
                  <c:v>-4.1017250327382241E-3</c:v>
                </c:pt>
                <c:pt idx="37">
                  <c:v>-4.5352685219397313E-3</c:v>
                </c:pt>
                <c:pt idx="38">
                  <c:v>-5.7220293082286804E-3</c:v>
                </c:pt>
                <c:pt idx="39">
                  <c:v>-5.7220293082286804E-3</c:v>
                </c:pt>
                <c:pt idx="40">
                  <c:v>-5.7220293082286804E-3</c:v>
                </c:pt>
                <c:pt idx="41">
                  <c:v>-5.7220293082286804E-3</c:v>
                </c:pt>
                <c:pt idx="42">
                  <c:v>-5.6197723989452903E-3</c:v>
                </c:pt>
                <c:pt idx="43">
                  <c:v>-5.6197723989452903E-3</c:v>
                </c:pt>
                <c:pt idx="44">
                  <c:v>-5.6810620291151467E-3</c:v>
                </c:pt>
                <c:pt idx="45">
                  <c:v>-5.6810620291151467E-3</c:v>
                </c:pt>
                <c:pt idx="46">
                  <c:v>-5.6810620291151467E-3</c:v>
                </c:pt>
                <c:pt idx="47">
                  <c:v>-5.6810620291151467E-3</c:v>
                </c:pt>
                <c:pt idx="48">
                  <c:v>-6.0504126951387519E-3</c:v>
                </c:pt>
                <c:pt idx="49">
                  <c:v>-6.0504126951387519E-3</c:v>
                </c:pt>
                <c:pt idx="50">
                  <c:v>-6.0504126951387519E-3</c:v>
                </c:pt>
                <c:pt idx="51">
                  <c:v>-6.0504126951387519E-3</c:v>
                </c:pt>
                <c:pt idx="52">
                  <c:v>-6.0562190811548431E-3</c:v>
                </c:pt>
                <c:pt idx="53">
                  <c:v>-6.0562190811548431E-3</c:v>
                </c:pt>
                <c:pt idx="54">
                  <c:v>-6.6868571179025723E-3</c:v>
                </c:pt>
                <c:pt idx="55">
                  <c:v>-6.7875011421814953E-3</c:v>
                </c:pt>
                <c:pt idx="56">
                  <c:v>-6.7875011421814953E-3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55-44E1-9A8B-C6175BBE0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076680"/>
        <c:axId val="1"/>
      </c:scatterChart>
      <c:valAx>
        <c:axId val="695076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8916786590383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5076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08633727619112"/>
          <c:y val="0.92073298764483702"/>
          <c:w val="0.6211000222297621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257175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CC9572A4-7C87-4627-1A21-674A78E81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43" TargetMode="External"/><Relationship Id="rId13" Type="http://schemas.openxmlformats.org/officeDocument/2006/relationships/hyperlink" Target="http://vsolj.cetus-net.org/no44.pdf" TargetMode="External"/><Relationship Id="rId18" Type="http://schemas.openxmlformats.org/officeDocument/2006/relationships/hyperlink" Target="http://vsolj.cetus-net.org/no46.pdf" TargetMode="External"/><Relationship Id="rId26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vsolj.cetus-net.org/no39.pdf" TargetMode="External"/><Relationship Id="rId21" Type="http://schemas.openxmlformats.org/officeDocument/2006/relationships/hyperlink" Target="http://vsolj.cetus-net.org/vsoljno51.pdf" TargetMode="External"/><Relationship Id="rId7" Type="http://schemas.openxmlformats.org/officeDocument/2006/relationships/hyperlink" Target="http://vsolj.cetus-net.org/no43.pdf" TargetMode="External"/><Relationship Id="rId12" Type="http://schemas.openxmlformats.org/officeDocument/2006/relationships/hyperlink" Target="http://vsolj.cetus-net.org/no44.pdf" TargetMode="External"/><Relationship Id="rId17" Type="http://schemas.openxmlformats.org/officeDocument/2006/relationships/hyperlink" Target="http://vsolj.cetus-net.org/no45.pdf" TargetMode="External"/><Relationship Id="rId25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vsolj.cetus-net.org/no47.pdf" TargetMode="External"/><Relationship Id="rId16" Type="http://schemas.openxmlformats.org/officeDocument/2006/relationships/hyperlink" Target="http://www.konkoly.hu/cgi-bin/IBVS?5843" TargetMode="External"/><Relationship Id="rId20" Type="http://schemas.openxmlformats.org/officeDocument/2006/relationships/hyperlink" Target="http://www.konkoly.hu/cgi-bin/IBVS?5960" TargetMode="External"/><Relationship Id="rId29" Type="http://schemas.openxmlformats.org/officeDocument/2006/relationships/hyperlink" Target="http://vsolj.cetus-net.org/vsoljno59.pdf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vsolj.cetus-net.org/no43.pdf" TargetMode="External"/><Relationship Id="rId11" Type="http://schemas.openxmlformats.org/officeDocument/2006/relationships/hyperlink" Target="http://vsolj.cetus-net.org/no44.pdf" TargetMode="External"/><Relationship Id="rId24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vsolj.cetus-net.org/no43.pdf" TargetMode="External"/><Relationship Id="rId15" Type="http://schemas.openxmlformats.org/officeDocument/2006/relationships/hyperlink" Target="http://www.konkoly.hu/cgi-bin/IBVS?5806" TargetMode="External"/><Relationship Id="rId23" Type="http://schemas.openxmlformats.org/officeDocument/2006/relationships/hyperlink" Target="http://vsolj.cetus-net.org/vsoljno53.pdf" TargetMode="External"/><Relationship Id="rId28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konkoly.hu/cgi-bin/IBVS?5677" TargetMode="External"/><Relationship Id="rId19" Type="http://schemas.openxmlformats.org/officeDocument/2006/relationships/hyperlink" Target="http://vsolj.cetus-net.org/no48.pdf" TargetMode="External"/><Relationship Id="rId4" Type="http://schemas.openxmlformats.org/officeDocument/2006/relationships/hyperlink" Target="http://vsolj.cetus-net.org/no40.pdf" TargetMode="External"/><Relationship Id="rId9" Type="http://schemas.openxmlformats.org/officeDocument/2006/relationships/hyperlink" Target="http://www.konkoly.hu/cgi-bin/IBVS?5690" TargetMode="External"/><Relationship Id="rId14" Type="http://schemas.openxmlformats.org/officeDocument/2006/relationships/hyperlink" Target="http://vsolj.cetus-net.org/no44.pdf" TargetMode="External"/><Relationship Id="rId22" Type="http://schemas.openxmlformats.org/officeDocument/2006/relationships/hyperlink" Target="http://www.konkoly.hu/cgi-bin/IBVS?6011" TargetMode="External"/><Relationship Id="rId27" Type="http://schemas.openxmlformats.org/officeDocument/2006/relationships/hyperlink" Target="http://vsolj.cetus-net.org/vsoljno56.pdf" TargetMode="External"/><Relationship Id="rId30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6"/>
  <sheetViews>
    <sheetView tabSelected="1" workbookViewId="0">
      <pane xSplit="14" ySplit="21" topLeftCell="O64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26</v>
      </c>
      <c r="B2" t="s">
        <v>37</v>
      </c>
      <c r="C2" s="3"/>
      <c r="D2" s="3"/>
    </row>
    <row r="3" spans="1:6" ht="13.5" thickBot="1" x14ac:dyDescent="0.25"/>
    <row r="4" spans="1:6" ht="14.25" thickTop="1" thickBot="1" x14ac:dyDescent="0.25">
      <c r="A4" s="5" t="s">
        <v>3</v>
      </c>
      <c r="C4" s="8" t="s">
        <v>30</v>
      </c>
      <c r="D4" s="9" t="s">
        <v>30</v>
      </c>
    </row>
    <row r="5" spans="1:6" ht="13.5" thickTop="1" x14ac:dyDescent="0.2">
      <c r="A5" s="15" t="s">
        <v>38</v>
      </c>
      <c r="B5" s="16"/>
      <c r="C5" s="17">
        <v>-9.5</v>
      </c>
      <c r="D5" s="16" t="s">
        <v>39</v>
      </c>
    </row>
    <row r="6" spans="1:6" x14ac:dyDescent="0.2">
      <c r="A6" s="5" t="s">
        <v>4</v>
      </c>
    </row>
    <row r="7" spans="1:6" x14ac:dyDescent="0.2">
      <c r="A7" t="s">
        <v>5</v>
      </c>
      <c r="C7" s="58">
        <v>51868.79</v>
      </c>
      <c r="D7" t="s">
        <v>32</v>
      </c>
    </row>
    <row r="8" spans="1:6" x14ac:dyDescent="0.2">
      <c r="A8" t="s">
        <v>6</v>
      </c>
      <c r="C8" s="58">
        <v>0.44079000000000002</v>
      </c>
      <c r="D8" t="s">
        <v>32</v>
      </c>
    </row>
    <row r="9" spans="1:6" x14ac:dyDescent="0.2">
      <c r="A9" s="31" t="s">
        <v>45</v>
      </c>
      <c r="B9" s="32">
        <v>22</v>
      </c>
      <c r="C9" s="30" t="str">
        <f>"F"&amp;B9</f>
        <v>F22</v>
      </c>
      <c r="D9" s="28" t="str">
        <f>"G"&amp;B9</f>
        <v>G22</v>
      </c>
    </row>
    <row r="10" spans="1:6" ht="13.5" thickBot="1" x14ac:dyDescent="0.25">
      <c r="A10" s="16"/>
      <c r="B10" s="16"/>
      <c r="C10" s="4" t="s">
        <v>22</v>
      </c>
      <c r="D10" s="4" t="s">
        <v>23</v>
      </c>
      <c r="E10" s="16"/>
    </row>
    <row r="11" spans="1:6" x14ac:dyDescent="0.2">
      <c r="A11" s="16" t="s">
        <v>18</v>
      </c>
      <c r="B11" s="16"/>
      <c r="C11" s="29">
        <f ca="1">INTERCEPT(INDIRECT($D$9):G988,INDIRECT($C$9):F988)</f>
        <v>4.4943068870845343E-3</v>
      </c>
      <c r="D11" s="3"/>
      <c r="E11" s="16"/>
    </row>
    <row r="12" spans="1:6" x14ac:dyDescent="0.2">
      <c r="A12" s="16" t="s">
        <v>19</v>
      </c>
      <c r="B12" s="16"/>
      <c r="C12" s="29">
        <f ca="1">SLOPE(INDIRECT($D$9):G988,INDIRECT($C$9):F988)</f>
        <v>-6.4515400178795842E-7</v>
      </c>
      <c r="D12" s="3"/>
      <c r="E12" s="16"/>
    </row>
    <row r="13" spans="1:6" x14ac:dyDescent="0.2">
      <c r="A13" s="16" t="s">
        <v>21</v>
      </c>
      <c r="B13" s="16"/>
      <c r="C13" s="3" t="s">
        <v>16</v>
      </c>
    </row>
    <row r="14" spans="1:6" x14ac:dyDescent="0.2">
      <c r="A14" s="16"/>
      <c r="B14" s="16"/>
      <c r="C14" s="16"/>
    </row>
    <row r="15" spans="1:6" x14ac:dyDescent="0.2">
      <c r="A15" s="18" t="s">
        <v>20</v>
      </c>
      <c r="B15" s="16"/>
      <c r="C15" s="19">
        <f ca="1">(C7+C11)+(C8+C12)*INT(MAX(F21:F3529))</f>
        <v>59576.877942498861</v>
      </c>
      <c r="E15" s="20" t="s">
        <v>47</v>
      </c>
      <c r="F15" s="17">
        <v>1</v>
      </c>
    </row>
    <row r="16" spans="1:6" x14ac:dyDescent="0.2">
      <c r="A16" s="22" t="s">
        <v>7</v>
      </c>
      <c r="B16" s="16"/>
      <c r="C16" s="23">
        <f ca="1">+C8+C12</f>
        <v>0.44078935484599824</v>
      </c>
      <c r="E16" s="20" t="s">
        <v>40</v>
      </c>
      <c r="F16" s="21">
        <f ca="1">NOW()+15018.5+$C$5/24</f>
        <v>60334.818696643517</v>
      </c>
    </row>
    <row r="17" spans="1:17" ht="13.5" thickBot="1" x14ac:dyDescent="0.25">
      <c r="A17" s="20" t="s">
        <v>31</v>
      </c>
      <c r="B17" s="16"/>
      <c r="C17" s="16">
        <f>COUNT(C21:C2187)</f>
        <v>57</v>
      </c>
      <c r="E17" s="20" t="s">
        <v>48</v>
      </c>
      <c r="F17" s="21">
        <f ca="1">ROUND(2*(F16-$C$7)/$C$8,0)/2+F15</f>
        <v>19207.5</v>
      </c>
    </row>
    <row r="18" spans="1:17" ht="14.25" thickTop="1" thickBot="1" x14ac:dyDescent="0.25">
      <c r="A18" s="22" t="s">
        <v>8</v>
      </c>
      <c r="B18" s="16"/>
      <c r="C18" s="25">
        <f ca="1">+C15</f>
        <v>59576.877942498861</v>
      </c>
      <c r="D18" s="26">
        <f ca="1">+C16</f>
        <v>0.44078935484599824</v>
      </c>
      <c r="E18" s="20" t="s">
        <v>41</v>
      </c>
      <c r="F18" s="28">
        <f ca="1">ROUND(2*(F16-$C$15)/$C$16,0)/2+F15</f>
        <v>1720.5</v>
      </c>
    </row>
    <row r="19" spans="1:17" ht="13.5" thickTop="1" x14ac:dyDescent="0.2">
      <c r="E19" s="20" t="s">
        <v>42</v>
      </c>
      <c r="F19" s="24">
        <f ca="1">+$C$15+$C$16*F18-15018.5-$C$5/24</f>
        <v>45317.151860844737</v>
      </c>
    </row>
    <row r="20" spans="1:17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58</v>
      </c>
      <c r="I20" s="7" t="s">
        <v>61</v>
      </c>
      <c r="J20" s="7" t="s">
        <v>55</v>
      </c>
      <c r="K20" s="7" t="s">
        <v>53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</row>
    <row r="21" spans="1:17" x14ac:dyDescent="0.2">
      <c r="A21" s="52" t="s">
        <v>68</v>
      </c>
      <c r="B21" s="54" t="s">
        <v>34</v>
      </c>
      <c r="C21" s="53">
        <v>51472.08</v>
      </c>
      <c r="D21" s="53" t="s">
        <v>61</v>
      </c>
      <c r="E21" s="35">
        <f t="shared" ref="E21:E27" si="0">+(C21-C$7)/C$8</f>
        <v>-899.99773134599036</v>
      </c>
      <c r="F21">
        <f t="shared" ref="F21:F27" si="1">ROUND(2*E21,0)/2</f>
        <v>-900</v>
      </c>
      <c r="G21">
        <f>+C21-(C$7+F21*C$8)</f>
        <v>1.0000000038417056E-3</v>
      </c>
      <c r="I21">
        <f>+G21</f>
        <v>1.0000000038417056E-3</v>
      </c>
      <c r="O21">
        <f t="shared" ref="O21:O27" ca="1" si="2">+C$11+C$12*$F21</f>
        <v>5.0749454886936966E-3</v>
      </c>
      <c r="Q21" s="2">
        <f t="shared" ref="Q21:Q27" si="3">+C21-15018.5</f>
        <v>36453.58</v>
      </c>
    </row>
    <row r="22" spans="1:17" x14ac:dyDescent="0.2">
      <c r="A22" s="52" t="s">
        <v>68</v>
      </c>
      <c r="B22" s="54" t="s">
        <v>44</v>
      </c>
      <c r="C22" s="53">
        <v>51541.946000000004</v>
      </c>
      <c r="D22" s="53" t="s">
        <v>61</v>
      </c>
      <c r="E22" s="35">
        <f t="shared" si="0"/>
        <v>-741.49595045259036</v>
      </c>
      <c r="F22">
        <f t="shared" si="1"/>
        <v>-741.5</v>
      </c>
      <c r="G22">
        <f>+C22-(C$7+F22*C$8)</f>
        <v>1.7850000003818423E-3</v>
      </c>
      <c r="I22">
        <f>+G22</f>
        <v>1.7850000003818423E-3</v>
      </c>
      <c r="O22">
        <f t="shared" ca="1" si="2"/>
        <v>4.9726885794103056E-3</v>
      </c>
      <c r="Q22" s="2">
        <f t="shared" si="3"/>
        <v>36523.446000000004</v>
      </c>
    </row>
    <row r="23" spans="1:17" x14ac:dyDescent="0.2">
      <c r="A23" s="52" t="s">
        <v>79</v>
      </c>
      <c r="B23" s="54" t="s">
        <v>34</v>
      </c>
      <c r="C23" s="53">
        <v>51810.614999999998</v>
      </c>
      <c r="D23" s="53" t="s">
        <v>61</v>
      </c>
      <c r="E23" s="35">
        <f t="shared" si="0"/>
        <v>-131.97894689081627</v>
      </c>
      <c r="F23">
        <f t="shared" si="1"/>
        <v>-132</v>
      </c>
      <c r="G23">
        <f>+C23-(C$7+F23*C$8)</f>
        <v>9.2799999983981252E-3</v>
      </c>
      <c r="I23">
        <f>+G23</f>
        <v>9.2799999983981252E-3</v>
      </c>
      <c r="O23">
        <f t="shared" ca="1" si="2"/>
        <v>4.5794672153205446E-3</v>
      </c>
      <c r="Q23" s="2">
        <f t="shared" si="3"/>
        <v>36792.114999999998</v>
      </c>
    </row>
    <row r="24" spans="1:17" x14ac:dyDescent="0.2">
      <c r="A24" t="s">
        <v>32</v>
      </c>
      <c r="C24" s="14">
        <v>51868.79</v>
      </c>
      <c r="D24" s="10" t="s">
        <v>16</v>
      </c>
      <c r="E24">
        <f t="shared" si="0"/>
        <v>0</v>
      </c>
      <c r="F24">
        <f t="shared" si="1"/>
        <v>0</v>
      </c>
      <c r="I24" s="28">
        <v>0</v>
      </c>
      <c r="O24">
        <f t="shared" ca="1" si="2"/>
        <v>4.4943068870845343E-3</v>
      </c>
      <c r="Q24" s="2">
        <f t="shared" si="3"/>
        <v>36850.29</v>
      </c>
    </row>
    <row r="25" spans="1:17" x14ac:dyDescent="0.2">
      <c r="A25" s="52" t="s">
        <v>83</v>
      </c>
      <c r="B25" s="54" t="s">
        <v>34</v>
      </c>
      <c r="C25" s="53">
        <v>52194.084999999999</v>
      </c>
      <c r="D25" s="53" t="s">
        <v>61</v>
      </c>
      <c r="E25" s="35">
        <f t="shared" si="0"/>
        <v>737.9818053948552</v>
      </c>
      <c r="F25">
        <f t="shared" si="1"/>
        <v>738</v>
      </c>
      <c r="G25">
        <f t="shared" ref="G25:G58" si="4">+C25-(C$7+F25*C$8)</f>
        <v>-8.020000001124572E-3</v>
      </c>
      <c r="I25">
        <f>+G25</f>
        <v>-8.020000001124572E-3</v>
      </c>
      <c r="O25">
        <f t="shared" ca="1" si="2"/>
        <v>4.0181832337650211E-3</v>
      </c>
      <c r="Q25" s="2">
        <f t="shared" si="3"/>
        <v>37175.584999999999</v>
      </c>
    </row>
    <row r="26" spans="1:17" x14ac:dyDescent="0.2">
      <c r="A26" s="52" t="s">
        <v>87</v>
      </c>
      <c r="B26" s="54" t="s">
        <v>44</v>
      </c>
      <c r="C26" s="53">
        <v>52576.04</v>
      </c>
      <c r="D26" s="53" t="s">
        <v>61</v>
      </c>
      <c r="E26" s="35">
        <f t="shared" si="0"/>
        <v>1604.5055468590485</v>
      </c>
      <c r="F26">
        <f t="shared" si="1"/>
        <v>1604.5</v>
      </c>
      <c r="G26">
        <f t="shared" si="4"/>
        <v>2.4449999982607551E-3</v>
      </c>
      <c r="I26">
        <f>+G26</f>
        <v>2.4449999982607551E-3</v>
      </c>
      <c r="O26">
        <f t="shared" ca="1" si="2"/>
        <v>3.4591572912157551E-3</v>
      </c>
      <c r="Q26" s="2">
        <f t="shared" si="3"/>
        <v>37557.54</v>
      </c>
    </row>
    <row r="27" spans="1:17" x14ac:dyDescent="0.2">
      <c r="A27" s="52" t="s">
        <v>91</v>
      </c>
      <c r="B27" s="54" t="s">
        <v>44</v>
      </c>
      <c r="C27" s="53">
        <v>53286.154000000002</v>
      </c>
      <c r="D27" s="53" t="s">
        <v>61</v>
      </c>
      <c r="E27" s="35">
        <f t="shared" si="0"/>
        <v>3215.5085187958016</v>
      </c>
      <c r="F27">
        <f t="shared" si="1"/>
        <v>3215.5</v>
      </c>
      <c r="G27">
        <f t="shared" si="4"/>
        <v>3.7549999979091808E-3</v>
      </c>
      <c r="I27">
        <f>+G27</f>
        <v>3.7549999979091808E-3</v>
      </c>
      <c r="O27">
        <f t="shared" ca="1" si="2"/>
        <v>2.419814194335354E-3</v>
      </c>
      <c r="Q27" s="2">
        <f t="shared" si="3"/>
        <v>38267.654000000002</v>
      </c>
    </row>
    <row r="28" spans="1:17" x14ac:dyDescent="0.2">
      <c r="A28" s="52" t="s">
        <v>91</v>
      </c>
      <c r="B28" s="54" t="s">
        <v>34</v>
      </c>
      <c r="C28" s="53">
        <v>53322.076999999997</v>
      </c>
      <c r="D28" s="53" t="s">
        <v>61</v>
      </c>
      <c r="E28" s="35">
        <f t="shared" ref="E28:E58" si="5">+(C28-C$7)/C$8</f>
        <v>3297.0053767099903</v>
      </c>
      <c r="F28">
        <f t="shared" ref="F28:F74" si="6">ROUND(2*E28,0)/2</f>
        <v>3297</v>
      </c>
      <c r="G28">
        <f t="shared" si="4"/>
        <v>2.3699999946984462E-3</v>
      </c>
      <c r="I28">
        <f>+G28</f>
        <v>2.3699999946984462E-3</v>
      </c>
      <c r="O28">
        <f t="shared" ref="O28:O58" ca="1" si="7">+C$11+C$12*$F28</f>
        <v>2.3672341431896352E-3</v>
      </c>
      <c r="Q28" s="2">
        <f t="shared" ref="Q28:Q58" si="8">+C28-15018.5</f>
        <v>38303.576999999997</v>
      </c>
    </row>
    <row r="29" spans="1:17" x14ac:dyDescent="0.2">
      <c r="A29" s="52" t="s">
        <v>91</v>
      </c>
      <c r="B29" s="54" t="s">
        <v>34</v>
      </c>
      <c r="C29" s="53">
        <v>53326.046999999999</v>
      </c>
      <c r="D29" s="53" t="s">
        <v>61</v>
      </c>
      <c r="E29" s="35">
        <f t="shared" si="5"/>
        <v>3306.0119331200749</v>
      </c>
      <c r="F29">
        <f t="shared" si="6"/>
        <v>3306</v>
      </c>
      <c r="G29">
        <f t="shared" si="4"/>
        <v>5.2599999980884604E-3</v>
      </c>
      <c r="I29">
        <f>+G29</f>
        <v>5.2599999980884604E-3</v>
      </c>
      <c r="O29">
        <f t="shared" ca="1" si="7"/>
        <v>2.3614277571735436E-3</v>
      </c>
      <c r="Q29" s="2">
        <f t="shared" si="8"/>
        <v>38307.546999999999</v>
      </c>
    </row>
    <row r="30" spans="1:17" x14ac:dyDescent="0.2">
      <c r="A30" s="36" t="s">
        <v>46</v>
      </c>
      <c r="B30" s="33" t="s">
        <v>44</v>
      </c>
      <c r="C30" s="34">
        <v>53337.7258</v>
      </c>
      <c r="D30" s="34">
        <v>1E-3</v>
      </c>
      <c r="E30" s="35">
        <f t="shared" si="5"/>
        <v>3332.5070895437721</v>
      </c>
      <c r="F30">
        <f t="shared" si="6"/>
        <v>3332.5</v>
      </c>
      <c r="G30">
        <f t="shared" si="4"/>
        <v>3.125000002910383E-3</v>
      </c>
      <c r="K30">
        <f>+G30</f>
        <v>3.125000002910383E-3</v>
      </c>
      <c r="O30">
        <f t="shared" ca="1" si="7"/>
        <v>2.344331176126163E-3</v>
      </c>
      <c r="Q30" s="2">
        <f t="shared" si="8"/>
        <v>38319.2258</v>
      </c>
    </row>
    <row r="31" spans="1:17" x14ac:dyDescent="0.2">
      <c r="A31" s="11" t="s">
        <v>33</v>
      </c>
      <c r="B31" s="12" t="s">
        <v>34</v>
      </c>
      <c r="C31" s="13">
        <v>53370.563399999999</v>
      </c>
      <c r="D31" s="13">
        <v>2.9999999999999997E-4</v>
      </c>
      <c r="E31" s="35">
        <f t="shared" si="5"/>
        <v>3407.00424238299</v>
      </c>
      <c r="F31">
        <f t="shared" si="6"/>
        <v>3407</v>
      </c>
      <c r="G31">
        <f t="shared" si="4"/>
        <v>1.870000000053551E-3</v>
      </c>
      <c r="K31">
        <f>+G31</f>
        <v>1.870000000053551E-3</v>
      </c>
      <c r="O31">
        <f t="shared" ca="1" si="7"/>
        <v>2.29626720299296E-3</v>
      </c>
      <c r="Q31" s="2">
        <f t="shared" si="8"/>
        <v>38352.063399999999</v>
      </c>
    </row>
    <row r="32" spans="1:17" x14ac:dyDescent="0.2">
      <c r="A32" s="11" t="s">
        <v>35</v>
      </c>
      <c r="B32" s="12" t="s">
        <v>34</v>
      </c>
      <c r="C32" s="13">
        <v>53402.520700000001</v>
      </c>
      <c r="D32" s="13">
        <v>2.9999999999999997E-4</v>
      </c>
      <c r="E32" s="35">
        <f t="shared" si="5"/>
        <v>3479.5042990993443</v>
      </c>
      <c r="F32">
        <f t="shared" si="6"/>
        <v>3479.5</v>
      </c>
      <c r="G32">
        <f t="shared" si="4"/>
        <v>1.8950000012409873E-3</v>
      </c>
      <c r="K32">
        <f>+G32</f>
        <v>1.8950000012409873E-3</v>
      </c>
      <c r="O32">
        <f t="shared" ca="1" si="7"/>
        <v>2.2494935378633328E-3</v>
      </c>
      <c r="Q32" s="2">
        <f t="shared" si="8"/>
        <v>38384.020700000001</v>
      </c>
    </row>
    <row r="33" spans="1:17" x14ac:dyDescent="0.2">
      <c r="A33" s="52" t="s">
        <v>121</v>
      </c>
      <c r="B33" s="54" t="s">
        <v>34</v>
      </c>
      <c r="C33" s="53">
        <v>53604.182800000002</v>
      </c>
      <c r="D33" s="53" t="s">
        <v>61</v>
      </c>
      <c r="E33" s="35">
        <f t="shared" si="5"/>
        <v>3937.0058304408026</v>
      </c>
      <c r="F33">
        <f t="shared" si="6"/>
        <v>3937</v>
      </c>
      <c r="G33">
        <f t="shared" si="4"/>
        <v>2.5700000041979365E-3</v>
      </c>
      <c r="K33">
        <f>+G33</f>
        <v>2.5700000041979365E-3</v>
      </c>
      <c r="O33">
        <f t="shared" ca="1" si="7"/>
        <v>1.9543355820453418E-3</v>
      </c>
      <c r="Q33" s="2">
        <f t="shared" si="8"/>
        <v>38585.682800000002</v>
      </c>
    </row>
    <row r="34" spans="1:17" x14ac:dyDescent="0.2">
      <c r="A34" s="52" t="s">
        <v>121</v>
      </c>
      <c r="B34" s="54" t="s">
        <v>34</v>
      </c>
      <c r="C34" s="53">
        <v>53676.030700000003</v>
      </c>
      <c r="D34" s="53" t="s">
        <v>61</v>
      </c>
      <c r="E34" s="35">
        <f t="shared" si="5"/>
        <v>4100.0038567118172</v>
      </c>
      <c r="F34">
        <f t="shared" si="6"/>
        <v>4100</v>
      </c>
      <c r="G34">
        <f t="shared" si="4"/>
        <v>1.7000000007101335E-3</v>
      </c>
      <c r="K34">
        <f>+G34</f>
        <v>1.7000000007101335E-3</v>
      </c>
      <c r="O34">
        <f t="shared" ca="1" si="7"/>
        <v>1.8491754797539048E-3</v>
      </c>
      <c r="Q34" s="2">
        <f t="shared" si="8"/>
        <v>38657.530700000003</v>
      </c>
    </row>
    <row r="35" spans="1:17" x14ac:dyDescent="0.2">
      <c r="A35" s="52" t="s">
        <v>121</v>
      </c>
      <c r="B35" s="54" t="s">
        <v>34</v>
      </c>
      <c r="C35" s="53">
        <v>53683.082999999999</v>
      </c>
      <c r="D35" s="53" t="s">
        <v>61</v>
      </c>
      <c r="E35" s="35">
        <f t="shared" si="5"/>
        <v>4116.0030853694452</v>
      </c>
      <c r="F35">
        <f t="shared" si="6"/>
        <v>4116</v>
      </c>
      <c r="G35">
        <f t="shared" si="4"/>
        <v>1.3599999947473407E-3</v>
      </c>
      <c r="I35">
        <f>+G35</f>
        <v>1.3599999947473407E-3</v>
      </c>
      <c r="O35">
        <f t="shared" ca="1" si="7"/>
        <v>1.8388530157252975E-3</v>
      </c>
      <c r="Q35" s="2">
        <f t="shared" si="8"/>
        <v>38664.582999999999</v>
      </c>
    </row>
    <row r="36" spans="1:17" x14ac:dyDescent="0.2">
      <c r="A36" s="52" t="s">
        <v>121</v>
      </c>
      <c r="B36" s="54" t="s">
        <v>34</v>
      </c>
      <c r="C36" s="53">
        <v>53683.083299999998</v>
      </c>
      <c r="D36" s="53" t="s">
        <v>61</v>
      </c>
      <c r="E36" s="35">
        <f t="shared" si="5"/>
        <v>4116.0037659656473</v>
      </c>
      <c r="F36">
        <f t="shared" si="6"/>
        <v>4116</v>
      </c>
      <c r="G36">
        <f t="shared" si="4"/>
        <v>1.6599999944446608E-3</v>
      </c>
      <c r="K36">
        <f t="shared" ref="K36:K58" si="9">+G36</f>
        <v>1.6599999944446608E-3</v>
      </c>
      <c r="O36">
        <f t="shared" ca="1" si="7"/>
        <v>1.8388530157252975E-3</v>
      </c>
      <c r="Q36" s="2">
        <f t="shared" si="8"/>
        <v>38664.583299999998</v>
      </c>
    </row>
    <row r="37" spans="1:17" x14ac:dyDescent="0.2">
      <c r="A37" s="27" t="s">
        <v>43</v>
      </c>
      <c r="B37" s="12" t="s">
        <v>44</v>
      </c>
      <c r="C37" s="13">
        <v>53994.941899999976</v>
      </c>
      <c r="D37" s="13">
        <v>2.0000000000000001E-4</v>
      </c>
      <c r="E37" s="35">
        <f t="shared" si="5"/>
        <v>4823.5030286530437</v>
      </c>
      <c r="F37">
        <f t="shared" si="6"/>
        <v>4823.5</v>
      </c>
      <c r="G37">
        <f t="shared" si="4"/>
        <v>1.3349999790079892E-3</v>
      </c>
      <c r="K37">
        <f t="shared" si="9"/>
        <v>1.3349999790079892E-3</v>
      </c>
      <c r="O37">
        <f t="shared" ca="1" si="7"/>
        <v>1.3824065594603167E-3</v>
      </c>
      <c r="Q37" s="2">
        <f t="shared" si="8"/>
        <v>38976.441899999976</v>
      </c>
    </row>
    <row r="38" spans="1:17" x14ac:dyDescent="0.2">
      <c r="A38" s="36" t="s">
        <v>46</v>
      </c>
      <c r="B38" s="33" t="s">
        <v>44</v>
      </c>
      <c r="C38" s="34">
        <v>54040.783199999998</v>
      </c>
      <c r="D38" s="34">
        <v>2.8999999999999998E-3</v>
      </c>
      <c r="E38" s="35">
        <f t="shared" si="5"/>
        <v>4927.5010776106474</v>
      </c>
      <c r="F38">
        <f t="shared" si="6"/>
        <v>4927.5</v>
      </c>
      <c r="G38">
        <f t="shared" si="4"/>
        <v>4.7500000073341653E-4</v>
      </c>
      <c r="K38">
        <f t="shared" si="9"/>
        <v>4.7500000073341653E-4</v>
      </c>
      <c r="O38">
        <f t="shared" ca="1" si="7"/>
        <v>1.3153105432743692E-3</v>
      </c>
      <c r="Q38" s="2">
        <f t="shared" si="8"/>
        <v>39022.283199999998</v>
      </c>
    </row>
    <row r="39" spans="1:17" x14ac:dyDescent="0.2">
      <c r="A39" s="52" t="s">
        <v>145</v>
      </c>
      <c r="B39" s="54" t="s">
        <v>34</v>
      </c>
      <c r="C39" s="53">
        <v>54048.0599</v>
      </c>
      <c r="D39" s="53" t="s">
        <v>61</v>
      </c>
      <c r="E39" s="35">
        <f t="shared" si="5"/>
        <v>4944.0093922275901</v>
      </c>
      <c r="F39">
        <f t="shared" si="6"/>
        <v>4944</v>
      </c>
      <c r="G39">
        <f t="shared" si="4"/>
        <v>4.1399999972782098E-3</v>
      </c>
      <c r="K39">
        <f t="shared" si="9"/>
        <v>4.1399999972782098E-3</v>
      </c>
      <c r="O39">
        <f t="shared" ca="1" si="7"/>
        <v>1.3046655022448681E-3</v>
      </c>
      <c r="Q39" s="2">
        <f t="shared" si="8"/>
        <v>39029.5599</v>
      </c>
    </row>
    <row r="40" spans="1:17" x14ac:dyDescent="0.2">
      <c r="A40" s="52" t="s">
        <v>151</v>
      </c>
      <c r="B40" s="54" t="s">
        <v>34</v>
      </c>
      <c r="C40" s="53">
        <v>54130.925600000002</v>
      </c>
      <c r="D40" s="53" t="s">
        <v>61</v>
      </c>
      <c r="E40" s="35">
        <f t="shared" si="5"/>
        <v>5132.0029946232935</v>
      </c>
      <c r="F40">
        <f t="shared" si="6"/>
        <v>5132</v>
      </c>
      <c r="G40">
        <f t="shared" si="4"/>
        <v>1.3200000030337833E-3</v>
      </c>
      <c r="K40">
        <f t="shared" si="9"/>
        <v>1.3200000030337833E-3</v>
      </c>
      <c r="O40">
        <f t="shared" ca="1" si="7"/>
        <v>1.1833765499087317E-3</v>
      </c>
      <c r="Q40" s="2">
        <f t="shared" si="8"/>
        <v>39112.425600000002</v>
      </c>
    </row>
    <row r="41" spans="1:17" x14ac:dyDescent="0.2">
      <c r="A41" s="52" t="s">
        <v>156</v>
      </c>
      <c r="B41" s="54" t="s">
        <v>44</v>
      </c>
      <c r="C41" s="53">
        <v>54802.027900000001</v>
      </c>
      <c r="D41" s="53" t="s">
        <v>61</v>
      </c>
      <c r="E41" s="35">
        <f t="shared" si="5"/>
        <v>6654.5019170126361</v>
      </c>
      <c r="F41">
        <f t="shared" si="6"/>
        <v>6654.5</v>
      </c>
      <c r="G41">
        <f t="shared" si="4"/>
        <v>8.4500000230036676E-4</v>
      </c>
      <c r="K41">
        <f t="shared" si="9"/>
        <v>8.4500000230036676E-4</v>
      </c>
      <c r="O41">
        <f t="shared" ca="1" si="7"/>
        <v>2.0112958218656499E-4</v>
      </c>
      <c r="Q41" s="2">
        <f t="shared" si="8"/>
        <v>39783.527900000001</v>
      </c>
    </row>
    <row r="42" spans="1:17" x14ac:dyDescent="0.2">
      <c r="A42" s="55" t="s">
        <v>49</v>
      </c>
      <c r="B42" s="56" t="s">
        <v>34</v>
      </c>
      <c r="C42" s="57">
        <v>55543.654600000002</v>
      </c>
      <c r="D42" s="57">
        <v>5.9999999999999995E-4</v>
      </c>
      <c r="E42" s="35">
        <f t="shared" si="5"/>
        <v>8336.9963020939686</v>
      </c>
      <c r="F42">
        <f t="shared" si="6"/>
        <v>8337</v>
      </c>
      <c r="G42">
        <f t="shared" si="4"/>
        <v>-1.6299999988405034E-3</v>
      </c>
      <c r="K42">
        <f t="shared" si="9"/>
        <v>-1.6299999988405034E-3</v>
      </c>
      <c r="O42">
        <f t="shared" ca="1" si="7"/>
        <v>-8.8434202582167529E-4</v>
      </c>
      <c r="Q42" s="2">
        <f t="shared" si="8"/>
        <v>40525.154600000002</v>
      </c>
    </row>
    <row r="43" spans="1:17" x14ac:dyDescent="0.2">
      <c r="A43" s="52" t="s">
        <v>166</v>
      </c>
      <c r="B43" s="54" t="s">
        <v>44</v>
      </c>
      <c r="C43" s="53">
        <v>55554.894099999998</v>
      </c>
      <c r="D43" s="53" t="s">
        <v>61</v>
      </c>
      <c r="E43" s="35">
        <f t="shared" si="5"/>
        <v>8362.4948388121247</v>
      </c>
      <c r="F43">
        <f t="shared" si="6"/>
        <v>8362.5</v>
      </c>
      <c r="G43">
        <f t="shared" si="4"/>
        <v>-2.2750000061932951E-3</v>
      </c>
      <c r="K43">
        <f t="shared" si="9"/>
        <v>-2.2750000061932951E-3</v>
      </c>
      <c r="O43">
        <f t="shared" ca="1" si="7"/>
        <v>-9.0079345286726842E-4</v>
      </c>
      <c r="Q43" s="2">
        <f t="shared" si="8"/>
        <v>40536.394099999998</v>
      </c>
    </row>
    <row r="44" spans="1:17" x14ac:dyDescent="0.2">
      <c r="A44" s="37" t="s">
        <v>50</v>
      </c>
      <c r="B44" s="38" t="s">
        <v>34</v>
      </c>
      <c r="C44" s="37">
        <v>55850.885699999999</v>
      </c>
      <c r="D44" s="37">
        <v>5.0000000000000001E-4</v>
      </c>
      <c r="E44" s="35">
        <f t="shared" si="5"/>
        <v>9033.9973683613462</v>
      </c>
      <c r="F44">
        <f t="shared" si="6"/>
        <v>9034</v>
      </c>
      <c r="G44">
        <f t="shared" si="4"/>
        <v>-1.1599999997997656E-3</v>
      </c>
      <c r="K44">
        <f t="shared" si="9"/>
        <v>-1.1599999997997656E-3</v>
      </c>
      <c r="O44">
        <f t="shared" ca="1" si="7"/>
        <v>-1.3340143650678819E-3</v>
      </c>
      <c r="Q44" s="2">
        <f t="shared" si="8"/>
        <v>40832.385699999999</v>
      </c>
    </row>
    <row r="45" spans="1:17" x14ac:dyDescent="0.2">
      <c r="A45" s="52" t="s">
        <v>176</v>
      </c>
      <c r="B45" s="54" t="s">
        <v>44</v>
      </c>
      <c r="C45" s="53">
        <v>55881.957999999999</v>
      </c>
      <c r="D45" s="53" t="s">
        <v>61</v>
      </c>
      <c r="E45" s="35">
        <f t="shared" si="5"/>
        <v>9104.4896662809897</v>
      </c>
      <c r="F45">
        <f t="shared" si="6"/>
        <v>9104.5</v>
      </c>
      <c r="G45">
        <f t="shared" si="4"/>
        <v>-4.5549999995273538E-3</v>
      </c>
      <c r="K45">
        <f t="shared" si="9"/>
        <v>-4.5549999995273538E-3</v>
      </c>
      <c r="O45">
        <f t="shared" ca="1" si="7"/>
        <v>-1.3794977221939335E-3</v>
      </c>
      <c r="Q45" s="2">
        <f t="shared" si="8"/>
        <v>40863.457999999999</v>
      </c>
    </row>
    <row r="46" spans="1:17" x14ac:dyDescent="0.2">
      <c r="A46" s="52" t="s">
        <v>181</v>
      </c>
      <c r="B46" s="54" t="s">
        <v>44</v>
      </c>
      <c r="C46" s="53">
        <v>56287.928399999997</v>
      </c>
      <c r="D46" s="53" t="s">
        <v>61</v>
      </c>
      <c r="E46" s="35">
        <f t="shared" si="5"/>
        <v>10025.496041198749</v>
      </c>
      <c r="F46">
        <f t="shared" si="6"/>
        <v>10025.5</v>
      </c>
      <c r="G46">
        <f t="shared" si="4"/>
        <v>-1.7450000013923272E-3</v>
      </c>
      <c r="K46">
        <f t="shared" si="9"/>
        <v>-1.7450000013923272E-3</v>
      </c>
      <c r="O46">
        <f t="shared" ca="1" si="7"/>
        <v>-1.9736845578406425E-3</v>
      </c>
      <c r="Q46" s="2">
        <f t="shared" si="8"/>
        <v>41269.428399999997</v>
      </c>
    </row>
    <row r="47" spans="1:17" x14ac:dyDescent="0.2">
      <c r="A47" s="52" t="s">
        <v>186</v>
      </c>
      <c r="B47" s="54" t="s">
        <v>44</v>
      </c>
      <c r="C47" s="53">
        <v>56596.039599999996</v>
      </c>
      <c r="D47" s="53" t="s">
        <v>61</v>
      </c>
      <c r="E47" s="35">
        <f t="shared" si="5"/>
        <v>10724.493749858198</v>
      </c>
      <c r="F47">
        <f t="shared" si="6"/>
        <v>10724.5</v>
      </c>
      <c r="G47">
        <f t="shared" si="4"/>
        <v>-2.7550000013434328E-3</v>
      </c>
      <c r="K47">
        <f t="shared" si="9"/>
        <v>-2.7550000013434328E-3</v>
      </c>
      <c r="O47">
        <f t="shared" ca="1" si="7"/>
        <v>-2.4246472050904258E-3</v>
      </c>
      <c r="Q47" s="2">
        <f t="shared" si="8"/>
        <v>41577.539599999996</v>
      </c>
    </row>
    <row r="48" spans="1:17" x14ac:dyDescent="0.2">
      <c r="A48" s="52" t="s">
        <v>186</v>
      </c>
      <c r="B48" s="54" t="s">
        <v>34</v>
      </c>
      <c r="C48" s="53">
        <v>56601.990899999997</v>
      </c>
      <c r="D48" s="53" t="s">
        <v>61</v>
      </c>
      <c r="E48" s="35">
        <f t="shared" si="5"/>
        <v>10737.995190453496</v>
      </c>
      <c r="F48">
        <f t="shared" si="6"/>
        <v>10738</v>
      </c>
      <c r="G48">
        <f t="shared" si="4"/>
        <v>-2.1200000046519563E-3</v>
      </c>
      <c r="K48">
        <f t="shared" si="9"/>
        <v>-2.1200000046519563E-3</v>
      </c>
      <c r="O48">
        <f t="shared" ca="1" si="7"/>
        <v>-2.4333567841145634E-3</v>
      </c>
      <c r="Q48" s="2">
        <f t="shared" si="8"/>
        <v>41583.490899999997</v>
      </c>
    </row>
    <row r="49" spans="1:17" x14ac:dyDescent="0.2">
      <c r="A49" s="52" t="s">
        <v>186</v>
      </c>
      <c r="B49" s="54" t="s">
        <v>44</v>
      </c>
      <c r="C49" s="53">
        <v>56603.977200000001</v>
      </c>
      <c r="D49" s="53" t="s">
        <v>61</v>
      </c>
      <c r="E49" s="35">
        <f t="shared" si="5"/>
        <v>10742.501417908756</v>
      </c>
      <c r="F49">
        <f t="shared" si="6"/>
        <v>10742.5</v>
      </c>
      <c r="G49">
        <f t="shared" si="4"/>
        <v>6.2500000058207661E-4</v>
      </c>
      <c r="K49">
        <f t="shared" si="9"/>
        <v>6.2500000058207661E-4</v>
      </c>
      <c r="O49">
        <f t="shared" ca="1" si="7"/>
        <v>-2.436259977122609E-3</v>
      </c>
      <c r="Q49" s="2">
        <f t="shared" si="8"/>
        <v>41585.477200000001</v>
      </c>
    </row>
    <row r="50" spans="1:17" x14ac:dyDescent="0.2">
      <c r="A50" s="52" t="s">
        <v>186</v>
      </c>
      <c r="B50" s="54" t="s">
        <v>44</v>
      </c>
      <c r="C50" s="53">
        <v>56614.994200000001</v>
      </c>
      <c r="D50" s="53" t="s">
        <v>61</v>
      </c>
      <c r="E50" s="35">
        <f t="shared" si="5"/>
        <v>10767.495179110234</v>
      </c>
      <c r="F50">
        <f t="shared" si="6"/>
        <v>10767.5</v>
      </c>
      <c r="G50">
        <f t="shared" si="4"/>
        <v>-2.1249999990686774E-3</v>
      </c>
      <c r="K50">
        <f t="shared" si="9"/>
        <v>-2.1249999990686774E-3</v>
      </c>
      <c r="O50">
        <f t="shared" ca="1" si="7"/>
        <v>-2.4523888271673084E-3</v>
      </c>
      <c r="Q50" s="2">
        <f t="shared" si="8"/>
        <v>41596.494200000001</v>
      </c>
    </row>
    <row r="51" spans="1:17" x14ac:dyDescent="0.2">
      <c r="A51" s="62" t="s">
        <v>1</v>
      </c>
      <c r="B51" s="63" t="s">
        <v>34</v>
      </c>
      <c r="C51" s="62">
        <v>56955.064699999988</v>
      </c>
      <c r="D51" s="61" t="s">
        <v>66</v>
      </c>
      <c r="E51" s="35">
        <f t="shared" si="5"/>
        <v>11538.997481794022</v>
      </c>
      <c r="F51">
        <f t="shared" si="6"/>
        <v>11539</v>
      </c>
      <c r="G51">
        <f t="shared" si="4"/>
        <v>-1.1100000119768083E-3</v>
      </c>
      <c r="K51">
        <f t="shared" si="9"/>
        <v>-1.1100000119768083E-3</v>
      </c>
      <c r="O51">
        <f t="shared" ca="1" si="7"/>
        <v>-2.9501251395467176E-3</v>
      </c>
      <c r="Q51" s="2">
        <f t="shared" si="8"/>
        <v>41936.564699999988</v>
      </c>
    </row>
    <row r="52" spans="1:17" x14ac:dyDescent="0.2">
      <c r="A52" s="62" t="s">
        <v>1</v>
      </c>
      <c r="B52" s="63" t="s">
        <v>44</v>
      </c>
      <c r="C52" s="62">
        <v>56976.001600000076</v>
      </c>
      <c r="D52" s="61" t="s">
        <v>66</v>
      </c>
      <c r="E52" s="35">
        <f t="shared" si="5"/>
        <v>11586.496063885466</v>
      </c>
      <c r="F52">
        <f t="shared" si="6"/>
        <v>11586.5</v>
      </c>
      <c r="G52">
        <f t="shared" si="4"/>
        <v>-1.7349999252473935E-3</v>
      </c>
      <c r="K52">
        <f t="shared" si="9"/>
        <v>-1.7349999252473935E-3</v>
      </c>
      <c r="O52">
        <f t="shared" ca="1" si="7"/>
        <v>-2.9807699546316457E-3</v>
      </c>
      <c r="Q52" s="2">
        <f t="shared" si="8"/>
        <v>41957.501600000076</v>
      </c>
    </row>
    <row r="53" spans="1:17" x14ac:dyDescent="0.2">
      <c r="A53" s="62" t="s">
        <v>2</v>
      </c>
      <c r="B53" s="63" t="s">
        <v>34</v>
      </c>
      <c r="C53" s="62">
        <v>57309.021099999998</v>
      </c>
      <c r="D53" s="59" t="s">
        <v>66</v>
      </c>
      <c r="E53" s="35">
        <f t="shared" si="5"/>
        <v>12342.00208716168</v>
      </c>
      <c r="F53">
        <f t="shared" si="6"/>
        <v>12342</v>
      </c>
      <c r="G53">
        <f t="shared" si="4"/>
        <v>9.1999999858671799E-4</v>
      </c>
      <c r="K53">
        <f t="shared" si="9"/>
        <v>9.1999999858671799E-4</v>
      </c>
      <c r="O53">
        <f t="shared" ca="1" si="7"/>
        <v>-3.4681838029824493E-3</v>
      </c>
      <c r="Q53" s="2">
        <f t="shared" si="8"/>
        <v>42290.521099999998</v>
      </c>
    </row>
    <row r="54" spans="1:17" x14ac:dyDescent="0.2">
      <c r="A54" s="64" t="s">
        <v>208</v>
      </c>
      <c r="B54" s="63" t="s">
        <v>34</v>
      </c>
      <c r="C54" s="62">
        <v>57309.021100000013</v>
      </c>
      <c r="D54" s="59"/>
      <c r="E54" s="35">
        <f t="shared" si="5"/>
        <v>12342.002087161713</v>
      </c>
      <c r="F54">
        <f t="shared" si="6"/>
        <v>12342</v>
      </c>
      <c r="G54">
        <f t="shared" si="4"/>
        <v>9.2000001313863322E-4</v>
      </c>
      <c r="K54">
        <f t="shared" si="9"/>
        <v>9.2000001313863322E-4</v>
      </c>
      <c r="O54">
        <f t="shared" ca="1" si="7"/>
        <v>-3.4681838029824493E-3</v>
      </c>
      <c r="Q54" s="2">
        <f t="shared" si="8"/>
        <v>42290.521100000013</v>
      </c>
    </row>
    <row r="55" spans="1:17" x14ac:dyDescent="0.2">
      <c r="A55" s="64" t="s">
        <v>208</v>
      </c>
      <c r="B55" s="63" t="s">
        <v>34</v>
      </c>
      <c r="C55" s="62">
        <v>57309.021100000013</v>
      </c>
      <c r="D55" s="59" t="s">
        <v>66</v>
      </c>
      <c r="E55" s="35">
        <f t="shared" si="5"/>
        <v>12342.002087161713</v>
      </c>
      <c r="F55">
        <f t="shared" si="6"/>
        <v>12342</v>
      </c>
      <c r="G55">
        <f t="shared" si="4"/>
        <v>9.2000001313863322E-4</v>
      </c>
      <c r="K55">
        <f t="shared" si="9"/>
        <v>9.2000001313863322E-4</v>
      </c>
      <c r="O55">
        <f t="shared" ca="1" si="7"/>
        <v>-3.4681838029824493E-3</v>
      </c>
      <c r="Q55" s="2">
        <f t="shared" si="8"/>
        <v>42290.521100000013</v>
      </c>
    </row>
    <row r="56" spans="1:17" x14ac:dyDescent="0.2">
      <c r="A56" s="62" t="s">
        <v>0</v>
      </c>
      <c r="B56" s="63" t="s">
        <v>34</v>
      </c>
      <c r="C56" s="62">
        <v>57724.904000000002</v>
      </c>
      <c r="D56" s="61" t="s">
        <v>66</v>
      </c>
      <c r="E56" s="35">
        <f t="shared" si="5"/>
        <v>13285.496494929561</v>
      </c>
      <c r="F56">
        <f t="shared" si="6"/>
        <v>13285.5</v>
      </c>
      <c r="G56">
        <f t="shared" si="4"/>
        <v>-1.5449999991687946E-3</v>
      </c>
      <c r="K56">
        <f t="shared" si="9"/>
        <v>-1.5449999991687946E-3</v>
      </c>
      <c r="O56">
        <f t="shared" ca="1" si="7"/>
        <v>-4.0768866036693871E-3</v>
      </c>
      <c r="Q56" s="2">
        <f t="shared" si="8"/>
        <v>42706.404000000002</v>
      </c>
    </row>
    <row r="57" spans="1:17" x14ac:dyDescent="0.2">
      <c r="A57" s="62" t="s">
        <v>0</v>
      </c>
      <c r="B57" s="63" t="s">
        <v>34</v>
      </c>
      <c r="C57" s="62">
        <v>57741.874000000003</v>
      </c>
      <c r="D57" s="61" t="s">
        <v>66</v>
      </c>
      <c r="E57" s="35">
        <f t="shared" si="5"/>
        <v>13323.99555343815</v>
      </c>
      <c r="F57">
        <f t="shared" si="6"/>
        <v>13324</v>
      </c>
      <c r="G57">
        <f t="shared" si="4"/>
        <v>-1.9600000014179386E-3</v>
      </c>
      <c r="K57">
        <f t="shared" si="9"/>
        <v>-1.9600000014179386E-3</v>
      </c>
      <c r="O57">
        <f t="shared" ca="1" si="7"/>
        <v>-4.1017250327382241E-3</v>
      </c>
      <c r="Q57" s="2">
        <f t="shared" si="8"/>
        <v>42723.374000000003</v>
      </c>
    </row>
    <row r="58" spans="1:17" x14ac:dyDescent="0.2">
      <c r="A58" s="35" t="s">
        <v>209</v>
      </c>
      <c r="B58" s="65" t="s">
        <v>34</v>
      </c>
      <c r="C58" s="66">
        <v>58038.084900000002</v>
      </c>
      <c r="D58" s="60" t="s">
        <v>60</v>
      </c>
      <c r="E58" s="35">
        <f t="shared" si="5"/>
        <v>13995.995598811227</v>
      </c>
      <c r="F58">
        <f t="shared" si="6"/>
        <v>13996</v>
      </c>
      <c r="G58">
        <f t="shared" si="4"/>
        <v>-1.9400000019231811E-3</v>
      </c>
      <c r="K58">
        <f t="shared" si="9"/>
        <v>-1.9400000019231811E-3</v>
      </c>
      <c r="O58">
        <f t="shared" ca="1" si="7"/>
        <v>-4.5352685219397313E-3</v>
      </c>
      <c r="Q58" s="2">
        <f t="shared" si="8"/>
        <v>43019.584900000002</v>
      </c>
    </row>
    <row r="59" spans="1:17" x14ac:dyDescent="0.2">
      <c r="A59" s="67" t="s">
        <v>210</v>
      </c>
      <c r="B59" s="68" t="s">
        <v>44</v>
      </c>
      <c r="C59" s="69">
        <v>58848.914299999997</v>
      </c>
      <c r="D59" s="69" t="s">
        <v>211</v>
      </c>
      <c r="E59" s="35">
        <f t="shared" ref="E59:E74" si="10">+(C59-C$7)/C$8</f>
        <v>15835.486966582717</v>
      </c>
      <c r="F59">
        <f t="shared" si="6"/>
        <v>15835.5</v>
      </c>
      <c r="G59">
        <f t="shared" ref="G59:G74" si="11">+C59-(C$7+F59*C$8)</f>
        <v>-5.7450000022072345E-3</v>
      </c>
      <c r="K59">
        <f t="shared" ref="K59:K74" si="12">+G59</f>
        <v>-5.7450000022072345E-3</v>
      </c>
      <c r="O59">
        <f t="shared" ref="O59:O74" ca="1" si="13">+C$11+C$12*$F59</f>
        <v>-5.7220293082286804E-3</v>
      </c>
      <c r="Q59" s="2">
        <f t="shared" ref="Q59:Q74" si="14">+C59-15018.5</f>
        <v>43830.414299999997</v>
      </c>
    </row>
    <row r="60" spans="1:17" x14ac:dyDescent="0.2">
      <c r="A60" s="67" t="s">
        <v>210</v>
      </c>
      <c r="B60" s="68" t="s">
        <v>44</v>
      </c>
      <c r="C60" s="69">
        <v>58848.915200000003</v>
      </c>
      <c r="D60" s="69" t="s">
        <v>66</v>
      </c>
      <c r="E60" s="35">
        <f t="shared" si="10"/>
        <v>15835.489008371338</v>
      </c>
      <c r="F60">
        <f t="shared" si="6"/>
        <v>15835.5</v>
      </c>
      <c r="G60">
        <f t="shared" si="11"/>
        <v>-4.8449999958393164E-3</v>
      </c>
      <c r="K60">
        <f t="shared" si="12"/>
        <v>-4.8449999958393164E-3</v>
      </c>
      <c r="O60">
        <f t="shared" ca="1" si="13"/>
        <v>-5.7220293082286804E-3</v>
      </c>
      <c r="Q60" s="2">
        <f t="shared" si="14"/>
        <v>43830.415200000003</v>
      </c>
    </row>
    <row r="61" spans="1:17" x14ac:dyDescent="0.2">
      <c r="A61" s="67" t="s">
        <v>210</v>
      </c>
      <c r="B61" s="68" t="s">
        <v>44</v>
      </c>
      <c r="C61" s="69">
        <v>58848.916400000002</v>
      </c>
      <c r="D61" s="69" t="s">
        <v>212</v>
      </c>
      <c r="E61" s="35">
        <f t="shared" si="10"/>
        <v>15835.491730756145</v>
      </c>
      <c r="F61">
        <f t="shared" si="6"/>
        <v>15835.5</v>
      </c>
      <c r="G61">
        <f t="shared" si="11"/>
        <v>-3.6449999970500357E-3</v>
      </c>
      <c r="K61">
        <f t="shared" si="12"/>
        <v>-3.6449999970500357E-3</v>
      </c>
      <c r="O61">
        <f t="shared" ca="1" si="13"/>
        <v>-5.7220293082286804E-3</v>
      </c>
      <c r="Q61" s="2">
        <f t="shared" si="14"/>
        <v>43830.416400000002</v>
      </c>
    </row>
    <row r="62" spans="1:17" x14ac:dyDescent="0.2">
      <c r="A62" s="67" t="s">
        <v>210</v>
      </c>
      <c r="B62" s="68" t="s">
        <v>44</v>
      </c>
      <c r="C62" s="69">
        <v>58848.917200000004</v>
      </c>
      <c r="D62" s="69" t="s">
        <v>60</v>
      </c>
      <c r="E62" s="35">
        <f t="shared" si="10"/>
        <v>15835.493545679354</v>
      </c>
      <c r="F62">
        <f t="shared" si="6"/>
        <v>15835.5</v>
      </c>
      <c r="G62">
        <f t="shared" si="11"/>
        <v>-2.8449999954318628E-3</v>
      </c>
      <c r="K62">
        <f t="shared" si="12"/>
        <v>-2.8449999954318628E-3</v>
      </c>
      <c r="O62">
        <f t="shared" ca="1" si="13"/>
        <v>-5.7220293082286804E-3</v>
      </c>
      <c r="Q62" s="2">
        <f t="shared" si="14"/>
        <v>43830.417200000004</v>
      </c>
    </row>
    <row r="63" spans="1:17" x14ac:dyDescent="0.2">
      <c r="A63" s="67" t="s">
        <v>210</v>
      </c>
      <c r="B63" s="68" t="s">
        <v>34</v>
      </c>
      <c r="C63" s="69">
        <v>58779.050799999997</v>
      </c>
      <c r="D63" s="69" t="s">
        <v>60</v>
      </c>
      <c r="E63" s="35">
        <f t="shared" si="10"/>
        <v>15676.990857324341</v>
      </c>
      <c r="F63">
        <f t="shared" si="6"/>
        <v>15677</v>
      </c>
      <c r="G63">
        <f t="shared" si="11"/>
        <v>-4.0300000036950223E-3</v>
      </c>
      <c r="K63">
        <f t="shared" si="12"/>
        <v>-4.0300000036950223E-3</v>
      </c>
      <c r="O63">
        <f t="shared" ca="1" si="13"/>
        <v>-5.6197723989452903E-3</v>
      </c>
      <c r="Q63" s="2">
        <f t="shared" si="14"/>
        <v>43760.550799999997</v>
      </c>
    </row>
    <row r="64" spans="1:17" x14ac:dyDescent="0.2">
      <c r="A64" s="67" t="s">
        <v>210</v>
      </c>
      <c r="B64" s="68" t="s">
        <v>34</v>
      </c>
      <c r="C64" s="69">
        <v>58779.052799999998</v>
      </c>
      <c r="D64" s="69" t="s">
        <v>66</v>
      </c>
      <c r="E64" s="35">
        <f t="shared" si="10"/>
        <v>15676.995394632357</v>
      </c>
      <c r="F64">
        <f t="shared" si="6"/>
        <v>15677</v>
      </c>
      <c r="G64">
        <f t="shared" si="11"/>
        <v>-2.0300000032875687E-3</v>
      </c>
      <c r="K64">
        <f t="shared" si="12"/>
        <v>-2.0300000032875687E-3</v>
      </c>
      <c r="O64">
        <f t="shared" ca="1" si="13"/>
        <v>-5.6197723989452903E-3</v>
      </c>
      <c r="Q64" s="2">
        <f t="shared" si="14"/>
        <v>43760.552799999998</v>
      </c>
    </row>
    <row r="65" spans="1:17" x14ac:dyDescent="0.2">
      <c r="A65" s="67" t="s">
        <v>210</v>
      </c>
      <c r="B65" s="68" t="s">
        <v>34</v>
      </c>
      <c r="C65" s="69">
        <v>58820.923199999997</v>
      </c>
      <c r="D65" s="69" t="s">
        <v>60</v>
      </c>
      <c r="E65" s="35">
        <f t="shared" si="10"/>
        <v>15771.984845391222</v>
      </c>
      <c r="F65">
        <f t="shared" si="6"/>
        <v>15772</v>
      </c>
      <c r="G65">
        <f t="shared" si="11"/>
        <v>-6.6800000058719888E-3</v>
      </c>
      <c r="K65">
        <f t="shared" si="12"/>
        <v>-6.6800000058719888E-3</v>
      </c>
      <c r="O65">
        <f t="shared" ca="1" si="13"/>
        <v>-5.6810620291151467E-3</v>
      </c>
      <c r="Q65" s="2">
        <f t="shared" si="14"/>
        <v>43802.423199999997</v>
      </c>
    </row>
    <row r="66" spans="1:17" x14ac:dyDescent="0.2">
      <c r="A66" s="67" t="s">
        <v>210</v>
      </c>
      <c r="B66" s="68" t="s">
        <v>34</v>
      </c>
      <c r="C66" s="69">
        <v>58820.923900000002</v>
      </c>
      <c r="D66" s="69" t="s">
        <v>66</v>
      </c>
      <c r="E66" s="35">
        <f t="shared" si="10"/>
        <v>15771.986433449036</v>
      </c>
      <c r="F66">
        <f t="shared" si="6"/>
        <v>15772</v>
      </c>
      <c r="G66">
        <f t="shared" si="11"/>
        <v>-5.9800000017276034E-3</v>
      </c>
      <c r="K66">
        <f t="shared" si="12"/>
        <v>-5.9800000017276034E-3</v>
      </c>
      <c r="O66">
        <f t="shared" ca="1" si="13"/>
        <v>-5.6810620291151467E-3</v>
      </c>
      <c r="Q66" s="2">
        <f t="shared" si="14"/>
        <v>43802.423900000002</v>
      </c>
    </row>
    <row r="67" spans="1:17" x14ac:dyDescent="0.2">
      <c r="A67" s="67" t="s">
        <v>210</v>
      </c>
      <c r="B67" s="68" t="s">
        <v>34</v>
      </c>
      <c r="C67" s="69">
        <v>58820.925000000003</v>
      </c>
      <c r="D67" s="69" t="s">
        <v>212</v>
      </c>
      <c r="E67" s="35">
        <f t="shared" si="10"/>
        <v>15771.988928968447</v>
      </c>
      <c r="F67">
        <f t="shared" si="6"/>
        <v>15772</v>
      </c>
      <c r="G67">
        <f t="shared" si="11"/>
        <v>-4.8800000004121102E-3</v>
      </c>
      <c r="K67">
        <f t="shared" si="12"/>
        <v>-4.8800000004121102E-3</v>
      </c>
      <c r="O67">
        <f t="shared" ca="1" si="13"/>
        <v>-5.6810620291151467E-3</v>
      </c>
      <c r="Q67" s="2">
        <f t="shared" si="14"/>
        <v>43802.425000000003</v>
      </c>
    </row>
    <row r="68" spans="1:17" x14ac:dyDescent="0.2">
      <c r="A68" s="67" t="s">
        <v>210</v>
      </c>
      <c r="B68" s="68" t="s">
        <v>34</v>
      </c>
      <c r="C68" s="69">
        <v>58820.925999999999</v>
      </c>
      <c r="D68" s="69" t="s">
        <v>211</v>
      </c>
      <c r="E68" s="35">
        <f t="shared" si="10"/>
        <v>15771.991197622447</v>
      </c>
      <c r="F68">
        <f t="shared" si="6"/>
        <v>15772</v>
      </c>
      <c r="G68">
        <f t="shared" si="11"/>
        <v>-3.8800000038463622E-3</v>
      </c>
      <c r="K68">
        <f t="shared" si="12"/>
        <v>-3.8800000038463622E-3</v>
      </c>
      <c r="O68">
        <f t="shared" ca="1" si="13"/>
        <v>-5.6810620291151467E-3</v>
      </c>
      <c r="Q68" s="2">
        <f t="shared" si="14"/>
        <v>43802.425999999999</v>
      </c>
    </row>
    <row r="69" spans="1:17" x14ac:dyDescent="0.2">
      <c r="A69" s="70" t="s">
        <v>213</v>
      </c>
      <c r="B69" s="71" t="s">
        <v>44</v>
      </c>
      <c r="C69" s="61">
        <v>59073.272499999999</v>
      </c>
      <c r="D69" s="61" t="s">
        <v>211</v>
      </c>
      <c r="E69" s="35">
        <f t="shared" si="10"/>
        <v>16344.478096145553</v>
      </c>
      <c r="F69">
        <f t="shared" si="6"/>
        <v>16344.5</v>
      </c>
      <c r="G69">
        <f t="shared" si="11"/>
        <v>-9.6550000016577542E-3</v>
      </c>
      <c r="K69">
        <f t="shared" si="12"/>
        <v>-9.6550000016577542E-3</v>
      </c>
      <c r="O69">
        <f t="shared" ca="1" si="13"/>
        <v>-6.0504126951387519E-3</v>
      </c>
      <c r="Q69" s="2">
        <f t="shared" si="14"/>
        <v>44054.772499999999</v>
      </c>
    </row>
    <row r="70" spans="1:17" x14ac:dyDescent="0.2">
      <c r="A70" s="70" t="s">
        <v>213</v>
      </c>
      <c r="B70" s="71" t="s">
        <v>44</v>
      </c>
      <c r="C70" s="61">
        <v>59073.2745</v>
      </c>
      <c r="D70" s="61" t="s">
        <v>66</v>
      </c>
      <c r="E70" s="35">
        <f t="shared" si="10"/>
        <v>16344.482633453568</v>
      </c>
      <c r="F70">
        <f t="shared" si="6"/>
        <v>16344.5</v>
      </c>
      <c r="G70">
        <f t="shared" si="11"/>
        <v>-7.6550000012503006E-3</v>
      </c>
      <c r="K70">
        <f t="shared" si="12"/>
        <v>-7.6550000012503006E-3</v>
      </c>
      <c r="O70">
        <f t="shared" ca="1" si="13"/>
        <v>-6.0504126951387519E-3</v>
      </c>
      <c r="Q70" s="2">
        <f t="shared" si="14"/>
        <v>44054.7745</v>
      </c>
    </row>
    <row r="71" spans="1:17" x14ac:dyDescent="0.2">
      <c r="A71" s="70" t="s">
        <v>213</v>
      </c>
      <c r="B71" s="71" t="s">
        <v>44</v>
      </c>
      <c r="C71" s="61">
        <v>59073.274599999997</v>
      </c>
      <c r="D71" s="61" t="s">
        <v>60</v>
      </c>
      <c r="E71" s="35">
        <f t="shared" si="10"/>
        <v>16344.482860318964</v>
      </c>
      <c r="F71">
        <f t="shared" si="6"/>
        <v>16344.5</v>
      </c>
      <c r="G71">
        <f t="shared" si="11"/>
        <v>-7.555000003776513E-3</v>
      </c>
      <c r="K71">
        <f t="shared" si="12"/>
        <v>-7.555000003776513E-3</v>
      </c>
      <c r="O71">
        <f t="shared" ca="1" si="13"/>
        <v>-6.0504126951387519E-3</v>
      </c>
      <c r="Q71" s="2">
        <f t="shared" si="14"/>
        <v>44054.774599999997</v>
      </c>
    </row>
    <row r="72" spans="1:17" x14ac:dyDescent="0.2">
      <c r="A72" s="70" t="s">
        <v>213</v>
      </c>
      <c r="B72" s="71" t="s">
        <v>44</v>
      </c>
      <c r="C72" s="61">
        <v>59073.275600000001</v>
      </c>
      <c r="D72" s="61" t="s">
        <v>212</v>
      </c>
      <c r="E72" s="35">
        <f t="shared" si="10"/>
        <v>16344.48512897298</v>
      </c>
      <c r="F72">
        <f t="shared" si="6"/>
        <v>16344.5</v>
      </c>
      <c r="G72">
        <f t="shared" si="11"/>
        <v>-6.5549999999348074E-3</v>
      </c>
      <c r="K72">
        <f t="shared" si="12"/>
        <v>-6.5549999999348074E-3</v>
      </c>
      <c r="O72">
        <f t="shared" ca="1" si="13"/>
        <v>-6.0504126951387519E-3</v>
      </c>
      <c r="Q72" s="2">
        <f t="shared" si="14"/>
        <v>44054.775600000001</v>
      </c>
    </row>
    <row r="73" spans="1:17" x14ac:dyDescent="0.2">
      <c r="A73" s="70" t="s">
        <v>213</v>
      </c>
      <c r="B73" s="71" t="s">
        <v>44</v>
      </c>
      <c r="C73" s="61">
        <v>59077.241099999999</v>
      </c>
      <c r="D73" s="61" t="s">
        <v>66</v>
      </c>
      <c r="E73" s="35">
        <f t="shared" si="10"/>
        <v>16353.481476440023</v>
      </c>
      <c r="F73">
        <f t="shared" si="6"/>
        <v>16353.5</v>
      </c>
      <c r="G73">
        <f t="shared" si="11"/>
        <v>-8.1649999992805533E-3</v>
      </c>
      <c r="K73">
        <f t="shared" si="12"/>
        <v>-8.1649999992805533E-3</v>
      </c>
      <c r="O73">
        <f t="shared" ca="1" si="13"/>
        <v>-6.0562190811548431E-3</v>
      </c>
      <c r="Q73" s="2">
        <f t="shared" si="14"/>
        <v>44058.741099999999</v>
      </c>
    </row>
    <row r="74" spans="1:17" x14ac:dyDescent="0.2">
      <c r="A74" s="70" t="s">
        <v>213</v>
      </c>
      <c r="B74" s="71" t="s">
        <v>44</v>
      </c>
      <c r="C74" s="61">
        <v>59077.241499999996</v>
      </c>
      <c r="D74" s="61" t="s">
        <v>212</v>
      </c>
      <c r="E74" s="35">
        <f t="shared" si="10"/>
        <v>16353.482383901621</v>
      </c>
      <c r="F74">
        <f t="shared" si="6"/>
        <v>16353.5</v>
      </c>
      <c r="G74">
        <f t="shared" si="11"/>
        <v>-7.7650000021094456E-3</v>
      </c>
      <c r="K74">
        <f t="shared" si="12"/>
        <v>-7.7650000021094456E-3</v>
      </c>
      <c r="O74">
        <f t="shared" ca="1" si="13"/>
        <v>-6.0562190811548431E-3</v>
      </c>
      <c r="Q74" s="2">
        <f t="shared" si="14"/>
        <v>44058.741499999996</v>
      </c>
    </row>
    <row r="75" spans="1:17" x14ac:dyDescent="0.2">
      <c r="A75" s="72" t="s">
        <v>214</v>
      </c>
      <c r="B75" s="73" t="s">
        <v>34</v>
      </c>
      <c r="C75" s="74">
        <v>59508.107900000177</v>
      </c>
      <c r="D75" s="72" t="s">
        <v>66</v>
      </c>
      <c r="E75" s="35">
        <f>+(C75-C$7)/C$8</f>
        <v>17330.969168992437</v>
      </c>
      <c r="F75">
        <f>ROUND(2*E75,0)/2</f>
        <v>17331</v>
      </c>
      <c r="G75">
        <f>+C75-(C$7+F75*C$8)</f>
        <v>-1.3589999827672727E-2</v>
      </c>
      <c r="K75">
        <f>+G75</f>
        <v>-1.3589999827672727E-2</v>
      </c>
      <c r="O75">
        <f ca="1">+C$11+C$12*$F75</f>
        <v>-6.6868571179025723E-3</v>
      </c>
      <c r="Q75" s="2">
        <f>+C75-15018.5</f>
        <v>44489.607900000177</v>
      </c>
    </row>
    <row r="76" spans="1:17" x14ac:dyDescent="0.2">
      <c r="A76" s="72" t="s">
        <v>214</v>
      </c>
      <c r="B76" s="73" t="s">
        <v>34</v>
      </c>
      <c r="C76" s="74">
        <v>59576.871999999974</v>
      </c>
      <c r="D76" s="72" t="s">
        <v>60</v>
      </c>
      <c r="E76" s="35">
        <f>+(C76-C$7)/C$8</f>
        <v>17486.971120034421</v>
      </c>
      <c r="F76">
        <f>ROUND(2*E76,0)/2</f>
        <v>17487</v>
      </c>
      <c r="G76">
        <f>+C76-(C$7+F76*C$8)</f>
        <v>-1.2730000031297095E-2</v>
      </c>
      <c r="K76">
        <f>+G76</f>
        <v>-1.2730000031297095E-2</v>
      </c>
      <c r="O76">
        <f ca="1">+C$11+C$12*$F76</f>
        <v>-6.7875011421814953E-3</v>
      </c>
      <c r="Q76" s="2">
        <f>+C76-15018.5</f>
        <v>44558.371999999974</v>
      </c>
    </row>
    <row r="77" spans="1:17" x14ac:dyDescent="0.2">
      <c r="A77" s="72" t="s">
        <v>214</v>
      </c>
      <c r="B77" s="73" t="s">
        <v>34</v>
      </c>
      <c r="C77" s="74">
        <v>59576.87229999993</v>
      </c>
      <c r="D77" s="72" t="s">
        <v>66</v>
      </c>
      <c r="E77" s="35">
        <f>+(C77-C$7)/C$8</f>
        <v>17486.971800630523</v>
      </c>
      <c r="F77">
        <f>ROUND(2*E77,0)/2</f>
        <v>17487</v>
      </c>
      <c r="G77">
        <f>+C77-(C$7+F77*C$8)</f>
        <v>-1.2430000075255521E-2</v>
      </c>
      <c r="K77">
        <f>+G77</f>
        <v>-1.2430000075255521E-2</v>
      </c>
      <c r="O77">
        <f ca="1">+C$11+C$12*$F77</f>
        <v>-6.7875011421814953E-3</v>
      </c>
      <c r="Q77" s="2">
        <f>+C77-15018.5</f>
        <v>44558.37229999993</v>
      </c>
    </row>
    <row r="78" spans="1:17" x14ac:dyDescent="0.2">
      <c r="B78" s="3"/>
      <c r="C78" s="10"/>
      <c r="D78" s="10"/>
    </row>
    <row r="79" spans="1:17" x14ac:dyDescent="0.2">
      <c r="B79" s="3"/>
      <c r="C79" s="10"/>
      <c r="D79" s="10"/>
    </row>
    <row r="80" spans="1:17" x14ac:dyDescent="0.2">
      <c r="B80" s="3"/>
      <c r="C80" s="10"/>
      <c r="D80" s="10"/>
    </row>
    <row r="81" spans="2:4" x14ac:dyDescent="0.2">
      <c r="B81" s="3"/>
      <c r="C81" s="10"/>
      <c r="D81" s="10"/>
    </row>
    <row r="82" spans="2:4" x14ac:dyDescent="0.2">
      <c r="B82" s="3"/>
      <c r="C82" s="10"/>
      <c r="D82" s="10"/>
    </row>
    <row r="83" spans="2:4" x14ac:dyDescent="0.2">
      <c r="B83" s="3"/>
      <c r="C83" s="10"/>
      <c r="D83" s="10"/>
    </row>
    <row r="84" spans="2:4" x14ac:dyDescent="0.2">
      <c r="B84" s="3"/>
      <c r="C84" s="10"/>
      <c r="D84" s="10"/>
    </row>
    <row r="85" spans="2:4" x14ac:dyDescent="0.2">
      <c r="B85" s="3"/>
      <c r="C85" s="10"/>
      <c r="D85" s="10"/>
    </row>
    <row r="86" spans="2:4" x14ac:dyDescent="0.2">
      <c r="B86" s="3"/>
      <c r="C86" s="10"/>
      <c r="D86" s="10"/>
    </row>
    <row r="87" spans="2:4" x14ac:dyDescent="0.2">
      <c r="B87" s="3"/>
      <c r="C87" s="10"/>
      <c r="D87" s="10"/>
    </row>
    <row r="88" spans="2:4" x14ac:dyDescent="0.2">
      <c r="B88" s="3"/>
      <c r="C88" s="10"/>
      <c r="D88" s="10"/>
    </row>
    <row r="89" spans="2:4" x14ac:dyDescent="0.2">
      <c r="B89" s="3"/>
      <c r="C89" s="10"/>
      <c r="D89" s="10"/>
    </row>
    <row r="90" spans="2:4" x14ac:dyDescent="0.2">
      <c r="B90" s="3"/>
      <c r="C90" s="10"/>
      <c r="D90" s="10"/>
    </row>
    <row r="91" spans="2:4" x14ac:dyDescent="0.2">
      <c r="B91" s="3"/>
      <c r="C91" s="10"/>
      <c r="D91" s="10"/>
    </row>
    <row r="92" spans="2:4" x14ac:dyDescent="0.2">
      <c r="B92" s="3"/>
      <c r="C92" s="10"/>
      <c r="D92" s="10"/>
    </row>
    <row r="93" spans="2:4" x14ac:dyDescent="0.2">
      <c r="B93" s="3"/>
      <c r="C93" s="10"/>
      <c r="D93" s="10"/>
    </row>
    <row r="94" spans="2:4" x14ac:dyDescent="0.2">
      <c r="B94" s="3"/>
      <c r="C94" s="10"/>
      <c r="D94" s="10"/>
    </row>
    <row r="95" spans="2:4" x14ac:dyDescent="0.2">
      <c r="B95" s="3"/>
      <c r="C95" s="10"/>
      <c r="D95" s="10"/>
    </row>
    <row r="96" spans="2:4" x14ac:dyDescent="0.2">
      <c r="B96" s="3"/>
      <c r="C96" s="10"/>
      <c r="D96" s="10"/>
    </row>
    <row r="97" spans="2:4" x14ac:dyDescent="0.2">
      <c r="B97" s="3"/>
      <c r="C97" s="10"/>
      <c r="D97" s="10"/>
    </row>
    <row r="98" spans="2:4" x14ac:dyDescent="0.2">
      <c r="B98" s="3"/>
      <c r="C98" s="10"/>
      <c r="D98" s="10"/>
    </row>
    <row r="99" spans="2:4" x14ac:dyDescent="0.2">
      <c r="B99" s="3"/>
      <c r="C99" s="10"/>
      <c r="D99" s="10"/>
    </row>
    <row r="100" spans="2:4" x14ac:dyDescent="0.2">
      <c r="B100" s="3"/>
      <c r="C100" s="10"/>
      <c r="D100" s="10"/>
    </row>
    <row r="101" spans="2:4" x14ac:dyDescent="0.2">
      <c r="B101" s="3"/>
      <c r="C101" s="10"/>
      <c r="D101" s="10"/>
    </row>
    <row r="102" spans="2:4" x14ac:dyDescent="0.2">
      <c r="B102" s="3"/>
      <c r="C102" s="10"/>
      <c r="D102" s="10"/>
    </row>
    <row r="103" spans="2:4" x14ac:dyDescent="0.2">
      <c r="B103" s="3"/>
      <c r="C103" s="10"/>
      <c r="D103" s="10"/>
    </row>
    <row r="104" spans="2:4" x14ac:dyDescent="0.2">
      <c r="B104" s="3"/>
      <c r="C104" s="10"/>
      <c r="D104" s="10"/>
    </row>
    <row r="105" spans="2:4" x14ac:dyDescent="0.2">
      <c r="B105" s="3"/>
      <c r="C105" s="10"/>
      <c r="D105" s="10"/>
    </row>
    <row r="106" spans="2:4" x14ac:dyDescent="0.2">
      <c r="B106" s="3"/>
      <c r="C106" s="10"/>
      <c r="D106" s="10"/>
    </row>
    <row r="107" spans="2:4" x14ac:dyDescent="0.2">
      <c r="B107" s="3"/>
      <c r="C107" s="10"/>
      <c r="D107" s="10"/>
    </row>
    <row r="108" spans="2:4" x14ac:dyDescent="0.2">
      <c r="C108" s="10"/>
      <c r="D108" s="10"/>
    </row>
    <row r="109" spans="2:4" x14ac:dyDescent="0.2">
      <c r="C109" s="10"/>
      <c r="D109" s="10"/>
    </row>
    <row r="110" spans="2:4" x14ac:dyDescent="0.2">
      <c r="C110" s="10"/>
      <c r="D110" s="10"/>
    </row>
    <row r="111" spans="2:4" x14ac:dyDescent="0.2">
      <c r="C111" s="10"/>
      <c r="D111" s="10"/>
    </row>
    <row r="112" spans="2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</sheetData>
  <protectedRanges>
    <protectedRange sqref="A59:D74" name="Range1"/>
  </protectedRanges>
  <phoneticPr fontId="8" type="noConversion"/>
  <hyperlinks>
    <hyperlink ref="H1791" r:id="rId1" display="http://vsolj.cetus-net.org/bulletin.html"/>
    <hyperlink ref="H64618" r:id="rId2" display="http://vsolj.cetus-net.org/bulletin.html"/>
    <hyperlink ref="H64611" r:id="rId3" display="https://www.aavso.org/ejaavso"/>
    <hyperlink ref="I64618" r:id="rId4" display="http://vsolj.cetus-net.org/bulletin.html"/>
    <hyperlink ref="AQ58269" r:id="rId5" display="http://cdsbib.u-strasbg.fr/cgi-bin/cdsbib?1990RMxAA..21..381G"/>
    <hyperlink ref="H64615" r:id="rId6" display="https://www.aavso.org/ejaavso"/>
    <hyperlink ref="AP5633" r:id="rId7" display="http://cdsbib.u-strasbg.fr/cgi-bin/cdsbib?1990RMxAA..21..381G"/>
    <hyperlink ref="AP5636" r:id="rId8" display="http://cdsbib.u-strasbg.fr/cgi-bin/cdsbib?1990RMxAA..21..381G"/>
    <hyperlink ref="AP5634" r:id="rId9" display="http://cdsbib.u-strasbg.fr/cgi-bin/cdsbib?1990RMxAA..21..381G"/>
    <hyperlink ref="AP5618" r:id="rId10" display="http://cdsbib.u-strasbg.fr/cgi-bin/cdsbib?1990RMxAA..21..381G"/>
    <hyperlink ref="AQ5847" r:id="rId11" display="http://cdsbib.u-strasbg.fr/cgi-bin/cdsbib?1990RMxAA..21..381G"/>
    <hyperlink ref="AQ5851" r:id="rId12" display="http://cdsbib.u-strasbg.fr/cgi-bin/cdsbib?1990RMxAA..21..381G"/>
    <hyperlink ref="AQ65531" r:id="rId13" display="http://cdsbib.u-strasbg.fr/cgi-bin/cdsbib?1990RMxAA..21..381G"/>
    <hyperlink ref="I2739" r:id="rId14" display="http://vsolj.cetus-net.org/bulletin.html"/>
    <hyperlink ref="H2739" r:id="rId15" display="http://vsolj.cetus-net.org/bulletin.html"/>
    <hyperlink ref="AQ656" r:id="rId16" display="http://cdsbib.u-strasbg.fr/cgi-bin/cdsbib?1990RMxAA..21..381G"/>
    <hyperlink ref="AQ655" r:id="rId17" display="http://cdsbib.u-strasbg.fr/cgi-bin/cdsbib?1990RMxAA..21..381G"/>
    <hyperlink ref="AP3909" r:id="rId18" display="http://cdsbib.u-strasbg.fr/cgi-bin/cdsbib?1990RMxAA..21..381G"/>
    <hyperlink ref="AP3927" r:id="rId19" display="http://cdsbib.u-strasbg.fr/cgi-bin/cdsbib?1990RMxAA..21..381G"/>
    <hyperlink ref="AP3928" r:id="rId20" display="http://cdsbib.u-strasbg.fr/cgi-bin/cdsbib?1990RMxAA..21..381G"/>
    <hyperlink ref="AP3924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7"/>
  <sheetViews>
    <sheetView workbookViewId="0">
      <selection activeCell="A17" sqref="A17:D41"/>
    </sheetView>
  </sheetViews>
  <sheetFormatPr defaultRowHeight="12.75" x14ac:dyDescent="0.2"/>
  <cols>
    <col min="1" max="1" width="19.7109375" style="10" customWidth="1"/>
    <col min="2" max="2" width="4.42578125" style="16" customWidth="1"/>
    <col min="3" max="3" width="12.7109375" style="10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0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39" t="s">
        <v>51</v>
      </c>
      <c r="I1" s="40" t="s">
        <v>52</v>
      </c>
      <c r="J1" s="41" t="s">
        <v>53</v>
      </c>
    </row>
    <row r="2" spans="1:16" x14ac:dyDescent="0.2">
      <c r="I2" s="42" t="s">
        <v>54</v>
      </c>
      <c r="J2" s="43" t="s">
        <v>55</v>
      </c>
    </row>
    <row r="3" spans="1:16" x14ac:dyDescent="0.2">
      <c r="A3" s="44" t="s">
        <v>56</v>
      </c>
      <c r="I3" s="42" t="s">
        <v>57</v>
      </c>
      <c r="J3" s="43" t="s">
        <v>58</v>
      </c>
    </row>
    <row r="4" spans="1:16" x14ac:dyDescent="0.2">
      <c r="I4" s="42" t="s">
        <v>59</v>
      </c>
      <c r="J4" s="43" t="s">
        <v>58</v>
      </c>
    </row>
    <row r="5" spans="1:16" ht="13.5" thickBot="1" x14ac:dyDescent="0.25">
      <c r="I5" s="45" t="s">
        <v>60</v>
      </c>
      <c r="J5" s="46" t="s">
        <v>61</v>
      </c>
    </row>
    <row r="10" spans="1:16" ht="13.5" thickBot="1" x14ac:dyDescent="0.25"/>
    <row r="11" spans="1:16" ht="12.75" customHeight="1" thickBot="1" x14ac:dyDescent="0.25">
      <c r="A11" s="10" t="str">
        <f t="shared" ref="A11:A41" si="0">P11</f>
        <v>IBVS 5843 </v>
      </c>
      <c r="B11" s="3" t="str">
        <f t="shared" ref="B11:B41" si="1">IF(H11=INT(H11),"I","II")</f>
        <v>II</v>
      </c>
      <c r="C11" s="10">
        <f t="shared" ref="C11:C41" si="2">1*G11</f>
        <v>53337.7258</v>
      </c>
      <c r="D11" s="16" t="str">
        <f t="shared" ref="D11:D41" si="3">VLOOKUP(F11,I$1:J$5,2,FALSE)</f>
        <v>vis</v>
      </c>
      <c r="E11" s="47">
        <f>VLOOKUP(C11,Active!C$21:E$970,3,FALSE)</f>
        <v>3332.5070895437721</v>
      </c>
      <c r="F11" s="3" t="s">
        <v>60</v>
      </c>
      <c r="G11" s="16" t="str">
        <f t="shared" ref="G11:G41" si="4">MID(I11,3,LEN(I11)-3)</f>
        <v>53337.7258</v>
      </c>
      <c r="H11" s="10">
        <f t="shared" ref="H11:H41" si="5">1*K11</f>
        <v>1900.5</v>
      </c>
      <c r="I11" s="48" t="s">
        <v>100</v>
      </c>
      <c r="J11" s="49" t="s">
        <v>101</v>
      </c>
      <c r="K11" s="48">
        <v>1900.5</v>
      </c>
      <c r="L11" s="48" t="s">
        <v>102</v>
      </c>
      <c r="M11" s="49" t="s">
        <v>65</v>
      </c>
      <c r="N11" s="49" t="s">
        <v>103</v>
      </c>
      <c r="O11" s="50" t="s">
        <v>104</v>
      </c>
      <c r="P11" s="51" t="s">
        <v>105</v>
      </c>
    </row>
    <row r="12" spans="1:16" ht="12.75" customHeight="1" thickBot="1" x14ac:dyDescent="0.25">
      <c r="A12" s="10" t="str">
        <f t="shared" si="0"/>
        <v>IBVS 5690 </v>
      </c>
      <c r="B12" s="3" t="str">
        <f t="shared" si="1"/>
        <v>I</v>
      </c>
      <c r="C12" s="10">
        <f t="shared" si="2"/>
        <v>53370.563399999999</v>
      </c>
      <c r="D12" s="16" t="str">
        <f t="shared" si="3"/>
        <v>vis</v>
      </c>
      <c r="E12" s="47">
        <f>VLOOKUP(C12,Active!C$21:E$970,3,FALSE)</f>
        <v>3407.00424238299</v>
      </c>
      <c r="F12" s="3" t="s">
        <v>60</v>
      </c>
      <c r="G12" s="16" t="str">
        <f t="shared" si="4"/>
        <v>53370.5634</v>
      </c>
      <c r="H12" s="10">
        <f t="shared" si="5"/>
        <v>1975</v>
      </c>
      <c r="I12" s="48" t="s">
        <v>106</v>
      </c>
      <c r="J12" s="49" t="s">
        <v>107</v>
      </c>
      <c r="K12" s="48" t="s">
        <v>108</v>
      </c>
      <c r="L12" s="48" t="s">
        <v>109</v>
      </c>
      <c r="M12" s="49" t="s">
        <v>76</v>
      </c>
      <c r="N12" s="49" t="s">
        <v>77</v>
      </c>
      <c r="O12" s="50" t="s">
        <v>110</v>
      </c>
      <c r="P12" s="51" t="s">
        <v>111</v>
      </c>
    </row>
    <row r="13" spans="1:16" ht="12.75" customHeight="1" thickBot="1" x14ac:dyDescent="0.25">
      <c r="A13" s="10" t="str">
        <f t="shared" si="0"/>
        <v>IBVS 5677 </v>
      </c>
      <c r="B13" s="3" t="str">
        <f t="shared" si="1"/>
        <v>II</v>
      </c>
      <c r="C13" s="10">
        <f t="shared" si="2"/>
        <v>53402.520700000001</v>
      </c>
      <c r="D13" s="16" t="str">
        <f t="shared" si="3"/>
        <v>vis</v>
      </c>
      <c r="E13" s="47">
        <f>VLOOKUP(C13,Active!C$21:E$970,3,FALSE)</f>
        <v>3479.5042990993443</v>
      </c>
      <c r="F13" s="3" t="s">
        <v>60</v>
      </c>
      <c r="G13" s="16" t="str">
        <f t="shared" si="4"/>
        <v>53402.5207</v>
      </c>
      <c r="H13" s="10">
        <f t="shared" si="5"/>
        <v>2047.5</v>
      </c>
      <c r="I13" s="48" t="s">
        <v>112</v>
      </c>
      <c r="J13" s="49" t="s">
        <v>113</v>
      </c>
      <c r="K13" s="48" t="s">
        <v>114</v>
      </c>
      <c r="L13" s="48" t="s">
        <v>115</v>
      </c>
      <c r="M13" s="49" t="s">
        <v>76</v>
      </c>
      <c r="N13" s="49" t="s">
        <v>77</v>
      </c>
      <c r="O13" s="50" t="s">
        <v>116</v>
      </c>
      <c r="P13" s="51" t="s">
        <v>117</v>
      </c>
    </row>
    <row r="14" spans="1:16" ht="12.75" customHeight="1" thickBot="1" x14ac:dyDescent="0.25">
      <c r="A14" s="10" t="str">
        <f t="shared" si="0"/>
        <v>IBVS 5843 </v>
      </c>
      <c r="B14" s="3" t="str">
        <f t="shared" si="1"/>
        <v>II</v>
      </c>
      <c r="C14" s="10">
        <f t="shared" si="2"/>
        <v>54040.783199999998</v>
      </c>
      <c r="D14" s="16" t="str">
        <f t="shared" si="3"/>
        <v>vis</v>
      </c>
      <c r="E14" s="47">
        <f>VLOOKUP(C14,Active!C$21:E$970,3,FALSE)</f>
        <v>4927.5010776106474</v>
      </c>
      <c r="F14" s="3" t="s">
        <v>60</v>
      </c>
      <c r="G14" s="16" t="str">
        <f t="shared" si="4"/>
        <v>54040.7832</v>
      </c>
      <c r="H14" s="10">
        <f t="shared" si="5"/>
        <v>3495.5</v>
      </c>
      <c r="I14" s="48" t="s">
        <v>137</v>
      </c>
      <c r="J14" s="49" t="s">
        <v>138</v>
      </c>
      <c r="K14" s="48" t="s">
        <v>139</v>
      </c>
      <c r="L14" s="48" t="s">
        <v>109</v>
      </c>
      <c r="M14" s="49" t="s">
        <v>65</v>
      </c>
      <c r="N14" s="49" t="s">
        <v>103</v>
      </c>
      <c r="O14" s="50" t="s">
        <v>104</v>
      </c>
      <c r="P14" s="51" t="s">
        <v>105</v>
      </c>
    </row>
    <row r="15" spans="1:16" ht="12.75" customHeight="1" thickBot="1" x14ac:dyDescent="0.25">
      <c r="A15" s="10" t="str">
        <f t="shared" si="0"/>
        <v>IBVS 5960 </v>
      </c>
      <c r="B15" s="3" t="str">
        <f t="shared" si="1"/>
        <v>I</v>
      </c>
      <c r="C15" s="10">
        <f t="shared" si="2"/>
        <v>55543.654600000002</v>
      </c>
      <c r="D15" s="16" t="str">
        <f t="shared" si="3"/>
        <v>vis</v>
      </c>
      <c r="E15" s="47">
        <f>VLOOKUP(C15,Active!C$21:E$970,3,FALSE)</f>
        <v>8336.9963020939686</v>
      </c>
      <c r="F15" s="3" t="s">
        <v>60</v>
      </c>
      <c r="G15" s="16" t="str">
        <f t="shared" si="4"/>
        <v>55543.6546</v>
      </c>
      <c r="H15" s="10">
        <f t="shared" si="5"/>
        <v>6905</v>
      </c>
      <c r="I15" s="48" t="s">
        <v>157</v>
      </c>
      <c r="J15" s="49" t="s">
        <v>158</v>
      </c>
      <c r="K15" s="48" t="s">
        <v>159</v>
      </c>
      <c r="L15" s="48" t="s">
        <v>149</v>
      </c>
      <c r="M15" s="49" t="s">
        <v>65</v>
      </c>
      <c r="N15" s="49" t="s">
        <v>60</v>
      </c>
      <c r="O15" s="50" t="s">
        <v>160</v>
      </c>
      <c r="P15" s="51" t="s">
        <v>161</v>
      </c>
    </row>
    <row r="16" spans="1:16" ht="12.75" customHeight="1" thickBot="1" x14ac:dyDescent="0.25">
      <c r="A16" s="10" t="str">
        <f t="shared" si="0"/>
        <v>IBVS 6011 </v>
      </c>
      <c r="B16" s="3" t="str">
        <f t="shared" si="1"/>
        <v>I</v>
      </c>
      <c r="C16" s="10">
        <f t="shared" si="2"/>
        <v>55850.885699999999</v>
      </c>
      <c r="D16" s="16" t="str">
        <f t="shared" si="3"/>
        <v>vis</v>
      </c>
      <c r="E16" s="47">
        <f>VLOOKUP(C16,Active!C$21:E$970,3,FALSE)</f>
        <v>9033.9973683613462</v>
      </c>
      <c r="F16" s="3" t="s">
        <v>60</v>
      </c>
      <c r="G16" s="16" t="str">
        <f t="shared" si="4"/>
        <v>55850.8857</v>
      </c>
      <c r="H16" s="10">
        <f t="shared" si="5"/>
        <v>7602</v>
      </c>
      <c r="I16" s="48" t="s">
        <v>167</v>
      </c>
      <c r="J16" s="49" t="s">
        <v>168</v>
      </c>
      <c r="K16" s="48" t="s">
        <v>169</v>
      </c>
      <c r="L16" s="48" t="s">
        <v>170</v>
      </c>
      <c r="M16" s="49" t="s">
        <v>65</v>
      </c>
      <c r="N16" s="49" t="s">
        <v>60</v>
      </c>
      <c r="O16" s="50" t="s">
        <v>160</v>
      </c>
      <c r="P16" s="51" t="s">
        <v>171</v>
      </c>
    </row>
    <row r="17" spans="1:16" ht="12.75" customHeight="1" thickBot="1" x14ac:dyDescent="0.25">
      <c r="A17" s="10" t="str">
        <f t="shared" si="0"/>
        <v>VSB 47 </v>
      </c>
      <c r="B17" s="3" t="str">
        <f t="shared" si="1"/>
        <v>I</v>
      </c>
      <c r="C17" s="10">
        <f t="shared" si="2"/>
        <v>51472.08</v>
      </c>
      <c r="D17" s="16" t="str">
        <f t="shared" si="3"/>
        <v>vis</v>
      </c>
      <c r="E17" s="47">
        <f>VLOOKUP(C17,Active!C$21:E$970,3,FALSE)</f>
        <v>-899.99773134599036</v>
      </c>
      <c r="F17" s="3" t="s">
        <v>60</v>
      </c>
      <c r="G17" s="16" t="str">
        <f t="shared" si="4"/>
        <v>51472.08</v>
      </c>
      <c r="H17" s="10">
        <f t="shared" si="5"/>
        <v>-2332</v>
      </c>
      <c r="I17" s="48" t="s">
        <v>62</v>
      </c>
      <c r="J17" s="49" t="s">
        <v>63</v>
      </c>
      <c r="K17" s="48">
        <v>-2332</v>
      </c>
      <c r="L17" s="48" t="s">
        <v>64</v>
      </c>
      <c r="M17" s="49" t="s">
        <v>65</v>
      </c>
      <c r="N17" s="49" t="s">
        <v>66</v>
      </c>
      <c r="O17" s="50" t="s">
        <v>67</v>
      </c>
      <c r="P17" s="51" t="s">
        <v>68</v>
      </c>
    </row>
    <row r="18" spans="1:16" ht="12.75" customHeight="1" thickBot="1" x14ac:dyDescent="0.25">
      <c r="A18" s="10" t="str">
        <f t="shared" si="0"/>
        <v>VSB 47 </v>
      </c>
      <c r="B18" s="3" t="str">
        <f t="shared" si="1"/>
        <v>II</v>
      </c>
      <c r="C18" s="10">
        <f t="shared" si="2"/>
        <v>51541.946000000004</v>
      </c>
      <c r="D18" s="16" t="str">
        <f t="shared" si="3"/>
        <v>vis</v>
      </c>
      <c r="E18" s="47">
        <f>VLOOKUP(C18,Active!C$21:E$970,3,FALSE)</f>
        <v>-741.49595045259036</v>
      </c>
      <c r="F18" s="3" t="s">
        <v>60</v>
      </c>
      <c r="G18" s="16" t="str">
        <f t="shared" si="4"/>
        <v>51541.946</v>
      </c>
      <c r="H18" s="10">
        <f t="shared" si="5"/>
        <v>-2173.5</v>
      </c>
      <c r="I18" s="48" t="s">
        <v>69</v>
      </c>
      <c r="J18" s="49" t="s">
        <v>70</v>
      </c>
      <c r="K18" s="48">
        <v>-2173.5</v>
      </c>
      <c r="L18" s="48" t="s">
        <v>71</v>
      </c>
      <c r="M18" s="49" t="s">
        <v>65</v>
      </c>
      <c r="N18" s="49" t="s">
        <v>60</v>
      </c>
      <c r="O18" s="50" t="s">
        <v>72</v>
      </c>
      <c r="P18" s="51" t="s">
        <v>68</v>
      </c>
    </row>
    <row r="19" spans="1:16" ht="12.75" customHeight="1" thickBot="1" x14ac:dyDescent="0.25">
      <c r="A19" s="10" t="str">
        <f t="shared" si="0"/>
        <v> BBS 125 </v>
      </c>
      <c r="B19" s="3" t="str">
        <f t="shared" si="1"/>
        <v>I</v>
      </c>
      <c r="C19" s="10">
        <f t="shared" si="2"/>
        <v>51810.614999999998</v>
      </c>
      <c r="D19" s="16" t="str">
        <f t="shared" si="3"/>
        <v>vis</v>
      </c>
      <c r="E19" s="47">
        <f>VLOOKUP(C19,Active!C$21:E$970,3,FALSE)</f>
        <v>-131.97894689081627</v>
      </c>
      <c r="F19" s="3" t="s">
        <v>60</v>
      </c>
      <c r="G19" s="16" t="str">
        <f t="shared" si="4"/>
        <v>51810.615</v>
      </c>
      <c r="H19" s="10">
        <f t="shared" si="5"/>
        <v>-1564</v>
      </c>
      <c r="I19" s="48" t="s">
        <v>73</v>
      </c>
      <c r="J19" s="49" t="s">
        <v>74</v>
      </c>
      <c r="K19" s="48">
        <v>-1564</v>
      </c>
      <c r="L19" s="48" t="s">
        <v>75</v>
      </c>
      <c r="M19" s="49" t="s">
        <v>76</v>
      </c>
      <c r="N19" s="49" t="s">
        <v>77</v>
      </c>
      <c r="O19" s="50" t="s">
        <v>78</v>
      </c>
      <c r="P19" s="50" t="s">
        <v>79</v>
      </c>
    </row>
    <row r="20" spans="1:16" ht="12.75" customHeight="1" thickBot="1" x14ac:dyDescent="0.25">
      <c r="A20" s="10" t="str">
        <f t="shared" si="0"/>
        <v>VSB 39 </v>
      </c>
      <c r="B20" s="3" t="str">
        <f t="shared" si="1"/>
        <v>I</v>
      </c>
      <c r="C20" s="10">
        <f t="shared" si="2"/>
        <v>52194.084999999999</v>
      </c>
      <c r="D20" s="16" t="str">
        <f t="shared" si="3"/>
        <v>vis</v>
      </c>
      <c r="E20" s="47">
        <f>VLOOKUP(C20,Active!C$21:E$970,3,FALSE)</f>
        <v>737.9818053948552</v>
      </c>
      <c r="F20" s="3" t="s">
        <v>60</v>
      </c>
      <c r="G20" s="16" t="str">
        <f t="shared" si="4"/>
        <v>52194.085</v>
      </c>
      <c r="H20" s="10">
        <f t="shared" si="5"/>
        <v>-694</v>
      </c>
      <c r="I20" s="48" t="s">
        <v>80</v>
      </c>
      <c r="J20" s="49" t="s">
        <v>81</v>
      </c>
      <c r="K20" s="48">
        <v>-694</v>
      </c>
      <c r="L20" s="48" t="s">
        <v>82</v>
      </c>
      <c r="M20" s="49" t="s">
        <v>76</v>
      </c>
      <c r="N20" s="49" t="s">
        <v>77</v>
      </c>
      <c r="O20" s="50" t="s">
        <v>72</v>
      </c>
      <c r="P20" s="51" t="s">
        <v>83</v>
      </c>
    </row>
    <row r="21" spans="1:16" ht="12.75" customHeight="1" thickBot="1" x14ac:dyDescent="0.25">
      <c r="A21" s="10" t="str">
        <f t="shared" si="0"/>
        <v>VSB 40 </v>
      </c>
      <c r="B21" s="3" t="str">
        <f t="shared" si="1"/>
        <v>II</v>
      </c>
      <c r="C21" s="10">
        <f t="shared" si="2"/>
        <v>52576.04</v>
      </c>
      <c r="D21" s="16" t="str">
        <f t="shared" si="3"/>
        <v>vis</v>
      </c>
      <c r="E21" s="47">
        <f>VLOOKUP(C21,Active!C$21:E$970,3,FALSE)</f>
        <v>1604.5055468590485</v>
      </c>
      <c r="F21" s="3" t="s">
        <v>60</v>
      </c>
      <c r="G21" s="16" t="str">
        <f t="shared" si="4"/>
        <v>52576.0400</v>
      </c>
      <c r="H21" s="10">
        <f t="shared" si="5"/>
        <v>172.5</v>
      </c>
      <c r="I21" s="48" t="s">
        <v>84</v>
      </c>
      <c r="J21" s="49" t="s">
        <v>85</v>
      </c>
      <c r="K21" s="48">
        <v>172.5</v>
      </c>
      <c r="L21" s="48" t="s">
        <v>86</v>
      </c>
      <c r="M21" s="49" t="s">
        <v>76</v>
      </c>
      <c r="N21" s="49" t="s">
        <v>77</v>
      </c>
      <c r="O21" s="50" t="s">
        <v>72</v>
      </c>
      <c r="P21" s="51" t="s">
        <v>87</v>
      </c>
    </row>
    <row r="22" spans="1:16" ht="12.75" customHeight="1" thickBot="1" x14ac:dyDescent="0.25">
      <c r="A22" s="10" t="str">
        <f t="shared" si="0"/>
        <v>VSB 43 </v>
      </c>
      <c r="B22" s="3" t="str">
        <f t="shared" si="1"/>
        <v>II</v>
      </c>
      <c r="C22" s="10">
        <f t="shared" si="2"/>
        <v>53286.154000000002</v>
      </c>
      <c r="D22" s="16" t="str">
        <f t="shared" si="3"/>
        <v>vis</v>
      </c>
      <c r="E22" s="47">
        <f>VLOOKUP(C22,Active!C$21:E$970,3,FALSE)</f>
        <v>3215.5085187958016</v>
      </c>
      <c r="F22" s="3" t="s">
        <v>60</v>
      </c>
      <c r="G22" s="16" t="str">
        <f t="shared" si="4"/>
        <v>53286.1540</v>
      </c>
      <c r="H22" s="10">
        <f t="shared" si="5"/>
        <v>1783.5</v>
      </c>
      <c r="I22" s="48" t="s">
        <v>88</v>
      </c>
      <c r="J22" s="49" t="s">
        <v>89</v>
      </c>
      <c r="K22" s="48">
        <v>1783.5</v>
      </c>
      <c r="L22" s="48" t="s">
        <v>90</v>
      </c>
      <c r="M22" s="49" t="s">
        <v>76</v>
      </c>
      <c r="N22" s="49" t="s">
        <v>77</v>
      </c>
      <c r="O22" s="50" t="s">
        <v>72</v>
      </c>
      <c r="P22" s="51" t="s">
        <v>91</v>
      </c>
    </row>
    <row r="23" spans="1:16" ht="12.75" customHeight="1" thickBot="1" x14ac:dyDescent="0.25">
      <c r="A23" s="10" t="str">
        <f t="shared" si="0"/>
        <v>VSB 43 </v>
      </c>
      <c r="B23" s="3" t="str">
        <f t="shared" si="1"/>
        <v>I</v>
      </c>
      <c r="C23" s="10">
        <f t="shared" si="2"/>
        <v>53322.076999999997</v>
      </c>
      <c r="D23" s="16" t="str">
        <f t="shared" si="3"/>
        <v>vis</v>
      </c>
      <c r="E23" s="47">
        <f>VLOOKUP(C23,Active!C$21:E$970,3,FALSE)</f>
        <v>3297.0053767099903</v>
      </c>
      <c r="F23" s="3" t="s">
        <v>60</v>
      </c>
      <c r="G23" s="16" t="str">
        <f t="shared" si="4"/>
        <v>53322.077</v>
      </c>
      <c r="H23" s="10">
        <f t="shared" si="5"/>
        <v>1865</v>
      </c>
      <c r="I23" s="48" t="s">
        <v>92</v>
      </c>
      <c r="J23" s="49" t="s">
        <v>93</v>
      </c>
      <c r="K23" s="48">
        <v>1865</v>
      </c>
      <c r="L23" s="48" t="s">
        <v>94</v>
      </c>
      <c r="M23" s="49" t="s">
        <v>95</v>
      </c>
      <c r="N23" s="49"/>
      <c r="O23" s="50" t="s">
        <v>96</v>
      </c>
      <c r="P23" s="51" t="s">
        <v>91</v>
      </c>
    </row>
    <row r="24" spans="1:16" ht="12.75" customHeight="1" thickBot="1" x14ac:dyDescent="0.25">
      <c r="A24" s="10" t="str">
        <f t="shared" si="0"/>
        <v>VSB 43 </v>
      </c>
      <c r="B24" s="3" t="str">
        <f t="shared" si="1"/>
        <v>I</v>
      </c>
      <c r="C24" s="10">
        <f t="shared" si="2"/>
        <v>53326.046999999999</v>
      </c>
      <c r="D24" s="16" t="str">
        <f t="shared" si="3"/>
        <v>vis</v>
      </c>
      <c r="E24" s="47">
        <f>VLOOKUP(C24,Active!C$21:E$970,3,FALSE)</f>
        <v>3306.0119331200749</v>
      </c>
      <c r="F24" s="3" t="s">
        <v>60</v>
      </c>
      <c r="G24" s="16" t="str">
        <f t="shared" si="4"/>
        <v>53326.047</v>
      </c>
      <c r="H24" s="10">
        <f t="shared" si="5"/>
        <v>1874</v>
      </c>
      <c r="I24" s="48" t="s">
        <v>97</v>
      </c>
      <c r="J24" s="49" t="s">
        <v>98</v>
      </c>
      <c r="K24" s="48">
        <v>1874</v>
      </c>
      <c r="L24" s="48" t="s">
        <v>99</v>
      </c>
      <c r="M24" s="49" t="s">
        <v>95</v>
      </c>
      <c r="N24" s="49"/>
      <c r="O24" s="50" t="s">
        <v>96</v>
      </c>
      <c r="P24" s="51" t="s">
        <v>91</v>
      </c>
    </row>
    <row r="25" spans="1:16" ht="12.75" customHeight="1" thickBot="1" x14ac:dyDescent="0.25">
      <c r="A25" s="10" t="str">
        <f t="shared" si="0"/>
        <v>VSB 44 </v>
      </c>
      <c r="B25" s="3" t="str">
        <f t="shared" si="1"/>
        <v>I</v>
      </c>
      <c r="C25" s="10">
        <f t="shared" si="2"/>
        <v>53604.182800000002</v>
      </c>
      <c r="D25" s="16" t="str">
        <f t="shared" si="3"/>
        <v>vis</v>
      </c>
      <c r="E25" s="47">
        <f>VLOOKUP(C25,Active!C$21:E$970,3,FALSE)</f>
        <v>3937.0058304408026</v>
      </c>
      <c r="F25" s="3" t="s">
        <v>60</v>
      </c>
      <c r="G25" s="16" t="str">
        <f t="shared" si="4"/>
        <v>53604.1828</v>
      </c>
      <c r="H25" s="10">
        <f t="shared" si="5"/>
        <v>2505</v>
      </c>
      <c r="I25" s="48" t="s">
        <v>118</v>
      </c>
      <c r="J25" s="49" t="s">
        <v>119</v>
      </c>
      <c r="K25" s="48" t="s">
        <v>120</v>
      </c>
      <c r="L25" s="48" t="s">
        <v>102</v>
      </c>
      <c r="M25" s="49" t="s">
        <v>76</v>
      </c>
      <c r="N25" s="49" t="s">
        <v>77</v>
      </c>
      <c r="O25" s="50" t="s">
        <v>67</v>
      </c>
      <c r="P25" s="51" t="s">
        <v>121</v>
      </c>
    </row>
    <row r="26" spans="1:16" ht="12.75" customHeight="1" thickBot="1" x14ac:dyDescent="0.25">
      <c r="A26" s="10" t="str">
        <f t="shared" si="0"/>
        <v>VSB 44 </v>
      </c>
      <c r="B26" s="3" t="str">
        <f t="shared" si="1"/>
        <v>I</v>
      </c>
      <c r="C26" s="10">
        <f t="shared" si="2"/>
        <v>53676.030700000003</v>
      </c>
      <c r="D26" s="16" t="str">
        <f t="shared" si="3"/>
        <v>vis</v>
      </c>
      <c r="E26" s="47">
        <f>VLOOKUP(C26,Active!C$21:E$970,3,FALSE)</f>
        <v>4100.0038567118172</v>
      </c>
      <c r="F26" s="3" t="s">
        <v>60</v>
      </c>
      <c r="G26" s="16" t="str">
        <f t="shared" si="4"/>
        <v>53676.0307</v>
      </c>
      <c r="H26" s="10">
        <f t="shared" si="5"/>
        <v>2668</v>
      </c>
      <c r="I26" s="48" t="s">
        <v>122</v>
      </c>
      <c r="J26" s="49" t="s">
        <v>123</v>
      </c>
      <c r="K26" s="48" t="s">
        <v>124</v>
      </c>
      <c r="L26" s="48" t="s">
        <v>125</v>
      </c>
      <c r="M26" s="49" t="s">
        <v>76</v>
      </c>
      <c r="N26" s="49" t="s">
        <v>77</v>
      </c>
      <c r="O26" s="50" t="s">
        <v>72</v>
      </c>
      <c r="P26" s="51" t="s">
        <v>121</v>
      </c>
    </row>
    <row r="27" spans="1:16" ht="12.75" customHeight="1" thickBot="1" x14ac:dyDescent="0.25">
      <c r="A27" s="10" t="str">
        <f t="shared" si="0"/>
        <v>VSB 44 </v>
      </c>
      <c r="B27" s="3" t="str">
        <f t="shared" si="1"/>
        <v>I</v>
      </c>
      <c r="C27" s="10">
        <f t="shared" si="2"/>
        <v>53683.082999999999</v>
      </c>
      <c r="D27" s="16" t="str">
        <f t="shared" si="3"/>
        <v>vis</v>
      </c>
      <c r="E27" s="47">
        <f>VLOOKUP(C27,Active!C$21:E$970,3,FALSE)</f>
        <v>4116.0030853694452</v>
      </c>
      <c r="F27" s="3" t="s">
        <v>60</v>
      </c>
      <c r="G27" s="16" t="str">
        <f t="shared" si="4"/>
        <v>53683.083</v>
      </c>
      <c r="H27" s="10">
        <f t="shared" si="5"/>
        <v>2684</v>
      </c>
      <c r="I27" s="48" t="s">
        <v>126</v>
      </c>
      <c r="J27" s="49" t="s">
        <v>127</v>
      </c>
      <c r="K27" s="48" t="s">
        <v>128</v>
      </c>
      <c r="L27" s="48" t="s">
        <v>129</v>
      </c>
      <c r="M27" s="49" t="s">
        <v>95</v>
      </c>
      <c r="N27" s="49"/>
      <c r="O27" s="50" t="s">
        <v>96</v>
      </c>
      <c r="P27" s="51" t="s">
        <v>121</v>
      </c>
    </row>
    <row r="28" spans="1:16" ht="12.75" customHeight="1" thickBot="1" x14ac:dyDescent="0.25">
      <c r="A28" s="10" t="str">
        <f t="shared" si="0"/>
        <v>VSB 44 </v>
      </c>
      <c r="B28" s="3" t="str">
        <f t="shared" si="1"/>
        <v>I</v>
      </c>
      <c r="C28" s="10">
        <f t="shared" si="2"/>
        <v>53683.083299999998</v>
      </c>
      <c r="D28" s="16" t="str">
        <f t="shared" si="3"/>
        <v>vis</v>
      </c>
      <c r="E28" s="47">
        <f>VLOOKUP(C28,Active!C$21:E$970,3,FALSE)</f>
        <v>4116.0037659656473</v>
      </c>
      <c r="F28" s="3" t="s">
        <v>60</v>
      </c>
      <c r="G28" s="16" t="str">
        <f t="shared" si="4"/>
        <v>53683.0833</v>
      </c>
      <c r="H28" s="10">
        <f t="shared" si="5"/>
        <v>2684</v>
      </c>
      <c r="I28" s="48" t="s">
        <v>130</v>
      </c>
      <c r="J28" s="49" t="s">
        <v>127</v>
      </c>
      <c r="K28" s="48" t="s">
        <v>128</v>
      </c>
      <c r="L28" s="48" t="s">
        <v>125</v>
      </c>
      <c r="M28" s="49" t="s">
        <v>76</v>
      </c>
      <c r="N28" s="49" t="s">
        <v>77</v>
      </c>
      <c r="O28" s="50" t="s">
        <v>72</v>
      </c>
      <c r="P28" s="51" t="s">
        <v>121</v>
      </c>
    </row>
    <row r="29" spans="1:16" ht="12.75" customHeight="1" thickBot="1" x14ac:dyDescent="0.25">
      <c r="A29" s="10" t="str">
        <f t="shared" si="0"/>
        <v>IBVS 5806 </v>
      </c>
      <c r="B29" s="3" t="str">
        <f t="shared" si="1"/>
        <v>II</v>
      </c>
      <c r="C29" s="10">
        <f t="shared" si="2"/>
        <v>53994.941899999998</v>
      </c>
      <c r="D29" s="16" t="str">
        <f t="shared" si="3"/>
        <v>vis</v>
      </c>
      <c r="E29" s="47" t="e">
        <f>VLOOKUP(C29,Active!C$21:E$970,3,FALSE)</f>
        <v>#N/A</v>
      </c>
      <c r="F29" s="3" t="s">
        <v>60</v>
      </c>
      <c r="G29" s="16" t="str">
        <f t="shared" si="4"/>
        <v>53994.9419</v>
      </c>
      <c r="H29" s="10">
        <f t="shared" si="5"/>
        <v>3391.5</v>
      </c>
      <c r="I29" s="48" t="s">
        <v>131</v>
      </c>
      <c r="J29" s="49" t="s">
        <v>132</v>
      </c>
      <c r="K29" s="48" t="s">
        <v>133</v>
      </c>
      <c r="L29" s="48" t="s">
        <v>134</v>
      </c>
      <c r="M29" s="49" t="s">
        <v>65</v>
      </c>
      <c r="N29" s="49" t="s">
        <v>135</v>
      </c>
      <c r="O29" s="50" t="s">
        <v>110</v>
      </c>
      <c r="P29" s="51" t="s">
        <v>136</v>
      </c>
    </row>
    <row r="30" spans="1:16" ht="12.75" customHeight="1" thickBot="1" x14ac:dyDescent="0.25">
      <c r="A30" s="10" t="str">
        <f t="shared" si="0"/>
        <v>VSB 45 </v>
      </c>
      <c r="B30" s="3" t="str">
        <f t="shared" si="1"/>
        <v>I</v>
      </c>
      <c r="C30" s="10">
        <f t="shared" si="2"/>
        <v>54048.0599</v>
      </c>
      <c r="D30" s="16" t="str">
        <f t="shared" si="3"/>
        <v>vis</v>
      </c>
      <c r="E30" s="47">
        <f>VLOOKUP(C30,Active!C$21:E$970,3,FALSE)</f>
        <v>4944.0093922275901</v>
      </c>
      <c r="F30" s="3" t="s">
        <v>60</v>
      </c>
      <c r="G30" s="16" t="str">
        <f t="shared" si="4"/>
        <v>54048.0599</v>
      </c>
      <c r="H30" s="10">
        <f t="shared" si="5"/>
        <v>3512</v>
      </c>
      <c r="I30" s="48" t="s">
        <v>140</v>
      </c>
      <c r="J30" s="49" t="s">
        <v>141</v>
      </c>
      <c r="K30" s="48" t="s">
        <v>142</v>
      </c>
      <c r="L30" s="48" t="s">
        <v>143</v>
      </c>
      <c r="M30" s="49" t="s">
        <v>76</v>
      </c>
      <c r="N30" s="49" t="s">
        <v>77</v>
      </c>
      <c r="O30" s="50" t="s">
        <v>144</v>
      </c>
      <c r="P30" s="51" t="s">
        <v>145</v>
      </c>
    </row>
    <row r="31" spans="1:16" ht="12.75" customHeight="1" thickBot="1" x14ac:dyDescent="0.25">
      <c r="A31" s="10" t="str">
        <f t="shared" si="0"/>
        <v>VSB 46 </v>
      </c>
      <c r="B31" s="3" t="str">
        <f t="shared" si="1"/>
        <v>I</v>
      </c>
      <c r="C31" s="10">
        <f t="shared" si="2"/>
        <v>54130.925600000002</v>
      </c>
      <c r="D31" s="16" t="str">
        <f t="shared" si="3"/>
        <v>vis</v>
      </c>
      <c r="E31" s="47">
        <f>VLOOKUP(C31,Active!C$21:E$970,3,FALSE)</f>
        <v>5132.0029946232935</v>
      </c>
      <c r="F31" s="3" t="s">
        <v>60</v>
      </c>
      <c r="G31" s="16" t="str">
        <f t="shared" si="4"/>
        <v>54130.9256</v>
      </c>
      <c r="H31" s="10">
        <f t="shared" si="5"/>
        <v>3700</v>
      </c>
      <c r="I31" s="48" t="s">
        <v>146</v>
      </c>
      <c r="J31" s="49" t="s">
        <v>147</v>
      </c>
      <c r="K31" s="48" t="s">
        <v>148</v>
      </c>
      <c r="L31" s="48" t="s">
        <v>149</v>
      </c>
      <c r="M31" s="49" t="s">
        <v>65</v>
      </c>
      <c r="N31" s="49" t="s">
        <v>66</v>
      </c>
      <c r="O31" s="50" t="s">
        <v>150</v>
      </c>
      <c r="P31" s="51" t="s">
        <v>151</v>
      </c>
    </row>
    <row r="32" spans="1:16" ht="12.75" customHeight="1" thickBot="1" x14ac:dyDescent="0.25">
      <c r="A32" s="10" t="str">
        <f t="shared" si="0"/>
        <v>VSB 48 </v>
      </c>
      <c r="B32" s="3" t="str">
        <f t="shared" si="1"/>
        <v>II</v>
      </c>
      <c r="C32" s="10">
        <f t="shared" si="2"/>
        <v>54802.027900000001</v>
      </c>
      <c r="D32" s="16" t="str">
        <f t="shared" si="3"/>
        <v>vis</v>
      </c>
      <c r="E32" s="47">
        <f>VLOOKUP(C32,Active!C$21:E$970,3,FALSE)</f>
        <v>6654.5019170126361</v>
      </c>
      <c r="F32" s="3" t="s">
        <v>60</v>
      </c>
      <c r="G32" s="16" t="str">
        <f t="shared" si="4"/>
        <v>54802.0279</v>
      </c>
      <c r="H32" s="10">
        <f t="shared" si="5"/>
        <v>5222.5</v>
      </c>
      <c r="I32" s="48" t="s">
        <v>152</v>
      </c>
      <c r="J32" s="49" t="s">
        <v>153</v>
      </c>
      <c r="K32" s="48" t="s">
        <v>154</v>
      </c>
      <c r="L32" s="48" t="s">
        <v>155</v>
      </c>
      <c r="M32" s="49" t="s">
        <v>65</v>
      </c>
      <c r="N32" s="49" t="s">
        <v>66</v>
      </c>
      <c r="O32" s="50" t="s">
        <v>150</v>
      </c>
      <c r="P32" s="51" t="s">
        <v>156</v>
      </c>
    </row>
    <row r="33" spans="1:16" ht="12.75" customHeight="1" thickBot="1" x14ac:dyDescent="0.25">
      <c r="A33" s="10" t="str">
        <f t="shared" si="0"/>
        <v>VSB 51 </v>
      </c>
      <c r="B33" s="3" t="str">
        <f t="shared" si="1"/>
        <v>II</v>
      </c>
      <c r="C33" s="10">
        <f t="shared" si="2"/>
        <v>55554.894099999998</v>
      </c>
      <c r="D33" s="16" t="str">
        <f t="shared" si="3"/>
        <v>vis</v>
      </c>
      <c r="E33" s="47">
        <f>VLOOKUP(C33,Active!C$21:E$970,3,FALSE)</f>
        <v>8362.4948388121247</v>
      </c>
      <c r="F33" s="3" t="s">
        <v>60</v>
      </c>
      <c r="G33" s="16" t="str">
        <f t="shared" si="4"/>
        <v>55554.8941</v>
      </c>
      <c r="H33" s="10">
        <f t="shared" si="5"/>
        <v>6930.5</v>
      </c>
      <c r="I33" s="48" t="s">
        <v>162</v>
      </c>
      <c r="J33" s="49" t="s">
        <v>163</v>
      </c>
      <c r="K33" s="48" t="s">
        <v>164</v>
      </c>
      <c r="L33" s="48" t="s">
        <v>165</v>
      </c>
      <c r="M33" s="49" t="s">
        <v>65</v>
      </c>
      <c r="N33" s="49" t="s">
        <v>66</v>
      </c>
      <c r="O33" s="50" t="s">
        <v>72</v>
      </c>
      <c r="P33" s="51" t="s">
        <v>166</v>
      </c>
    </row>
    <row r="34" spans="1:16" ht="12.75" customHeight="1" thickBot="1" x14ac:dyDescent="0.25">
      <c r="A34" s="10" t="str">
        <f t="shared" si="0"/>
        <v>VSB 53 </v>
      </c>
      <c r="B34" s="3" t="str">
        <f t="shared" si="1"/>
        <v>II</v>
      </c>
      <c r="C34" s="10">
        <f t="shared" si="2"/>
        <v>55881.957999999999</v>
      </c>
      <c r="D34" s="16" t="str">
        <f t="shared" si="3"/>
        <v>vis</v>
      </c>
      <c r="E34" s="47">
        <f>VLOOKUP(C34,Active!C$21:E$970,3,FALSE)</f>
        <v>9104.4896662809897</v>
      </c>
      <c r="F34" s="3" t="s">
        <v>60</v>
      </c>
      <c r="G34" s="16" t="str">
        <f t="shared" si="4"/>
        <v>55881.958</v>
      </c>
      <c r="H34" s="10">
        <f t="shared" si="5"/>
        <v>7672.5</v>
      </c>
      <c r="I34" s="48" t="s">
        <v>172</v>
      </c>
      <c r="J34" s="49" t="s">
        <v>173</v>
      </c>
      <c r="K34" s="48" t="s">
        <v>174</v>
      </c>
      <c r="L34" s="48" t="s">
        <v>175</v>
      </c>
      <c r="M34" s="49" t="s">
        <v>65</v>
      </c>
      <c r="N34" s="49" t="s">
        <v>66</v>
      </c>
      <c r="O34" s="50" t="s">
        <v>72</v>
      </c>
      <c r="P34" s="51" t="s">
        <v>176</v>
      </c>
    </row>
    <row r="35" spans="1:16" ht="12.75" customHeight="1" thickBot="1" x14ac:dyDescent="0.25">
      <c r="A35" s="10" t="str">
        <f t="shared" si="0"/>
        <v>VSB 55 </v>
      </c>
      <c r="B35" s="3" t="str">
        <f t="shared" si="1"/>
        <v>II</v>
      </c>
      <c r="C35" s="10">
        <f t="shared" si="2"/>
        <v>56287.928399999997</v>
      </c>
      <c r="D35" s="16" t="str">
        <f t="shared" si="3"/>
        <v>vis</v>
      </c>
      <c r="E35" s="47">
        <f>VLOOKUP(C35,Active!C$21:E$970,3,FALSE)</f>
        <v>10025.496041198749</v>
      </c>
      <c r="F35" s="3" t="s">
        <v>60</v>
      </c>
      <c r="G35" s="16" t="str">
        <f t="shared" si="4"/>
        <v>56287.9284</v>
      </c>
      <c r="H35" s="10">
        <f t="shared" si="5"/>
        <v>8593.5</v>
      </c>
      <c r="I35" s="48" t="s">
        <v>177</v>
      </c>
      <c r="J35" s="49" t="s">
        <v>178</v>
      </c>
      <c r="K35" s="48" t="s">
        <v>179</v>
      </c>
      <c r="L35" s="48" t="s">
        <v>180</v>
      </c>
      <c r="M35" s="49" t="s">
        <v>65</v>
      </c>
      <c r="N35" s="49" t="s">
        <v>66</v>
      </c>
      <c r="O35" s="50" t="s">
        <v>72</v>
      </c>
      <c r="P35" s="51" t="s">
        <v>181</v>
      </c>
    </row>
    <row r="36" spans="1:16" ht="12.75" customHeight="1" thickBot="1" x14ac:dyDescent="0.25">
      <c r="A36" s="10" t="str">
        <f t="shared" si="0"/>
        <v>VSB 56 </v>
      </c>
      <c r="B36" s="3" t="str">
        <f t="shared" si="1"/>
        <v>II</v>
      </c>
      <c r="C36" s="10">
        <f t="shared" si="2"/>
        <v>56596.039599999996</v>
      </c>
      <c r="D36" s="16" t="str">
        <f t="shared" si="3"/>
        <v>vis</v>
      </c>
      <c r="E36" s="47">
        <f>VLOOKUP(C36,Active!C$21:E$970,3,FALSE)</f>
        <v>10724.493749858198</v>
      </c>
      <c r="F36" s="3" t="s">
        <v>60</v>
      </c>
      <c r="G36" s="16" t="str">
        <f t="shared" si="4"/>
        <v>56596.0396</v>
      </c>
      <c r="H36" s="10">
        <f t="shared" si="5"/>
        <v>9292.5</v>
      </c>
      <c r="I36" s="48" t="s">
        <v>182</v>
      </c>
      <c r="J36" s="49" t="s">
        <v>183</v>
      </c>
      <c r="K36" s="48" t="s">
        <v>184</v>
      </c>
      <c r="L36" s="48" t="s">
        <v>185</v>
      </c>
      <c r="M36" s="49" t="s">
        <v>65</v>
      </c>
      <c r="N36" s="49" t="s">
        <v>66</v>
      </c>
      <c r="O36" s="50" t="s">
        <v>72</v>
      </c>
      <c r="P36" s="51" t="s">
        <v>186</v>
      </c>
    </row>
    <row r="37" spans="1:16" ht="12.75" customHeight="1" thickBot="1" x14ac:dyDescent="0.25">
      <c r="A37" s="10" t="str">
        <f t="shared" si="0"/>
        <v>VSB 56 </v>
      </c>
      <c r="B37" s="3" t="str">
        <f t="shared" si="1"/>
        <v>I</v>
      </c>
      <c r="C37" s="10">
        <f t="shared" si="2"/>
        <v>56601.990899999997</v>
      </c>
      <c r="D37" s="16" t="str">
        <f t="shared" si="3"/>
        <v>vis</v>
      </c>
      <c r="E37" s="47">
        <f>VLOOKUP(C37,Active!C$21:E$970,3,FALSE)</f>
        <v>10737.995190453496</v>
      </c>
      <c r="F37" s="3" t="s">
        <v>60</v>
      </c>
      <c r="G37" s="16" t="str">
        <f t="shared" si="4"/>
        <v>56601.9909</v>
      </c>
      <c r="H37" s="10">
        <f t="shared" si="5"/>
        <v>9306</v>
      </c>
      <c r="I37" s="48" t="s">
        <v>187</v>
      </c>
      <c r="J37" s="49" t="s">
        <v>188</v>
      </c>
      <c r="K37" s="48" t="s">
        <v>189</v>
      </c>
      <c r="L37" s="48" t="s">
        <v>190</v>
      </c>
      <c r="M37" s="49" t="s">
        <v>65</v>
      </c>
      <c r="N37" s="49" t="s">
        <v>66</v>
      </c>
      <c r="O37" s="50" t="s">
        <v>72</v>
      </c>
      <c r="P37" s="51" t="s">
        <v>186</v>
      </c>
    </row>
    <row r="38" spans="1:16" ht="12.75" customHeight="1" thickBot="1" x14ac:dyDescent="0.25">
      <c r="A38" s="10" t="str">
        <f t="shared" si="0"/>
        <v>VSB 56 </v>
      </c>
      <c r="B38" s="3" t="str">
        <f t="shared" si="1"/>
        <v>II</v>
      </c>
      <c r="C38" s="10">
        <f t="shared" si="2"/>
        <v>56603.977200000001</v>
      </c>
      <c r="D38" s="16" t="str">
        <f t="shared" si="3"/>
        <v>vis</v>
      </c>
      <c r="E38" s="47">
        <f>VLOOKUP(C38,Active!C$21:E$970,3,FALSE)</f>
        <v>10742.501417908756</v>
      </c>
      <c r="F38" s="3" t="s">
        <v>60</v>
      </c>
      <c r="G38" s="16" t="str">
        <f t="shared" si="4"/>
        <v>56603.9772</v>
      </c>
      <c r="H38" s="10">
        <f t="shared" si="5"/>
        <v>9310.5</v>
      </c>
      <c r="I38" s="48" t="s">
        <v>191</v>
      </c>
      <c r="J38" s="49" t="s">
        <v>192</v>
      </c>
      <c r="K38" s="48" t="s">
        <v>193</v>
      </c>
      <c r="L38" s="48" t="s">
        <v>194</v>
      </c>
      <c r="M38" s="49" t="s">
        <v>65</v>
      </c>
      <c r="N38" s="49" t="s">
        <v>66</v>
      </c>
      <c r="O38" s="50" t="s">
        <v>72</v>
      </c>
      <c r="P38" s="51" t="s">
        <v>186</v>
      </c>
    </row>
    <row r="39" spans="1:16" ht="12.75" customHeight="1" thickBot="1" x14ac:dyDescent="0.25">
      <c r="A39" s="10" t="str">
        <f t="shared" si="0"/>
        <v>VSB 56 </v>
      </c>
      <c r="B39" s="3" t="str">
        <f t="shared" si="1"/>
        <v>II</v>
      </c>
      <c r="C39" s="10">
        <f t="shared" si="2"/>
        <v>56614.994200000001</v>
      </c>
      <c r="D39" s="16" t="str">
        <f t="shared" si="3"/>
        <v>vis</v>
      </c>
      <c r="E39" s="47">
        <f>VLOOKUP(C39,Active!C$21:E$970,3,FALSE)</f>
        <v>10767.495179110234</v>
      </c>
      <c r="F39" s="3" t="s">
        <v>60</v>
      </c>
      <c r="G39" s="16" t="str">
        <f t="shared" si="4"/>
        <v>56614.9942</v>
      </c>
      <c r="H39" s="10">
        <f t="shared" si="5"/>
        <v>9335.5</v>
      </c>
      <c r="I39" s="48" t="s">
        <v>195</v>
      </c>
      <c r="J39" s="49" t="s">
        <v>196</v>
      </c>
      <c r="K39" s="48" t="s">
        <v>197</v>
      </c>
      <c r="L39" s="48" t="s">
        <v>198</v>
      </c>
      <c r="M39" s="49" t="s">
        <v>65</v>
      </c>
      <c r="N39" s="49" t="s">
        <v>66</v>
      </c>
      <c r="O39" s="50" t="s">
        <v>72</v>
      </c>
      <c r="P39" s="51" t="s">
        <v>186</v>
      </c>
    </row>
    <row r="40" spans="1:16" ht="12.75" customHeight="1" thickBot="1" x14ac:dyDescent="0.25">
      <c r="A40" s="10" t="str">
        <f t="shared" si="0"/>
        <v>VSB 59 </v>
      </c>
      <c r="B40" s="3" t="str">
        <f t="shared" si="1"/>
        <v>I</v>
      </c>
      <c r="C40" s="10">
        <f t="shared" si="2"/>
        <v>56955.064700000003</v>
      </c>
      <c r="D40" s="16" t="str">
        <f t="shared" si="3"/>
        <v>vis</v>
      </c>
      <c r="E40" s="47" t="e">
        <f>VLOOKUP(C40,Active!C$21:E$970,3,FALSE)</f>
        <v>#N/A</v>
      </c>
      <c r="F40" s="3" t="s">
        <v>60</v>
      </c>
      <c r="G40" s="16" t="str">
        <f t="shared" si="4"/>
        <v>56955.0647</v>
      </c>
      <c r="H40" s="10">
        <f t="shared" si="5"/>
        <v>10107</v>
      </c>
      <c r="I40" s="48" t="s">
        <v>199</v>
      </c>
      <c r="J40" s="49" t="s">
        <v>200</v>
      </c>
      <c r="K40" s="48" t="s">
        <v>201</v>
      </c>
      <c r="L40" s="48" t="s">
        <v>202</v>
      </c>
      <c r="M40" s="49" t="s">
        <v>65</v>
      </c>
      <c r="N40" s="49" t="s">
        <v>66</v>
      </c>
      <c r="O40" s="50" t="s">
        <v>72</v>
      </c>
      <c r="P40" s="51" t="s">
        <v>203</v>
      </c>
    </row>
    <row r="41" spans="1:16" ht="12.75" customHeight="1" thickBot="1" x14ac:dyDescent="0.25">
      <c r="A41" s="10" t="str">
        <f t="shared" si="0"/>
        <v>VSB 59 </v>
      </c>
      <c r="B41" s="3" t="str">
        <f t="shared" si="1"/>
        <v>II</v>
      </c>
      <c r="C41" s="10">
        <f t="shared" si="2"/>
        <v>56976.001600000003</v>
      </c>
      <c r="D41" s="16" t="str">
        <f t="shared" si="3"/>
        <v>vis</v>
      </c>
      <c r="E41" s="47" t="e">
        <f>VLOOKUP(C41,Active!C$21:E$970,3,FALSE)</f>
        <v>#N/A</v>
      </c>
      <c r="F41" s="3" t="s">
        <v>60</v>
      </c>
      <c r="G41" s="16" t="str">
        <f t="shared" si="4"/>
        <v>56976.0016</v>
      </c>
      <c r="H41" s="10">
        <f t="shared" si="5"/>
        <v>10154.5</v>
      </c>
      <c r="I41" s="48" t="s">
        <v>204</v>
      </c>
      <c r="J41" s="49" t="s">
        <v>205</v>
      </c>
      <c r="K41" s="48" t="s">
        <v>206</v>
      </c>
      <c r="L41" s="48" t="s">
        <v>207</v>
      </c>
      <c r="M41" s="49" t="s">
        <v>65</v>
      </c>
      <c r="N41" s="49" t="s">
        <v>66</v>
      </c>
      <c r="O41" s="50" t="s">
        <v>72</v>
      </c>
      <c r="P41" s="51" t="s">
        <v>203</v>
      </c>
    </row>
    <row r="42" spans="1:16" x14ac:dyDescent="0.2">
      <c r="B42" s="3"/>
      <c r="F42" s="3"/>
    </row>
    <row r="43" spans="1:16" x14ac:dyDescent="0.2">
      <c r="B43" s="3"/>
      <c r="F43" s="3"/>
    </row>
    <row r="44" spans="1:16" x14ac:dyDescent="0.2">
      <c r="B44" s="3"/>
      <c r="F44" s="3"/>
    </row>
    <row r="45" spans="1:16" x14ac:dyDescent="0.2">
      <c r="B45" s="3"/>
      <c r="F45" s="3"/>
    </row>
    <row r="46" spans="1:16" x14ac:dyDescent="0.2">
      <c r="B46" s="3"/>
      <c r="F46" s="3"/>
    </row>
    <row r="47" spans="1:16" x14ac:dyDescent="0.2">
      <c r="B47" s="3"/>
      <c r="F47" s="3"/>
    </row>
    <row r="48" spans="1:1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</sheetData>
  <phoneticPr fontId="8" type="noConversion"/>
  <hyperlinks>
    <hyperlink ref="P17" r:id="rId1" display="http://vsolj.cetus-net.org/no47.pdf"/>
    <hyperlink ref="P18" r:id="rId2" display="http://vsolj.cetus-net.org/no47.pdf"/>
    <hyperlink ref="P20" r:id="rId3" display="http://vsolj.cetus-net.org/no39.pdf"/>
    <hyperlink ref="P21" r:id="rId4" display="http://vsolj.cetus-net.org/no40.pdf"/>
    <hyperlink ref="P22" r:id="rId5" display="http://vsolj.cetus-net.org/no43.pdf"/>
    <hyperlink ref="P23" r:id="rId6" display="http://vsolj.cetus-net.org/no43.pdf"/>
    <hyperlink ref="P24" r:id="rId7" display="http://vsolj.cetus-net.org/no43.pdf"/>
    <hyperlink ref="P11" r:id="rId8" display="http://www.konkoly.hu/cgi-bin/IBVS?5843"/>
    <hyperlink ref="P12" r:id="rId9" display="http://www.konkoly.hu/cgi-bin/IBVS?5690"/>
    <hyperlink ref="P13" r:id="rId10" display="http://www.konkoly.hu/cgi-bin/IBVS?5677"/>
    <hyperlink ref="P25" r:id="rId11" display="http://vsolj.cetus-net.org/no44.pdf"/>
    <hyperlink ref="P26" r:id="rId12" display="http://vsolj.cetus-net.org/no44.pdf"/>
    <hyperlink ref="P27" r:id="rId13" display="http://vsolj.cetus-net.org/no44.pdf"/>
    <hyperlink ref="P28" r:id="rId14" display="http://vsolj.cetus-net.org/no44.pdf"/>
    <hyperlink ref="P29" r:id="rId15" display="http://www.konkoly.hu/cgi-bin/IBVS?5806"/>
    <hyperlink ref="P14" r:id="rId16" display="http://www.konkoly.hu/cgi-bin/IBVS?5843"/>
    <hyperlink ref="P30" r:id="rId17" display="http://vsolj.cetus-net.org/no45.pdf"/>
    <hyperlink ref="P31" r:id="rId18" display="http://vsolj.cetus-net.org/no46.pdf"/>
    <hyperlink ref="P32" r:id="rId19" display="http://vsolj.cetus-net.org/no48.pdf"/>
    <hyperlink ref="P15" r:id="rId20" display="http://www.konkoly.hu/cgi-bin/IBVS?5960"/>
    <hyperlink ref="P33" r:id="rId21" display="http://vsolj.cetus-net.org/vsoljno51.pdf"/>
    <hyperlink ref="P16" r:id="rId22" display="http://www.konkoly.hu/cgi-bin/IBVS?6011"/>
    <hyperlink ref="P34" r:id="rId23" display="http://vsolj.cetus-net.org/vsoljno53.pdf"/>
    <hyperlink ref="P35" r:id="rId24" display="http://vsolj.cetus-net.org/vsoljno55.pdf"/>
    <hyperlink ref="P36" r:id="rId25" display="http://vsolj.cetus-net.org/vsoljno56.pdf"/>
    <hyperlink ref="P37" r:id="rId26" display="http://vsolj.cetus-net.org/vsoljno56.pdf"/>
    <hyperlink ref="P38" r:id="rId27" display="http://vsolj.cetus-net.org/vsoljno56.pdf"/>
    <hyperlink ref="P39" r:id="rId28" display="http://vsolj.cetus-net.org/vsoljno56.pdf"/>
    <hyperlink ref="P40" r:id="rId29" display="http://vsolj.cetus-net.org/vsoljno59.pdf"/>
    <hyperlink ref="P41" r:id="rId30" display="http://vsolj.cetus-net.org/vsoljno59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2024-01-25T06:38:55Z</dcterms:modified>
</cp:coreProperties>
</file>