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E4EFC45-3BE3-4E46-A607-51E38198D42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J23" i="1"/>
  <c r="G11" i="1"/>
  <c r="F11" i="1"/>
  <c r="Q22" i="1"/>
  <c r="Q23" i="1"/>
  <c r="C21" i="1"/>
  <c r="E21" i="1"/>
  <c r="F21" i="1"/>
  <c r="A21" i="1"/>
  <c r="H20" i="1"/>
  <c r="E14" i="1"/>
  <c r="C17" i="1"/>
  <c r="Q21" i="1"/>
  <c r="G21" i="1"/>
  <c r="H21" i="1"/>
  <c r="C11" i="1"/>
  <c r="C12" i="1"/>
  <c r="C16" i="1" l="1"/>
  <c r="D18" i="1" s="1"/>
  <c r="O22" i="1"/>
  <c r="S22" i="1" s="1"/>
  <c r="O23" i="1"/>
  <c r="S23" i="1" s="1"/>
  <c r="O21" i="1"/>
  <c r="S21" i="1" s="1"/>
  <c r="C15" i="1"/>
  <c r="E16" i="1" s="1"/>
  <c r="E15" i="1"/>
  <c r="S19" i="1" l="1"/>
  <c r="E17" i="1"/>
  <c r="C18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<sst xmlns="http://schemas.openxmlformats.org/spreadsheetml/2006/main" count="58" uniqueCount="53">
  <si>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</si>
  <si>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</si>
  <si>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</si>
  <si>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</si>
  <si>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</si>
  <si>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</si>
  <si>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</si>
  <si>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</si>
  <si>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</si>
  <si>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</si>
  <si>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</si>
  <si>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</si>
  <si>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</si>
  <si>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</si>
  <si>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</si>
  <si>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</si>
  <si>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</si>
  <si>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</si>
  <si>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</si>
  <si>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</si>
  <si>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</si>
  <si>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</si>
  <si>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</si>
  <si>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</si>
  <si>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</si>
  <si>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</si>
  <si>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</si>
  <si>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</si>
  <si>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</si>
  <si>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</si>
  <si>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</si>
  <si>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</si>
  <si>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</si>
  <si>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</si>
  <si>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</si>
  <si>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</si>
  <si>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</si>
  <si>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</si>
  <si>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</si>
  <si>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</si>
  <si>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</si>
  <si>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G4684-0099</t>
  </si>
  <si>
    <t>OEJV 0155</t>
  </si>
  <si>
    <t>I</t>
  </si>
  <si>
    <t>0,0100</t>
  </si>
  <si>
    <t>IBVS 6011</t>
  </si>
  <si>
    <t>GSC 4684-0099</t>
  </si>
  <si>
    <t>G4684-0099_Cet.xls</t>
  </si>
  <si>
    <t>EB / EW</t>
  </si>
  <si>
    <t>Cet</t>
  </si>
  <si>
    <t>VSX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</si>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</sst>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4684-0099 -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6B-414C-85C7-20A65B1DF8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-1.1275999997451436E-2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6B-414C-85C7-20A65B1DF8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-1.4435999997658655E-2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6B-414C-85C7-20A65B1DF8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6B-414C-85C7-20A65B1DF8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6B-414C-85C7-20A65B1DF8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6B-414C-85C7-20A65B1DF8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6B-414C-85C7-20A65B1DF8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0.22113368422831531</c:v>
                </c:pt>
                <c:pt idx="1">
                  <c:v>-1.1275999997451436E-2</c:v>
                </c:pt>
                <c:pt idx="2">
                  <c:v>-1.4435999997658655E-2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6B-414C-85C7-20A65B1DF8A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6987</c:v>
                </c:pt>
                <c:pt idx="2">
                  <c:v>7082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6B-414C-85C7-20A65B1DF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051184"/>
        <c:axId val="1"/>
      </c:scatterChart>
      <c:valAx>
        <c:axId val="687051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051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EA3B867-AF8D-44DD-B353-B46A1FFD0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  <c r="E1" t="s">
        <v>47</v>
      </c>
    </row>
    <row r="2" spans="1:7" x14ac:dyDescent="0.2">
      <c r="A2" t="s">
        <v>23</v>
      </c>
      <c r="B2" t="s">
        <v>48</v>
      </c>
      <c r="C2" s="31" t="s">
        <v>40</v>
      </c>
      <c r="D2" s="3" t="s">
        <v>49</v>
      </c>
      <c r="E2" s="32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53588.824999999997</v>
      </c>
      <c r="D7" s="30" t="s">
        <v>50</v>
      </c>
    </row>
    <row r="8" spans="1:7" x14ac:dyDescent="0.2">
      <c r="A8" t="s">
        <v>3</v>
      </c>
      <c r="C8" s="38">
        <v>0.32474799999999998</v>
      </c>
      <c r="D8" s="30" t="s">
        <v>50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0.22113368422831531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-3.3263157896918098E-5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60334.82527523148</v>
      </c>
    </row>
    <row r="15" spans="1:7" x14ac:dyDescent="0.2">
      <c r="A15" s="12" t="s">
        <v>17</v>
      </c>
      <c r="B15" s="10"/>
      <c r="C15" s="13">
        <f ca="1">(C7+C11)+(C8+C12)*INT(MAX(F21:F3533))</f>
        <v>55888.675900000002</v>
      </c>
      <c r="D15" s="14" t="s">
        <v>37</v>
      </c>
      <c r="E15" s="15">
        <f ca="1">ROUND(2*(E14-$C$7)/$C$8,0)/2+E13</f>
        <v>20774</v>
      </c>
    </row>
    <row r="16" spans="1:7" x14ac:dyDescent="0.2">
      <c r="A16" s="16" t="s">
        <v>4</v>
      </c>
      <c r="B16" s="10"/>
      <c r="C16" s="17">
        <f ca="1">+C8+C12</f>
        <v>0.32471473684210306</v>
      </c>
      <c r="D16" s="14" t="s">
        <v>38</v>
      </c>
      <c r="E16" s="24">
        <f ca="1">ROUND(2*(E14-$C$15)/$C$16,0)/2+E13</f>
        <v>13693.5</v>
      </c>
    </row>
    <row r="17" spans="1:19" ht="13.5" thickBot="1" x14ac:dyDescent="0.25">
      <c r="A17" s="14" t="s">
        <v>28</v>
      </c>
      <c r="B17" s="10"/>
      <c r="C17" s="10">
        <f>COUNT(C21:C2191)</f>
        <v>3</v>
      </c>
      <c r="D17" s="14" t="s">
        <v>32</v>
      </c>
      <c r="E17" s="18">
        <f ca="1">+$C$15+$C$16*E16-15018.5-$C$9/24</f>
        <v>45317.052982280678</v>
      </c>
    </row>
    <row r="18" spans="1:19" ht="14.25" thickTop="1" thickBot="1" x14ac:dyDescent="0.25">
      <c r="A18" s="16" t="s">
        <v>5</v>
      </c>
      <c r="B18" s="10"/>
      <c r="C18" s="19">
        <f ca="1">+C15</f>
        <v>55888.675900000002</v>
      </c>
      <c r="D18" s="20">
        <f ca="1">+C16</f>
        <v>0.32471473684210306</v>
      </c>
      <c r="E18" s="21" t="s">
        <v>33</v>
      </c>
    </row>
    <row r="19" spans="1:19" ht="13.5" thickTop="1" x14ac:dyDescent="0.2">
      <c r="A19" s="25" t="s">
        <v>34</v>
      </c>
      <c r="E19" s="26">
        <v>22</v>
      </c>
      <c r="S19">
        <f ca="1">SQRT(SUM(S21:S50)/(COUNT(S21:S50)-1))</f>
        <v>0.15636512766660646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27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VSX</v>
      </c>
      <c r="C21" s="8">
        <f>C$7</f>
        <v>53588.824999999997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0.22113368422831531</v>
      </c>
      <c r="Q21" s="2">
        <f>+C21-15018.5</f>
        <v>38570.324999999997</v>
      </c>
      <c r="S21">
        <f ca="1">+(O21-G21)^2</f>
        <v>4.8900106300388269E-2</v>
      </c>
    </row>
    <row r="22" spans="1:19" x14ac:dyDescent="0.2">
      <c r="A22" s="33" t="s">
        <v>42</v>
      </c>
      <c r="B22" s="34" t="s">
        <v>43</v>
      </c>
      <c r="C22" s="35">
        <v>55857.828000000001</v>
      </c>
      <c r="D22" s="33" t="s">
        <v>44</v>
      </c>
      <c r="E22">
        <f>+(C22-C$7)/C$8</f>
        <v>6986.9652776922549</v>
      </c>
      <c r="F22">
        <f>ROUND(2*E22,0)/2</f>
        <v>6987</v>
      </c>
      <c r="G22">
        <f>+C22-(C$7+F22*C$8)</f>
        <v>-1.1275999997451436E-2</v>
      </c>
      <c r="I22">
        <f>+G22</f>
        <v>-1.1275999997451436E-2</v>
      </c>
      <c r="O22">
        <f ca="1">+C$11+C$12*$F22</f>
        <v>-1.1275999997451436E-2</v>
      </c>
      <c r="Q22" s="2">
        <f>+C22-15018.5</f>
        <v>40839.328000000001</v>
      </c>
      <c r="S22">
        <f ca="1">+(O22-G22)^2</f>
        <v>0</v>
      </c>
    </row>
    <row r="23" spans="1:19" x14ac:dyDescent="0.2">
      <c r="A23" s="36" t="s">
        <v>45</v>
      </c>
      <c r="B23" s="37" t="s">
        <v>43</v>
      </c>
      <c r="C23" s="36">
        <v>55888.675900000002</v>
      </c>
      <c r="D23" s="36">
        <v>4.0000000000000002E-4</v>
      </c>
      <c r="E23">
        <f>+(C23-C$7)/C$8</f>
        <v>7081.955547070359</v>
      </c>
      <c r="F23">
        <f>ROUND(2*E23,0)/2</f>
        <v>7082</v>
      </c>
      <c r="G23">
        <f>+C23-(C$7+F23*C$8)</f>
        <v>-1.4435999997658655E-2</v>
      </c>
      <c r="J23">
        <f>+G23</f>
        <v>-1.4435999997658655E-2</v>
      </c>
      <c r="O23">
        <f ca="1">+C$11+C$12*$F23</f>
        <v>-1.4435999997658655E-2</v>
      </c>
      <c r="Q23" s="2">
        <f>+C23-15018.5</f>
        <v>40870.175900000002</v>
      </c>
      <c r="S23">
        <f ca="1">+(O23-G23)^2</f>
        <v>0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2024-01-25T06:48:23Z</dcterms:modified>
</cp:coreProperties>
</file>