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AC0953-5D8C-4466-BAD3-3A249A95A7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A21" i="1"/>
  <c r="D9" i="1"/>
  <c r="C9" i="1"/>
  <c r="C7" i="1"/>
  <c r="C8" i="1"/>
  <c r="E22" i="1"/>
  <c r="F22" i="1"/>
  <c r="F17" i="1"/>
  <c r="C17" i="1"/>
  <c r="G22" i="1"/>
  <c r="K22" i="1"/>
  <c r="E21" i="1"/>
  <c r="F21" i="1"/>
  <c r="G21" i="1"/>
  <c r="Q21" i="1"/>
  <c r="R22" i="1"/>
  <c r="I21" i="1"/>
  <c r="C11" i="1"/>
  <c r="C12" i="1"/>
  <c r="C16" i="1" l="1"/>
  <c r="D18" i="1" s="1"/>
  <c r="O21" i="1"/>
  <c r="C15" i="1"/>
  <c r="F18" i="1" s="1"/>
  <c r="O22" i="1"/>
  <c r="F19" i="1" l="1"/>
  <c r="C18" i="1"/>
</calcChain>
</file>

<file path=xl/sharedStrings.xml><?xml version="1.0" encoding="utf-8"?>
<sst xmlns="http://schemas.openxmlformats.org/spreadsheetml/2006/main" count="48" uniqueCount="45">
  <si>
    <t>PE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</si>
  <si>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</si>
  <si>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</si>
  <si>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</si>
  <si>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</si>
  <si>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</si>
  <si>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</si>
  <si>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</si>
  <si>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</si>
  <si>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</si>
  <si>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</si>
  <si>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</si>
  <si>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</si>
  <si>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</si>
  <si>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</si>
  <si>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</si>
  <si>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</si>
  <si>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</si>
  <si>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</si>
  <si>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</si>
  <si>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</si>
  <si>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</si>
  <si>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</si>
  <si>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</si>
  <si>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</si>
  <si>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</si>
  <si>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</si>
  <si>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</si>
  <si>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</si>
  <si>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</si>
  <si>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</si>
  <si>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</si>
  <si>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</si>
  <si>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</si>
  <si>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</si>
  <si>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</si>
  <si>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</si>
  <si>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G5858-1594_Cet.xls</t>
  </si>
  <si>
    <t>EA</t>
  </si>
  <si>
    <t>IBVS 5495 Eph.</t>
  </si>
  <si>
    <t>IBVS 5495</t>
  </si>
  <si>
    <t>Cet</t>
  </si>
  <si>
    <t>GH Cet / GSC 5858 1594 / NSV 00675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</si>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</sst>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Cet - O-C Diagr.</a:t>
            </a:r>
          </a:p>
        </c:rich>
      </c:tx>
      <c:layout>
        <c:manualLayout>
          <c:xMode val="edge"/>
          <c:yMode val="edge"/>
          <c:x val="0.396383866481223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3616133518776"/>
          <c:y val="0.14035127795846455"/>
          <c:w val="0.815020862308762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4-414E-92DA-E4C8BDACE3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4-414E-92DA-E4C8BDACE3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B4-414E-92DA-E4C8BDACE3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1.4999999984866008E-4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B4-414E-92DA-E4C8BDACE3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B4-414E-92DA-E4C8BDACE3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B4-414E-92DA-E4C8BDACE3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B4-414E-92DA-E4C8BDACE3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1.4999999984866008E-4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B4-414E-92DA-E4C8BDACE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775184"/>
        <c:axId val="1"/>
      </c:scatterChart>
      <c:valAx>
        <c:axId val="68377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567454798330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77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1182197496522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B5CBBA-815E-7558-FFB7-25FBCCB28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29"/>
      <c r="F1" s="29" t="s">
        <v>37</v>
      </c>
      <c r="G1" s="30" t="s">
        <v>38</v>
      </c>
      <c r="H1" s="11" t="s">
        <v>39</v>
      </c>
      <c r="I1" s="31">
        <v>51876.593000000001</v>
      </c>
      <c r="J1" s="31">
        <v>1.135238</v>
      </c>
      <c r="K1" s="32" t="s">
        <v>40</v>
      </c>
      <c r="L1" s="33" t="s">
        <v>41</v>
      </c>
    </row>
    <row r="2" spans="1:12" x14ac:dyDescent="0.2">
      <c r="A2" t="s">
        <v>26</v>
      </c>
      <c r="B2" t="s">
        <v>38</v>
      </c>
      <c r="C2" s="3"/>
    </row>
    <row r="3" spans="1:12" ht="13.5" thickBot="1" x14ac:dyDescent="0.25"/>
    <row r="4" spans="1:12" ht="14.25" thickTop="1" thickBot="1" x14ac:dyDescent="0.25">
      <c r="A4" s="28" t="s">
        <v>39</v>
      </c>
      <c r="C4" s="8">
        <v>51876.593000000001</v>
      </c>
      <c r="D4" s="9">
        <v>1.135238</v>
      </c>
    </row>
    <row r="5" spans="1:12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12" x14ac:dyDescent="0.2">
      <c r="A6" s="5" t="s">
        <v>4</v>
      </c>
    </row>
    <row r="7" spans="1:12" x14ac:dyDescent="0.2">
      <c r="A7" t="s">
        <v>5</v>
      </c>
      <c r="C7">
        <f>+C4</f>
        <v>51876.593000000001</v>
      </c>
    </row>
    <row r="8" spans="1:12" x14ac:dyDescent="0.2">
      <c r="A8" t="s">
        <v>6</v>
      </c>
      <c r="C8">
        <f>+D4</f>
        <v>1.135238</v>
      </c>
    </row>
    <row r="9" spans="1:12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12" x14ac:dyDescent="0.2">
      <c r="A11" s="12" t="s">
        <v>18</v>
      </c>
      <c r="B11" s="12"/>
      <c r="C11" s="23">
        <f ca="1">INTERCEPT(INDIRECT($D$9):G992,INDIRECT($C$9):F992)</f>
        <v>0</v>
      </c>
      <c r="D11" s="3"/>
      <c r="E11" s="12"/>
    </row>
    <row r="12" spans="1:12" x14ac:dyDescent="0.2">
      <c r="A12" s="12" t="s">
        <v>19</v>
      </c>
      <c r="B12" s="12"/>
      <c r="C12" s="23">
        <f ca="1">SLOPE(INDIRECT($D$9):G992,INDIRECT($C$9):F992)</f>
        <v>3.3745781743230618E-8</v>
      </c>
      <c r="D12" s="3"/>
      <c r="E12" s="12"/>
    </row>
    <row r="13" spans="1:12" x14ac:dyDescent="0.2">
      <c r="A13" s="12" t="s">
        <v>21</v>
      </c>
      <c r="B13" s="12"/>
      <c r="C13" s="3" t="s">
        <v>16</v>
      </c>
    </row>
    <row r="14" spans="1:12" x14ac:dyDescent="0.2">
      <c r="A14" s="12"/>
      <c r="B14" s="12"/>
      <c r="C14" s="12"/>
    </row>
    <row r="15" spans="1:12" x14ac:dyDescent="0.2">
      <c r="A15" s="14" t="s">
        <v>20</v>
      </c>
      <c r="B15" s="12"/>
      <c r="C15" s="15">
        <f ca="1">(C7+C11)+(C8+C12)*INT(MAX(F21:F3533))</f>
        <v>56922.726060000001</v>
      </c>
      <c r="E15" s="3"/>
      <c r="F15" s="12"/>
    </row>
    <row r="16" spans="1:12" x14ac:dyDescent="0.2">
      <c r="A16" s="18" t="s">
        <v>7</v>
      </c>
      <c r="B16" s="12"/>
      <c r="C16" s="19">
        <f ca="1">+C8+C12</f>
        <v>1.1352380337457817</v>
      </c>
      <c r="E16" s="12"/>
      <c r="F16" s="12"/>
    </row>
    <row r="17" spans="1:18" ht="13.5" thickBot="1" x14ac:dyDescent="0.25">
      <c r="A17" s="16" t="s">
        <v>30</v>
      </c>
      <c r="B17" s="12"/>
      <c r="C17" s="12">
        <f>COUNT(C21:C2191)</f>
        <v>2</v>
      </c>
      <c r="E17" s="16" t="s">
        <v>33</v>
      </c>
      <c r="F17" s="17">
        <f ca="1">TODAY()+15018.5-B5/24</f>
        <v>60334.5</v>
      </c>
    </row>
    <row r="18" spans="1:18" ht="14.25" thickTop="1" thickBot="1" x14ac:dyDescent="0.25">
      <c r="A18" s="18" t="s">
        <v>8</v>
      </c>
      <c r="B18" s="12"/>
      <c r="C18" s="21">
        <f ca="1">+C15</f>
        <v>56922.726060000001</v>
      </c>
      <c r="D18" s="22">
        <f ca="1">+C16</f>
        <v>1.1352380337457817</v>
      </c>
      <c r="E18" s="16" t="s">
        <v>34</v>
      </c>
      <c r="F18" s="17">
        <f ca="1">ROUND(2*(F17-C15)/C16,0)/2+1</f>
        <v>3006.5</v>
      </c>
    </row>
    <row r="19" spans="1:18" ht="13.5" thickTop="1" x14ac:dyDescent="0.2">
      <c r="E19" s="16" t="s">
        <v>35</v>
      </c>
      <c r="F19" s="20">
        <f ca="1">+C15+C16*F18-15018.5-C5/24</f>
        <v>45317.715041790027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43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8" x14ac:dyDescent="0.2">
      <c r="A21" t="str">
        <f>$K$1</f>
        <v>IBVS 5495</v>
      </c>
      <c r="C21" s="10">
        <f>+$C$4</f>
        <v>51876.593000000001</v>
      </c>
      <c r="D21" s="10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36858.093000000001</v>
      </c>
    </row>
    <row r="22" spans="1:18" x14ac:dyDescent="0.2">
      <c r="A22" s="34" t="s">
        <v>44</v>
      </c>
      <c r="B22" s="35" t="s">
        <v>1</v>
      </c>
      <c r="C22" s="36">
        <v>56922.726060000001</v>
      </c>
      <c r="D22" s="36">
        <v>0</v>
      </c>
      <c r="E22">
        <f>+(C22-C$7)/C$8</f>
        <v>4445.0001321308837</v>
      </c>
      <c r="F22">
        <f>ROUND(2*E22,0)/2</f>
        <v>4445</v>
      </c>
      <c r="G22">
        <f>+C22-(C$7+F22*C$8)</f>
        <v>1.4999999984866008E-4</v>
      </c>
      <c r="K22">
        <f>+G22</f>
        <v>1.4999999984866008E-4</v>
      </c>
      <c r="O22">
        <f ca="1">+C$11+C$12*$F22</f>
        <v>1.4999999984866008E-4</v>
      </c>
      <c r="Q22" s="2">
        <f>+C22-15018.5</f>
        <v>41904.226060000001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175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2024-01-25T07:15:59Z</dcterms:modified>
</cp:coreProperties>
</file>