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DF56933-AB02-416E-8AF3-4CC14A50B63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Q21" i="1"/>
  <c r="G11" i="1"/>
  <c r="F11" i="1"/>
  <c r="E21" i="1"/>
  <c r="F21" i="1"/>
  <c r="G21" i="1"/>
  <c r="H21" i="1"/>
  <c r="E14" i="1"/>
  <c r="E15" i="1" s="1"/>
  <c r="C17" i="1"/>
  <c r="C11" i="1"/>
  <c r="C12" i="1" l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<sst xmlns="http://schemas.openxmlformats.org/spreadsheetml/2006/main" count="53" uniqueCount="50">
  <si>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</si>
  <si>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</si>
  <si>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</si>
  <si>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</si>
  <si>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</si>
  <si>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</si>
  <si>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</si>
  <si>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</si>
  <si>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</si>
  <si>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</si>
  <si>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</si>
  <si>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</si>
  <si>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</si>
  <si>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</si>
  <si>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</si>
  <si>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</si>
  <si>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</si>
  <si>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</si>
  <si>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</si>
  <si>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</si>
  <si>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</si>
  <si>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</si>
  <si>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</si>
  <si>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</si>
  <si>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</si>
  <si>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</si>
  <si>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</si>
  <si>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</si>
  <si>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</si>
  <si>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</si>
  <si>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</si>
  <si>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</si>
  <si>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</si>
  <si>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</si>
  <si>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</si>
  <si>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</si>
  <si>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</si>
  <si>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</si>
  <si>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</si>
  <si>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</si>
  <si>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HI Cet</t>
  </si>
  <si>
    <t>HI Cet / GSC 4685-1287</t>
  </si>
  <si>
    <t>EA</t>
  </si>
  <si>
    <t>IBVS 5674</t>
  </si>
  <si>
    <t>OEJV 0155</t>
  </si>
  <si>
    <t>I</t>
  </si>
  <si>
    <t>0,0070</t>
  </si>
  <si>
    <t>OEJV</t>
  </si>
  <si>
    <t>G4685-1287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</si>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</sst>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HI Cet - O-C Diagr.</a:t>
            </a:r>
          </a:p>
        </c:rich>
      </c:tx>
      <c:layout>
        <c:manualLayout>
          <c:xMode val="edge"/>
          <c:yMode val="edge"/>
          <c:x val="0.3939849624060150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 5674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1-4D7B-893E-1791FB432C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1.9699999975273386E-3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1-4D7B-893E-1791FB432C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1-4D7B-893E-1791FB432C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1-4D7B-893E-1791FB432C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1-4D7B-893E-1791FB432C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1-4D7B-893E-1791FB432C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1-4D7B-893E-1791FB432C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1.9699999975273386E-3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1-4D7B-893E-1791FB432CA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1-4D7B-893E-1791FB432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92040"/>
        <c:axId val="1"/>
      </c:scatterChart>
      <c:valAx>
        <c:axId val="73449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9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819548872180450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200025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8DAAF7-1F64-6D9D-10DF-10F0C2136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53400.508000000002</v>
      </c>
      <c r="D7" s="30" t="s">
        <v>43</v>
      </c>
    </row>
    <row r="8" spans="1:7" x14ac:dyDescent="0.2">
      <c r="A8" t="s">
        <v>3</v>
      </c>
      <c r="C8" s="34">
        <v>2.7188300000000001</v>
      </c>
      <c r="D8" s="30" t="s">
        <v>43</v>
      </c>
    </row>
    <row r="9" spans="1:7" x14ac:dyDescent="0.2">
      <c r="A9" s="9" t="s">
        <v>29</v>
      </c>
      <c r="B9" s="10"/>
      <c r="C9" s="11">
        <v>8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8.1742738486611565E-6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60335.575501736115</v>
      </c>
    </row>
    <row r="15" spans="1:7" x14ac:dyDescent="0.2">
      <c r="A15" s="12" t="s">
        <v>17</v>
      </c>
      <c r="B15" s="10"/>
      <c r="C15" s="13">
        <f ca="1">(C7+C11)+(C8+C12)*INT(MAX(F21:F3533))</f>
        <v>54055.748</v>
      </c>
      <c r="D15" s="14" t="s">
        <v>37</v>
      </c>
      <c r="E15" s="15">
        <f ca="1">ROUND(2*(E14-$C$7)/$C$8,0)/2+E13</f>
        <v>2552</v>
      </c>
    </row>
    <row r="16" spans="1:7" x14ac:dyDescent="0.2">
      <c r="A16" s="16" t="s">
        <v>4</v>
      </c>
      <c r="B16" s="10"/>
      <c r="C16" s="17">
        <f ca="1">+C8+C12</f>
        <v>2.7188381742738486</v>
      </c>
      <c r="D16" s="14" t="s">
        <v>38</v>
      </c>
      <c r="E16" s="24">
        <f ca="1">ROUND(2*(E14-$C$15)/$C$16,0)/2+E13</f>
        <v>2310.5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45318.790268326389</v>
      </c>
    </row>
    <row r="18" spans="1:18" ht="14.25" thickTop="1" thickBot="1" x14ac:dyDescent="0.25">
      <c r="A18" s="16" t="s">
        <v>5</v>
      </c>
      <c r="B18" s="10"/>
      <c r="C18" s="19">
        <f ca="1">+C15</f>
        <v>54055.748</v>
      </c>
      <c r="D18" s="20">
        <f ca="1">+C16</f>
        <v>2.7188381742738486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IBVS 5674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IBVS 5674</v>
      </c>
      <c r="C21" s="8">
        <f>C$7</f>
        <v>53400.508000000002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38382.008000000002</v>
      </c>
    </row>
    <row r="22" spans="1:18" x14ac:dyDescent="0.2">
      <c r="A22" s="31" t="s">
        <v>44</v>
      </c>
      <c r="B22" s="32" t="s">
        <v>45</v>
      </c>
      <c r="C22" s="33">
        <v>54055.748</v>
      </c>
      <c r="D22" s="31" t="s">
        <v>46</v>
      </c>
      <c r="E22">
        <f>+(C22-C$7)/C$8</f>
        <v>241.00072457637953</v>
      </c>
      <c r="F22">
        <f>ROUND(2*E22,0)/2</f>
        <v>241</v>
      </c>
      <c r="G22">
        <f>+C22-(C$7+F22*C$8)</f>
        <v>1.9699999975273386E-3</v>
      </c>
      <c r="I22">
        <f>+G22</f>
        <v>1.9699999975273386E-3</v>
      </c>
      <c r="O22">
        <f ca="1">+C$11+C$12*$F22</f>
        <v>1.9699999975273386E-3</v>
      </c>
      <c r="Q22" s="2">
        <f>+C22-15018.5</f>
        <v>39037.248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2024-01-25T07:18:43Z</dcterms:modified>
</cp:coreProperties>
</file>