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214D013-84CD-44E6-97CD-264B45413F99}" xr6:coauthVersionLast="47" xr6:coauthVersionMax="47" xr10:uidLastSave="{00000000-0000-0000-0000-000000000000}"/>
  <bookViews>
    <workbookView xWindow="-120" yWindow="-120" windowWidth="29040" windowHeight="15840" activeTab="1"/>
  </bookViews>
  <sheets>
    <sheet name="Active 1" sheetId="1" r:id="rId1"/>
    <sheet name="Active 2" sheetId="2" r:id="rId2"/>
  </sheets>
  <calcPr calcId="181029"/>
</workbook>
</file>

<file path=xl/calcChain.xml><?xml version="1.0" encoding="utf-8"?>
<calcChain xmlns="http://schemas.openxmlformats.org/spreadsheetml/2006/main">
  <c r="E24" i="1" l="1"/>
  <c r="F24" i="1" s="1"/>
  <c r="G24" i="1" s="1"/>
  <c r="I24" i="1" s="1"/>
  <c r="Q24" i="1"/>
  <c r="E26" i="1"/>
  <c r="F26" i="1" s="1"/>
  <c r="G26" i="1" s="1"/>
  <c r="I26" i="1" s="1"/>
  <c r="Q26" i="1"/>
  <c r="E28" i="1"/>
  <c r="F28" i="1"/>
  <c r="G28" i="1" s="1"/>
  <c r="I28" i="1" s="1"/>
  <c r="Q28" i="1"/>
  <c r="E21" i="2"/>
  <c r="F21" i="2"/>
  <c r="U21" i="2"/>
  <c r="I21" i="2"/>
  <c r="E26" i="2"/>
  <c r="F26" i="2"/>
  <c r="U26" i="2"/>
  <c r="E23" i="2"/>
  <c r="F23" i="2"/>
  <c r="G23" i="2"/>
  <c r="I23" i="2"/>
  <c r="E24" i="2"/>
  <c r="F24" i="2"/>
  <c r="U24" i="2"/>
  <c r="I24" i="2"/>
  <c r="E25" i="2"/>
  <c r="F25" i="2"/>
  <c r="G25" i="2"/>
  <c r="K25" i="2"/>
  <c r="E27" i="2"/>
  <c r="F27" i="2"/>
  <c r="G27" i="2"/>
  <c r="K27" i="2"/>
  <c r="E28" i="2"/>
  <c r="F28" i="2"/>
  <c r="G28" i="2"/>
  <c r="K28" i="2"/>
  <c r="E22" i="2"/>
  <c r="F22" i="2"/>
  <c r="U22" i="2"/>
  <c r="I22" i="2"/>
  <c r="D9" i="2"/>
  <c r="C9" i="2"/>
  <c r="Q21" i="2"/>
  <c r="Q26" i="2"/>
  <c r="Q23" i="2"/>
  <c r="Q24" i="2"/>
  <c r="F16" i="2"/>
  <c r="C17" i="2"/>
  <c r="Q22" i="2"/>
  <c r="Q25" i="2"/>
  <c r="Q27" i="2"/>
  <c r="Q28" i="2"/>
  <c r="E22" i="1"/>
  <c r="F22" i="1" s="1"/>
  <c r="G22" i="1" s="1"/>
  <c r="J22" i="1" s="1"/>
  <c r="C21" i="1"/>
  <c r="E21" i="1" s="1"/>
  <c r="F21" i="1" s="1"/>
  <c r="G21" i="1" s="1"/>
  <c r="H21" i="1" s="1"/>
  <c r="E23" i="1"/>
  <c r="F23" i="1"/>
  <c r="G23" i="1"/>
  <c r="I23" i="1"/>
  <c r="E25" i="1"/>
  <c r="F25" i="1" s="1"/>
  <c r="G25" i="1" s="1"/>
  <c r="I25" i="1" s="1"/>
  <c r="E27" i="1"/>
  <c r="F27" i="1"/>
  <c r="G27" i="1"/>
  <c r="I27" i="1"/>
  <c r="F11" i="1"/>
  <c r="G11" i="1"/>
  <c r="Q22" i="1"/>
  <c r="Q23" i="1"/>
  <c r="Q25" i="1"/>
  <c r="Q27" i="1"/>
  <c r="E14" i="1"/>
  <c r="E15" i="1" s="1"/>
  <c r="Q21" i="1"/>
  <c r="C17" i="1"/>
  <c r="C11" i="2"/>
  <c r="C12" i="2"/>
  <c r="C12" i="1"/>
  <c r="C16" i="1" l="1"/>
  <c r="D18" i="1" s="1"/>
  <c r="C16" i="2"/>
  <c r="D18" i="2" s="1"/>
  <c r="O22" i="2"/>
  <c r="O23" i="2"/>
  <c r="O28" i="2"/>
  <c r="C15" i="2"/>
  <c r="O26" i="2"/>
  <c r="O21" i="2"/>
  <c r="O24" i="2"/>
  <c r="O25" i="2"/>
  <c r="O27" i="2"/>
  <c r="F17" i="2"/>
  <c r="C11" i="1"/>
  <c r="O28" i="1" l="1"/>
  <c r="O26" i="1"/>
  <c r="O24" i="1"/>
  <c r="O23" i="1"/>
  <c r="O22" i="1"/>
  <c r="O21" i="1"/>
  <c r="C15" i="1"/>
  <c r="O27" i="1"/>
  <c r="O25" i="1"/>
  <c r="C18" i="2"/>
  <c r="F18" i="2"/>
  <c r="F19" i="2" s="1"/>
  <c r="C18" i="1" l="1"/>
  <c r="E16" i="1"/>
  <c r="E17" i="1" s="1"/>
</calcChain>
</file>

<file path=xl/sharedStrings.xml><?xml version="1.0" encoding="utf-8"?>
<sst xmlns="http://schemas.openxmlformats.org/spreadsheetml/2006/main" count="137" uniqueCount="60">
  <si>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</si>
  <si>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</si>
  <si>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</si>
  <si>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</si>
  <si>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</si>
  <si>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</si>
  <si>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</si>
  <si>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</si>
  <si>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</si>
  <si>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</si>
  <si>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</si>
  <si>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</si>
  <si>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</si>
  <si>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</si>
  <si>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</si>
  <si>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</si>
  <si>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</si>
  <si>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</si>
  <si>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</si>
  <si>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</si>
  <si>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</si>
  <si>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</si>
  <si>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</si>
  <si>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</si>
  <si>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</si>
  <si>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</si>
  <si>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</si>
  <si>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</si>
  <si>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</si>
  <si>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</si>
  <si>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</si>
  <si>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</si>
  <si>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</si>
  <si>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</si>
  <si>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</si>
  <si>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</si>
  <si>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</si>
  <si>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</si>
  <si>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</si>
  <si>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</si>
  <si>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</si>
  <si>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</si>
  <si>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HM Cet / GSC 0043-0686</t>
  </si>
  <si>
    <t>EW</t>
  </si>
  <si>
    <t>IBVS 5960</t>
  </si>
  <si>
    <t>II</t>
  </si>
  <si>
    <t>IBVS 6011</t>
  </si>
  <si>
    <t>IBVS 6042</t>
  </si>
  <si>
    <t>I</t>
  </si>
  <si>
    <t>OEJV 0155</t>
  </si>
  <si>
    <t>0,0100</t>
  </si>
  <si>
    <t>OEJV</t>
  </si>
  <si>
    <t>OEJV 0147</t>
  </si>
  <si>
    <t>pg</t>
  </si>
  <si>
    <t>vis</t>
  </si>
  <si>
    <t>PE</t>
  </si>
  <si>
    <t>CCD</t>
  </si>
  <si>
    <t>BAD?</t>
  </si>
  <si>
    <t>vis (CCD??)</t>
  </si>
  <si>
    <t>CCD?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</si>
</sst>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5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 applyAlignment="1">
      <alignment horizontal="right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6" fillId="0" borderId="0" xfId="0" applyFont="1" applyAlignment="1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1" xfId="0" applyFont="1" applyBorder="1" applyAlignment="1">
      <alignment horizontal="left" vertical="center"/>
    </xf>
    <xf numFmtId="0" fontId="17" fillId="0" borderId="0" xfId="0" applyFont="1" applyAlignment="1">
      <alignment vertical="center"/>
    </xf>
    <xf numFmtId="0" fontId="0" fillId="0" borderId="0" xfId="0" applyAlignment="1">
      <alignment horizontal="righ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HM Cet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187969924812031"/>
          <c:y val="0.14076246334310852"/>
          <c:w val="0.80150375939849627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1'!$H$20:$H$20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'Active 1'!$D$21:$D$239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  <c:pt idx="2">
                  <c:v>7994</c:v>
                </c:pt>
                <c:pt idx="3">
                  <c:v>8122</c:v>
                </c:pt>
                <c:pt idx="4">
                  <c:v>8833</c:v>
                </c:pt>
                <c:pt idx="5">
                  <c:v>8833</c:v>
                </c:pt>
                <c:pt idx="6">
                  <c:v>9631.5</c:v>
                </c:pt>
                <c:pt idx="7">
                  <c:v>9631.5</c:v>
                </c:pt>
              </c:numCache>
            </c:numRef>
          </c:xVal>
          <c:yVal>
            <c:numRef>
              <c:f>'Active 1'!$H$21:$H$999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F5-492D-9DAE-CA33DB9DA4B5}"/>
            </c:ext>
          </c:extLst>
        </c:ser>
        <c:ser>
          <c:idx val="1"/>
          <c:order val="1"/>
          <c:tx>
            <c:strRef>
              <c:f>'Active 1'!$I$20:$I$20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  <c:pt idx="2">
                  <c:v>7994</c:v>
                </c:pt>
                <c:pt idx="3">
                  <c:v>8122</c:v>
                </c:pt>
                <c:pt idx="4">
                  <c:v>8833</c:v>
                </c:pt>
                <c:pt idx="5">
                  <c:v>8833</c:v>
                </c:pt>
                <c:pt idx="6">
                  <c:v>9631.5</c:v>
                </c:pt>
                <c:pt idx="7">
                  <c:v>9631.5</c:v>
                </c:pt>
              </c:numCache>
            </c:numRef>
          </c:xVal>
          <c:yVal>
            <c:numRef>
              <c:f>'Active 1'!$I$21:$I$999</c:f>
              <c:numCache>
                <c:formatCode>General</c:formatCode>
                <c:ptCount val="979"/>
                <c:pt idx="2">
                  <c:v>-1.3859999962733127E-3</c:v>
                </c:pt>
                <c:pt idx="3">
                  <c:v>-5.180000007385388E-4</c:v>
                </c:pt>
                <c:pt idx="4">
                  <c:v>7.3000002885237336E-5</c:v>
                </c:pt>
                <c:pt idx="5">
                  <c:v>7.3000002885237336E-5</c:v>
                </c:pt>
                <c:pt idx="6">
                  <c:v>-1.9985000035376288E-3</c:v>
                </c:pt>
                <c:pt idx="7">
                  <c:v>-1.9985000035376288E-3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F5-492D-9DAE-CA33DB9DA4B5}"/>
            </c:ext>
          </c:extLst>
        </c:ser>
        <c:ser>
          <c:idx val="3"/>
          <c:order val="2"/>
          <c:tx>
            <c:strRef>
              <c:f>'Active 1'!$J$20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  <c:pt idx="2">
                  <c:v>7994</c:v>
                </c:pt>
                <c:pt idx="3">
                  <c:v>8122</c:v>
                </c:pt>
                <c:pt idx="4">
                  <c:v>8833</c:v>
                </c:pt>
                <c:pt idx="5">
                  <c:v>8833</c:v>
                </c:pt>
                <c:pt idx="6">
                  <c:v>9631.5</c:v>
                </c:pt>
                <c:pt idx="7">
                  <c:v>9631.5</c:v>
                </c:pt>
              </c:numCache>
            </c:numRef>
          </c:xVal>
          <c:yVal>
            <c:numRef>
              <c:f>'Active 1'!$J$21:$J$999</c:f>
              <c:numCache>
                <c:formatCode>General</c:formatCode>
                <c:ptCount val="979"/>
                <c:pt idx="1">
                  <c:v>-2.0879999938188121E-3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F5-492D-9DAE-CA33DB9DA4B5}"/>
            </c:ext>
          </c:extLst>
        </c:ser>
        <c:ser>
          <c:idx val="4"/>
          <c:order val="3"/>
          <c:tx>
            <c:strRef>
              <c:f>'Active 1'!$K$20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  <c:pt idx="2">
                  <c:v>7994</c:v>
                </c:pt>
                <c:pt idx="3">
                  <c:v>8122</c:v>
                </c:pt>
                <c:pt idx="4">
                  <c:v>8833</c:v>
                </c:pt>
                <c:pt idx="5">
                  <c:v>8833</c:v>
                </c:pt>
                <c:pt idx="6">
                  <c:v>9631.5</c:v>
                </c:pt>
                <c:pt idx="7">
                  <c:v>9631.5</c:v>
                </c:pt>
              </c:numCache>
            </c:numRef>
          </c:xVal>
          <c:yVal>
            <c:numRef>
              <c:f>'Active 1'!$K$21:$K$999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F5-492D-9DAE-CA33DB9DA4B5}"/>
            </c:ext>
          </c:extLst>
        </c:ser>
        <c:ser>
          <c:idx val="2"/>
          <c:order val="4"/>
          <c:tx>
            <c:strRef>
              <c:f>'Active 1'!$L$20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  <c:pt idx="2">
                  <c:v>7994</c:v>
                </c:pt>
                <c:pt idx="3">
                  <c:v>8122</c:v>
                </c:pt>
                <c:pt idx="4">
                  <c:v>8833</c:v>
                </c:pt>
                <c:pt idx="5">
                  <c:v>8833</c:v>
                </c:pt>
                <c:pt idx="6">
                  <c:v>9631.5</c:v>
                </c:pt>
                <c:pt idx="7">
                  <c:v>9631.5</c:v>
                </c:pt>
              </c:numCache>
            </c:numRef>
          </c:xVal>
          <c:yVal>
            <c:numRef>
              <c:f>'Active 1'!$L$21:$L$999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F5-492D-9DAE-CA33DB9DA4B5}"/>
            </c:ext>
          </c:extLst>
        </c:ser>
        <c:ser>
          <c:idx val="5"/>
          <c:order val="5"/>
          <c:tx>
            <c:strRef>
              <c:f>'Active 1'!$M$20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  <c:pt idx="2">
                  <c:v>7994</c:v>
                </c:pt>
                <c:pt idx="3">
                  <c:v>8122</c:v>
                </c:pt>
                <c:pt idx="4">
                  <c:v>8833</c:v>
                </c:pt>
                <c:pt idx="5">
                  <c:v>8833</c:v>
                </c:pt>
                <c:pt idx="6">
                  <c:v>9631.5</c:v>
                </c:pt>
                <c:pt idx="7">
                  <c:v>9631.5</c:v>
                </c:pt>
              </c:numCache>
            </c:numRef>
          </c:xVal>
          <c:yVal>
            <c:numRef>
              <c:f>'Active 1'!$M$21:$M$999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DF5-492D-9DAE-CA33DB9DA4B5}"/>
            </c:ext>
          </c:extLst>
        </c:ser>
        <c:ser>
          <c:idx val="6"/>
          <c:order val="6"/>
          <c:tx>
            <c:strRef>
              <c:f>'Active 1'!$N$20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'Active 1'!$D$21:$D$999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</c:v>
                  </c:pt>
                  <c:pt idx="2">
                    <c:v>2.9999999999999997E-4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2.9999999999999997E-4</c:v>
                  </c:pt>
                  <c:pt idx="6">
                    <c:v>4.0000000000000002E-4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  <c:pt idx="2">
                  <c:v>7994</c:v>
                </c:pt>
                <c:pt idx="3">
                  <c:v>8122</c:v>
                </c:pt>
                <c:pt idx="4">
                  <c:v>8833</c:v>
                </c:pt>
                <c:pt idx="5">
                  <c:v>8833</c:v>
                </c:pt>
                <c:pt idx="6">
                  <c:v>9631.5</c:v>
                </c:pt>
                <c:pt idx="7">
                  <c:v>9631.5</c:v>
                </c:pt>
              </c:numCache>
            </c:numRef>
          </c:xVal>
          <c:yVal>
            <c:numRef>
              <c:f>'Active 1'!$N$21:$N$999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DF5-492D-9DAE-CA33DB9DA4B5}"/>
            </c:ext>
          </c:extLst>
        </c:ser>
        <c:ser>
          <c:idx val="7"/>
          <c:order val="7"/>
          <c:tx>
            <c:strRef>
              <c:f>'Active 1'!$O$20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  <c:pt idx="2">
                  <c:v>7994</c:v>
                </c:pt>
                <c:pt idx="3">
                  <c:v>8122</c:v>
                </c:pt>
                <c:pt idx="4">
                  <c:v>8833</c:v>
                </c:pt>
                <c:pt idx="5">
                  <c:v>8833</c:v>
                </c:pt>
                <c:pt idx="6">
                  <c:v>9631.5</c:v>
                </c:pt>
                <c:pt idx="7">
                  <c:v>9631.5</c:v>
                </c:pt>
              </c:numCache>
            </c:numRef>
          </c:xVal>
          <c:yVal>
            <c:numRef>
              <c:f>'Active 1'!$O$21:$O$999</c:f>
              <c:numCache>
                <c:formatCode>General</c:formatCode>
                <c:ptCount val="979"/>
                <c:pt idx="0">
                  <c:v>-5.2411291004693448E-4</c:v>
                </c:pt>
                <c:pt idx="1">
                  <c:v>-7.8907788281171935E-4</c:v>
                </c:pt>
                <c:pt idx="2">
                  <c:v>-1.0342598253363588E-3</c:v>
                </c:pt>
                <c:pt idx="3">
                  <c:v>-1.0424283023387415E-3</c:v>
                </c:pt>
                <c:pt idx="4">
                  <c:v>-1.0878016394379134E-3</c:v>
                </c:pt>
                <c:pt idx="5">
                  <c:v>-1.0878016394379134E-3</c:v>
                </c:pt>
                <c:pt idx="6">
                  <c:v>-1.1387588963629328E-3</c:v>
                </c:pt>
                <c:pt idx="7">
                  <c:v>-1.1387588963629328E-3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DF5-492D-9DAE-CA33DB9DA4B5}"/>
            </c:ext>
          </c:extLst>
        </c:ser>
        <c:ser>
          <c:idx val="8"/>
          <c:order val="8"/>
          <c:tx>
            <c:strRef>
              <c:f>'Active 1'!$R$20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'Active 1'!$F$21:$F$999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4152</c:v>
                </c:pt>
                <c:pt idx="2">
                  <c:v>7994</c:v>
                </c:pt>
                <c:pt idx="3">
                  <c:v>8122</c:v>
                </c:pt>
                <c:pt idx="4">
                  <c:v>8833</c:v>
                </c:pt>
                <c:pt idx="5">
                  <c:v>8833</c:v>
                </c:pt>
                <c:pt idx="6">
                  <c:v>9631.5</c:v>
                </c:pt>
                <c:pt idx="7">
                  <c:v>9631.5</c:v>
                </c:pt>
              </c:numCache>
            </c:numRef>
          </c:xVal>
          <c:yVal>
            <c:numRef>
              <c:f>'Active 1'!$R$21:$R$999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DF5-492D-9DAE-CA33DB9DA4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488440"/>
        <c:axId val="1"/>
      </c:scatterChart>
      <c:valAx>
        <c:axId val="7344884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4884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"/>
          <c:y val="0.92375366568914952"/>
          <c:w val="0.7548872180451129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HM Cet - O-C Diagr.</a:t>
            </a:r>
          </a:p>
        </c:rich>
      </c:tx>
      <c:layout>
        <c:manualLayout>
          <c:xMode val="edge"/>
          <c:yMode val="edge"/>
          <c:x val="0.3858865164376975"/>
          <c:y val="3.498542274052478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6338295822623"/>
          <c:y val="0.13994189017784567"/>
          <c:w val="0.8243255330411462"/>
          <c:h val="0.64723124207253624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'Active 2'!$H$20:$H$20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0.01</c:v>
                  </c:pt>
                  <c:pt idx="6">
                    <c:v>2.9999999999999997E-4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'Active 2'!$D$21:$D$238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0.01</c:v>
                  </c:pt>
                  <c:pt idx="6">
                    <c:v>2.9999999999999997E-4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3382.5</c:v>
                </c:pt>
                <c:pt idx="2">
                  <c:v>4495</c:v>
                </c:pt>
                <c:pt idx="3">
                  <c:v>5750.5</c:v>
                </c:pt>
                <c:pt idx="4">
                  <c:v>6512.5</c:v>
                </c:pt>
                <c:pt idx="5">
                  <c:v>6617</c:v>
                </c:pt>
                <c:pt idx="6">
                  <c:v>7196</c:v>
                </c:pt>
                <c:pt idx="7">
                  <c:v>7846.5</c:v>
                </c:pt>
              </c:numCache>
            </c:numRef>
          </c:xVal>
          <c:yVal>
            <c:numRef>
              <c:f>'Active 2'!$H$21:$H$998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FA-4FCB-8AEE-195E29DD2A4A}"/>
            </c:ext>
          </c:extLst>
        </c:ser>
        <c:ser>
          <c:idx val="1"/>
          <c:order val="1"/>
          <c:tx>
            <c:strRef>
              <c:f>'Active 2'!$I$20:$I$20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0.01</c:v>
                  </c:pt>
                  <c:pt idx="6">
                    <c:v>2.9999999999999997E-4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0.01</c:v>
                  </c:pt>
                  <c:pt idx="6">
                    <c:v>2.9999999999999997E-4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3382.5</c:v>
                </c:pt>
                <c:pt idx="2">
                  <c:v>4495</c:v>
                </c:pt>
                <c:pt idx="3">
                  <c:v>5750.5</c:v>
                </c:pt>
                <c:pt idx="4">
                  <c:v>6512.5</c:v>
                </c:pt>
                <c:pt idx="5">
                  <c:v>6617</c:v>
                </c:pt>
                <c:pt idx="6">
                  <c:v>7196</c:v>
                </c:pt>
                <c:pt idx="7">
                  <c:v>7846.5</c:v>
                </c:pt>
              </c:numCache>
            </c:numRef>
          </c:xVal>
          <c:yVal>
            <c:numRef>
              <c:f>'Active 2'!$I$21:$I$998</c:f>
              <c:numCache>
                <c:formatCode>General</c:formatCode>
                <c:ptCount val="978"/>
                <c:pt idx="0">
                  <c:v>0</c:v>
                </c:pt>
                <c:pt idx="1">
                  <c:v>5.8875000031548552E-3</c:v>
                </c:pt>
                <c:pt idx="2">
                  <c:v>-2.8674999994109385E-2</c:v>
                </c:pt>
                <c:pt idx="3">
                  <c:v>-7.7632499996980187E-2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FA-4FCB-8AEE-195E29DD2A4A}"/>
            </c:ext>
          </c:extLst>
        </c:ser>
        <c:ser>
          <c:idx val="3"/>
          <c:order val="2"/>
          <c:tx>
            <c:strRef>
              <c:f>'Active 2'!$J$20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0.01</c:v>
                  </c:pt>
                  <c:pt idx="6">
                    <c:v>2.9999999999999997E-4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0.01</c:v>
                  </c:pt>
                  <c:pt idx="6">
                    <c:v>2.9999999999999997E-4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3382.5</c:v>
                </c:pt>
                <c:pt idx="2">
                  <c:v>4495</c:v>
                </c:pt>
                <c:pt idx="3">
                  <c:v>5750.5</c:v>
                </c:pt>
                <c:pt idx="4">
                  <c:v>6512.5</c:v>
                </c:pt>
                <c:pt idx="5">
                  <c:v>6617</c:v>
                </c:pt>
                <c:pt idx="6">
                  <c:v>7196</c:v>
                </c:pt>
                <c:pt idx="7">
                  <c:v>7846.5</c:v>
                </c:pt>
              </c:numCache>
            </c:numRef>
          </c:xVal>
          <c:yVal>
            <c:numRef>
              <c:f>'Active 2'!$J$21:$J$998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FA-4FCB-8AEE-195E29DD2A4A}"/>
            </c:ext>
          </c:extLst>
        </c:ser>
        <c:ser>
          <c:idx val="4"/>
          <c:order val="3"/>
          <c:tx>
            <c:strRef>
              <c:f>'Active 2'!$K$20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0.01</c:v>
                  </c:pt>
                  <c:pt idx="6">
                    <c:v>2.9999999999999997E-4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0.01</c:v>
                  </c:pt>
                  <c:pt idx="6">
                    <c:v>2.9999999999999997E-4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3382.5</c:v>
                </c:pt>
                <c:pt idx="2">
                  <c:v>4495</c:v>
                </c:pt>
                <c:pt idx="3">
                  <c:v>5750.5</c:v>
                </c:pt>
                <c:pt idx="4">
                  <c:v>6512.5</c:v>
                </c:pt>
                <c:pt idx="5">
                  <c:v>6617</c:v>
                </c:pt>
                <c:pt idx="6">
                  <c:v>7196</c:v>
                </c:pt>
                <c:pt idx="7">
                  <c:v>7846.5</c:v>
                </c:pt>
              </c:numCache>
            </c:numRef>
          </c:xVal>
          <c:yVal>
            <c:numRef>
              <c:f>'Active 2'!$K$21:$K$998</c:f>
              <c:numCache>
                <c:formatCode>General</c:formatCode>
                <c:ptCount val="978"/>
                <c:pt idx="4">
                  <c:v>-1.166249999369029E-2</c:v>
                </c:pt>
                <c:pt idx="6">
                  <c:v>-5.2399999985937029E-3</c:v>
                </c:pt>
                <c:pt idx="7">
                  <c:v>8.2750000001396984E-4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FA-4FCB-8AEE-195E29DD2A4A}"/>
            </c:ext>
          </c:extLst>
        </c:ser>
        <c:ser>
          <c:idx val="2"/>
          <c:order val="4"/>
          <c:tx>
            <c:strRef>
              <c:f>'Active 2'!$L$20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0.01</c:v>
                  </c:pt>
                  <c:pt idx="6">
                    <c:v>2.9999999999999997E-4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0.01</c:v>
                  </c:pt>
                  <c:pt idx="6">
                    <c:v>2.9999999999999997E-4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3382.5</c:v>
                </c:pt>
                <c:pt idx="2">
                  <c:v>4495</c:v>
                </c:pt>
                <c:pt idx="3">
                  <c:v>5750.5</c:v>
                </c:pt>
                <c:pt idx="4">
                  <c:v>6512.5</c:v>
                </c:pt>
                <c:pt idx="5">
                  <c:v>6617</c:v>
                </c:pt>
                <c:pt idx="6">
                  <c:v>7196</c:v>
                </c:pt>
                <c:pt idx="7">
                  <c:v>7846.5</c:v>
                </c:pt>
              </c:numCache>
            </c:numRef>
          </c:xVal>
          <c:yVal>
            <c:numRef>
              <c:f>'Active 2'!$L$21:$L$998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FA-4FCB-8AEE-195E29DD2A4A}"/>
            </c:ext>
          </c:extLst>
        </c:ser>
        <c:ser>
          <c:idx val="5"/>
          <c:order val="5"/>
          <c:tx>
            <c:strRef>
              <c:f>'Active 2'!$M$20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0.01</c:v>
                  </c:pt>
                  <c:pt idx="6">
                    <c:v>2.9999999999999997E-4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0.01</c:v>
                  </c:pt>
                  <c:pt idx="6">
                    <c:v>2.9999999999999997E-4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3382.5</c:v>
                </c:pt>
                <c:pt idx="2">
                  <c:v>4495</c:v>
                </c:pt>
                <c:pt idx="3">
                  <c:v>5750.5</c:v>
                </c:pt>
                <c:pt idx="4">
                  <c:v>6512.5</c:v>
                </c:pt>
                <c:pt idx="5">
                  <c:v>6617</c:v>
                </c:pt>
                <c:pt idx="6">
                  <c:v>7196</c:v>
                </c:pt>
                <c:pt idx="7">
                  <c:v>7846.5</c:v>
                </c:pt>
              </c:numCache>
            </c:numRef>
          </c:xVal>
          <c:yVal>
            <c:numRef>
              <c:f>'Active 2'!$M$21:$M$998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FA-4FCB-8AEE-195E29DD2A4A}"/>
            </c:ext>
          </c:extLst>
        </c:ser>
        <c:ser>
          <c:idx val="6"/>
          <c:order val="6"/>
          <c:tx>
            <c:strRef>
              <c:f>'Active 2'!$N$20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0.01</c:v>
                  </c:pt>
                  <c:pt idx="6">
                    <c:v>2.9999999999999997E-4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'Active 2'!$D$21:$D$998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0.01</c:v>
                  </c:pt>
                  <c:pt idx="6">
                    <c:v>2.9999999999999997E-4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3382.5</c:v>
                </c:pt>
                <c:pt idx="2">
                  <c:v>4495</c:v>
                </c:pt>
                <c:pt idx="3">
                  <c:v>5750.5</c:v>
                </c:pt>
                <c:pt idx="4">
                  <c:v>6512.5</c:v>
                </c:pt>
                <c:pt idx="5">
                  <c:v>6617</c:v>
                </c:pt>
                <c:pt idx="6">
                  <c:v>7196</c:v>
                </c:pt>
                <c:pt idx="7">
                  <c:v>7846.5</c:v>
                </c:pt>
              </c:numCache>
            </c:numRef>
          </c:xVal>
          <c:yVal>
            <c:numRef>
              <c:f>'Active 2'!$N$21:$N$998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FA-4FCB-8AEE-195E29DD2A4A}"/>
            </c:ext>
          </c:extLst>
        </c:ser>
        <c:ser>
          <c:idx val="7"/>
          <c:order val="7"/>
          <c:tx>
            <c:strRef>
              <c:f>'Active 2'!$O$20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3382.5</c:v>
                </c:pt>
                <c:pt idx="2">
                  <c:v>4495</c:v>
                </c:pt>
                <c:pt idx="3">
                  <c:v>5750.5</c:v>
                </c:pt>
                <c:pt idx="4">
                  <c:v>6512.5</c:v>
                </c:pt>
                <c:pt idx="5">
                  <c:v>6617</c:v>
                </c:pt>
                <c:pt idx="6">
                  <c:v>7196</c:v>
                </c:pt>
                <c:pt idx="7">
                  <c:v>7846.5</c:v>
                </c:pt>
              </c:numCache>
            </c:numRef>
          </c:xVal>
          <c:yVal>
            <c:numRef>
              <c:f>'Active 2'!$O$21:$O$998</c:f>
              <c:numCache>
                <c:formatCode>General</c:formatCode>
                <c:ptCount val="978"/>
                <c:pt idx="0">
                  <c:v>-6.8275078139113238E-2</c:v>
                </c:pt>
                <c:pt idx="1">
                  <c:v>-3.8624600892730364E-2</c:v>
                </c:pt>
                <c:pt idx="2">
                  <c:v>-2.8872596181244499E-2</c:v>
                </c:pt>
                <c:pt idx="3">
                  <c:v>-1.7867075358529431E-2</c:v>
                </c:pt>
                <c:pt idx="4">
                  <c:v>-1.1187499996594845E-2</c:v>
                </c:pt>
                <c:pt idx="5">
                  <c:v>-1.027146899223505E-2</c:v>
                </c:pt>
                <c:pt idx="6">
                  <c:v>-5.196043618796567E-3</c:v>
                </c:pt>
                <c:pt idx="7">
                  <c:v>5.0613981025651733E-4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FA-4FCB-8AEE-195E29DD2A4A}"/>
            </c:ext>
          </c:extLst>
        </c:ser>
        <c:ser>
          <c:idx val="8"/>
          <c:order val="8"/>
          <c:tx>
            <c:strRef>
              <c:f>'Active 2'!$U$20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'Active 2'!$D$21:$D$46</c:f>
                <c:numCache>
                  <c:formatCode>General</c:formatCode>
                  <c:ptCount val="26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0.01</c:v>
                  </c:pt>
                  <c:pt idx="6">
                    <c:v>2.9999999999999997E-4</c:v>
                  </c:pt>
                  <c:pt idx="7">
                    <c:v>4.0000000000000002E-4</c:v>
                  </c:pt>
                </c:numCache>
              </c:numRef>
            </c:plus>
            <c:minus>
              <c:numRef>
                <c:f>'Active 2'!$D$21:$D$46</c:f>
                <c:numCache>
                  <c:formatCode>General</c:formatCode>
                  <c:ptCount val="26"/>
                  <c:pt idx="0">
                    <c:v>0</c:v>
                  </c:pt>
                  <c:pt idx="1">
                    <c:v>0</c:v>
                  </c:pt>
                  <c:pt idx="2">
                    <c:v>8.0000000000000002E-3</c:v>
                  </c:pt>
                  <c:pt idx="3">
                    <c:v>0.01</c:v>
                  </c:pt>
                  <c:pt idx="4">
                    <c:v>2.9999999999999997E-4</c:v>
                  </c:pt>
                  <c:pt idx="5">
                    <c:v>0.01</c:v>
                  </c:pt>
                  <c:pt idx="6">
                    <c:v>2.9999999999999997E-4</c:v>
                  </c:pt>
                  <c:pt idx="7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'Active 2'!$F$21:$F$998</c:f>
              <c:numCache>
                <c:formatCode>General</c:formatCode>
                <c:ptCount val="978"/>
                <c:pt idx="0">
                  <c:v>0</c:v>
                </c:pt>
                <c:pt idx="1">
                  <c:v>3382.5</c:v>
                </c:pt>
                <c:pt idx="2">
                  <c:v>4495</c:v>
                </c:pt>
                <c:pt idx="3">
                  <c:v>5750.5</c:v>
                </c:pt>
                <c:pt idx="4">
                  <c:v>6512.5</c:v>
                </c:pt>
                <c:pt idx="5">
                  <c:v>6617</c:v>
                </c:pt>
                <c:pt idx="6">
                  <c:v>7196</c:v>
                </c:pt>
                <c:pt idx="7">
                  <c:v>7846.5</c:v>
                </c:pt>
              </c:numCache>
            </c:numRef>
          </c:xVal>
          <c:yVal>
            <c:numRef>
              <c:f>'Active 2'!$U$21:$U$998</c:f>
              <c:numCache>
                <c:formatCode>General</c:formatCode>
                <c:ptCount val="978"/>
                <c:pt idx="0">
                  <c:v>0</c:v>
                </c:pt>
                <c:pt idx="1">
                  <c:v>5.8875000031548552E-3</c:v>
                </c:pt>
                <c:pt idx="3">
                  <c:v>-7.7632499996980187E-2</c:v>
                </c:pt>
                <c:pt idx="5">
                  <c:v>-0.13200499999948079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FA-4FCB-8AEE-195E29DD2A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4466480"/>
        <c:axId val="1"/>
      </c:scatterChart>
      <c:valAx>
        <c:axId val="73446648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52631371529013"/>
              <c:y val="0.842566822004392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54954954954955E-2"/>
              <c:y val="0.376093906629018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446648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171202698761751"/>
          <c:y val="0.92419947506561673"/>
          <c:w val="0.7222233256878926"/>
          <c:h val="5.830903790087460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97CCD4D-E031-A966-C30C-94FCF1E2DD4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9525</xdr:rowOff>
    </xdr:from>
    <xdr:to>
      <xdr:col>17</xdr:col>
      <xdr:colOff>219075</xdr:colOff>
      <xdr:row>19</xdr:row>
      <xdr:rowOff>19050</xdr:rowOff>
    </xdr:to>
    <xdr:graphicFrame macro="">
      <xdr:nvGraphicFramePr>
        <xdr:cNvPr id="50179" name="Chart 2">
          <a:extLst>
            <a:ext uri="{FF2B5EF4-FFF2-40B4-BE49-F238E27FC236}">
              <a16:creationId xmlns:a16="http://schemas.microsoft.com/office/drawing/2014/main" id="{A024C522-C83D-56C3-0656-E492448859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C7" sqref="C7:C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42</v>
      </c>
    </row>
    <row r="2" spans="1:7" x14ac:dyDescent="0.2">
      <c r="A2" t="s">
        <v>23</v>
      </c>
      <c r="B2" t="s">
        <v>43</v>
      </c>
      <c r="C2" s="3"/>
      <c r="D2" s="3"/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42">
        <v>51923.576999999997</v>
      </c>
      <c r="D7" s="30" t="s">
        <v>41</v>
      </c>
    </row>
    <row r="8" spans="1:7" x14ac:dyDescent="0.2">
      <c r="A8" t="s">
        <v>3</v>
      </c>
      <c r="C8" s="42">
        <v>0.44461899999999999</v>
      </c>
      <c r="D8" s="30" t="s">
        <v>41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-5.2411291004693448E-4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-6.3816226581113882E-8</v>
      </c>
      <c r="D12" s="3"/>
      <c r="E12" s="10"/>
    </row>
    <row r="13" spans="1:7" x14ac:dyDescent="0.2">
      <c r="A13" s="10" t="s">
        <v>18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60334.847687268513</v>
      </c>
    </row>
    <row r="15" spans="1:7" x14ac:dyDescent="0.2">
      <c r="A15" s="12" t="s">
        <v>17</v>
      </c>
      <c r="B15" s="10"/>
      <c r="C15" s="13">
        <f ca="1">(C7+C11)+(C8+C12)*INT(MAX(F21:F3533))</f>
        <v>56205.701450273009</v>
      </c>
      <c r="D15" s="14" t="s">
        <v>38</v>
      </c>
      <c r="E15" s="15">
        <f ca="1">ROUND(2*(E14-$C$7)/$C$8,0)/2+E13</f>
        <v>18919</v>
      </c>
    </row>
    <row r="16" spans="1:7" x14ac:dyDescent="0.2">
      <c r="A16" s="16" t="s">
        <v>4</v>
      </c>
      <c r="B16" s="10"/>
      <c r="C16" s="17">
        <f ca="1">+C8+C12</f>
        <v>0.44461893618377341</v>
      </c>
      <c r="D16" s="14" t="s">
        <v>39</v>
      </c>
      <c r="E16" s="24">
        <f ca="1">ROUND(2*(E14-$C$15)/$C$16,0)/2+E13</f>
        <v>9288</v>
      </c>
    </row>
    <row r="17" spans="1:18" ht="13.5" thickBot="1" x14ac:dyDescent="0.25">
      <c r="A17" s="14" t="s">
        <v>29</v>
      </c>
      <c r="B17" s="10"/>
      <c r="C17" s="10">
        <f>COUNT(C21:C2191)</f>
        <v>8</v>
      </c>
      <c r="D17" s="14" t="s">
        <v>33</v>
      </c>
      <c r="E17" s="18">
        <f ca="1">+$C$15+$C$16*E16-15018.5-$C$9/24</f>
        <v>45317.21796288123</v>
      </c>
    </row>
    <row r="18" spans="1:18" ht="14.25" thickTop="1" thickBot="1" x14ac:dyDescent="0.25">
      <c r="A18" s="16" t="s">
        <v>5</v>
      </c>
      <c r="B18" s="10"/>
      <c r="C18" s="19">
        <f ca="1">+C15</f>
        <v>56205.701450273009</v>
      </c>
      <c r="D18" s="20">
        <f ca="1">+C16</f>
        <v>0.44461893618377341</v>
      </c>
      <c r="E18" s="21" t="s">
        <v>34</v>
      </c>
    </row>
    <row r="19" spans="1:18" ht="13.5" thickTop="1" x14ac:dyDescent="0.2">
      <c r="A19" s="25" t="s">
        <v>35</v>
      </c>
      <c r="E19" s="26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41</v>
      </c>
      <c r="I20" s="7" t="s">
        <v>28</v>
      </c>
      <c r="J20" s="7" t="s">
        <v>51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R20" s="27" t="s">
        <v>36</v>
      </c>
    </row>
    <row r="21" spans="1:18" x14ac:dyDescent="0.2">
      <c r="A21" s="34" t="s">
        <v>41</v>
      </c>
      <c r="B21" s="34"/>
      <c r="C21" s="35">
        <f>C7</f>
        <v>51923.576999999997</v>
      </c>
      <c r="D21" s="35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-5.2411291004693448E-4</v>
      </c>
      <c r="Q21" s="2">
        <f>+C21-15018.5</f>
        <v>36905.076999999997</v>
      </c>
    </row>
    <row r="22" spans="1:18" x14ac:dyDescent="0.2">
      <c r="A22" s="31" t="s">
        <v>49</v>
      </c>
      <c r="B22" s="32" t="s">
        <v>48</v>
      </c>
      <c r="C22" s="33">
        <v>53769.633000000002</v>
      </c>
      <c r="D22" s="31" t="s">
        <v>50</v>
      </c>
      <c r="E22">
        <f>+(C22-C$7)/C$8</f>
        <v>4151.9953038444246</v>
      </c>
      <c r="F22">
        <f>ROUND(2*E22,0)/2</f>
        <v>4152</v>
      </c>
      <c r="G22">
        <f>+C22-(C$7+F22*C$8)</f>
        <v>-2.0879999938188121E-3</v>
      </c>
      <c r="J22">
        <f>+G22</f>
        <v>-2.0879999938188121E-3</v>
      </c>
      <c r="O22">
        <f ca="1">+C$11+C$12*$F22</f>
        <v>-7.8907788281171935E-4</v>
      </c>
      <c r="Q22" s="2">
        <f>+C22-15018.5</f>
        <v>38751.133000000002</v>
      </c>
    </row>
    <row r="23" spans="1:18" x14ac:dyDescent="0.2">
      <c r="A23" s="36" t="s">
        <v>44</v>
      </c>
      <c r="B23" s="37" t="s">
        <v>45</v>
      </c>
      <c r="C23" s="36">
        <v>55477.859900000003</v>
      </c>
      <c r="D23" s="36">
        <v>2.9999999999999997E-4</v>
      </c>
      <c r="E23">
        <f>+(C23-C$7)/C$8</f>
        <v>7993.9968827243229</v>
      </c>
      <c r="F23">
        <f>ROUND(2*E23,0)/2</f>
        <v>7994</v>
      </c>
      <c r="G23">
        <f>+C23-(C$7+F23*C$8)</f>
        <v>-1.3859999962733127E-3</v>
      </c>
      <c r="I23">
        <f>+G23</f>
        <v>-1.3859999962733127E-3</v>
      </c>
      <c r="O23">
        <f ca="1">+C$11+C$12*$F23</f>
        <v>-1.0342598253363588E-3</v>
      </c>
      <c r="Q23" s="2">
        <f>+C23-15018.5</f>
        <v>40459.359900000003</v>
      </c>
    </row>
    <row r="24" spans="1:18" x14ac:dyDescent="0.2">
      <c r="A24" s="31" t="s">
        <v>52</v>
      </c>
      <c r="B24" s="32" t="s">
        <v>48</v>
      </c>
      <c r="C24" s="33">
        <v>55534.771999999997</v>
      </c>
      <c r="D24" s="33">
        <v>0.01</v>
      </c>
      <c r="E24">
        <f>+(C24-C$7)/C$8</f>
        <v>8121.9988349575697</v>
      </c>
      <c r="F24">
        <f>ROUND(2*E24,0)/2</f>
        <v>8122</v>
      </c>
      <c r="G24">
        <f>+C24-(C$7+F24*C$8)</f>
        <v>-5.180000007385388E-4</v>
      </c>
      <c r="I24">
        <f>+G24</f>
        <v>-5.180000007385388E-4</v>
      </c>
      <c r="O24">
        <f ca="1">+C$11+C$12*$F24</f>
        <v>-1.0424283023387415E-3</v>
      </c>
      <c r="Q24" s="2">
        <f>+C24-15018.5</f>
        <v>40516.271999999997</v>
      </c>
    </row>
    <row r="25" spans="1:18" x14ac:dyDescent="0.2">
      <c r="A25" s="36" t="s">
        <v>46</v>
      </c>
      <c r="B25" s="37" t="s">
        <v>45</v>
      </c>
      <c r="C25" s="36">
        <v>55850.896699999998</v>
      </c>
      <c r="D25" s="36">
        <v>2.9999999999999997E-4</v>
      </c>
      <c r="E25">
        <f>+(C25-C$7)/C$8</f>
        <v>8833.000164185516</v>
      </c>
      <c r="F25">
        <f>ROUND(2*E25,0)/2</f>
        <v>8833</v>
      </c>
      <c r="G25">
        <f>+C25-(C$7+F25*C$8)</f>
        <v>7.3000002885237336E-5</v>
      </c>
      <c r="I25">
        <f>+G25</f>
        <v>7.3000002885237336E-5</v>
      </c>
      <c r="O25">
        <f ca="1">+C$11+C$12*$F25</f>
        <v>-1.0878016394379134E-3</v>
      </c>
      <c r="Q25" s="2">
        <f>+C25-15018.5</f>
        <v>40832.396699999998</v>
      </c>
    </row>
    <row r="26" spans="1:18" x14ac:dyDescent="0.2">
      <c r="A26" s="36" t="s">
        <v>46</v>
      </c>
      <c r="B26" s="37" t="s">
        <v>45</v>
      </c>
      <c r="C26" s="36">
        <v>55850.896699999998</v>
      </c>
      <c r="D26" s="36">
        <v>2.9999999999999997E-4</v>
      </c>
      <c r="E26">
        <f>+(C26-C$7)/C$8</f>
        <v>8833.000164185516</v>
      </c>
      <c r="F26">
        <f>ROUND(2*E26,0)/2</f>
        <v>8833</v>
      </c>
      <c r="G26">
        <f>+C26-(C$7+F26*C$8)</f>
        <v>7.3000002885237336E-5</v>
      </c>
      <c r="I26">
        <f>+G26</f>
        <v>7.3000002885237336E-5</v>
      </c>
      <c r="O26">
        <f ca="1">+C$11+C$12*$F26</f>
        <v>-1.0878016394379134E-3</v>
      </c>
      <c r="Q26" s="2">
        <f>+C26-15018.5</f>
        <v>40832.396699999998</v>
      </c>
    </row>
    <row r="27" spans="1:18" x14ac:dyDescent="0.2">
      <c r="A27" s="38" t="s">
        <v>47</v>
      </c>
      <c r="B27" s="39" t="s">
        <v>48</v>
      </c>
      <c r="C27" s="35">
        <v>56205.922899999998</v>
      </c>
      <c r="D27" s="35">
        <v>4.0000000000000002E-4</v>
      </c>
      <c r="E27">
        <f>+(C27-C$7)/C$8</f>
        <v>9631.4955051403576</v>
      </c>
      <c r="F27">
        <f>ROUND(2*E27,0)/2</f>
        <v>9631.5</v>
      </c>
      <c r="G27">
        <f>+C27-(C$7+F27*C$8)</f>
        <v>-1.9985000035376288E-3</v>
      </c>
      <c r="I27">
        <f>+G27</f>
        <v>-1.9985000035376288E-3</v>
      </c>
      <c r="O27">
        <f ca="1">+C$11+C$12*$F27</f>
        <v>-1.1387588963629328E-3</v>
      </c>
      <c r="Q27" s="2">
        <f>+C27-15018.5</f>
        <v>41187.422899999998</v>
      </c>
    </row>
    <row r="28" spans="1:18" x14ac:dyDescent="0.2">
      <c r="A28" s="38" t="s">
        <v>47</v>
      </c>
      <c r="B28" s="39" t="s">
        <v>48</v>
      </c>
      <c r="C28" s="35">
        <v>56205.922899999998</v>
      </c>
      <c r="D28" s="35">
        <v>4.0000000000000002E-4</v>
      </c>
      <c r="E28">
        <f>+(C28-C$7)/C$8</f>
        <v>9631.4955051403576</v>
      </c>
      <c r="F28">
        <f>ROUND(2*E28,0)/2</f>
        <v>9631.5</v>
      </c>
      <c r="G28">
        <f>+C28-(C$7+F28*C$8)</f>
        <v>-1.9985000035376288E-3</v>
      </c>
      <c r="I28">
        <f>+G28</f>
        <v>-1.9985000035376288E-3</v>
      </c>
      <c r="O28">
        <f ca="1">+C$11+C$12*$F28</f>
        <v>-1.1387588963629328E-3</v>
      </c>
      <c r="Q28" s="2">
        <f>+C28-15018.5</f>
        <v>41187.422899999998</v>
      </c>
    </row>
    <row r="29" spans="1:18" x14ac:dyDescent="0.2">
      <c r="C29" s="8"/>
      <c r="D29" s="8"/>
      <c r="Q29" s="2"/>
    </row>
    <row r="30" spans="1:18" x14ac:dyDescent="0.2">
      <c r="C30" s="8"/>
      <c r="D30" s="8"/>
      <c r="Q30" s="2"/>
    </row>
    <row r="31" spans="1:18" x14ac:dyDescent="0.2">
      <c r="C31" s="8"/>
      <c r="D31" s="8"/>
      <c r="Q31" s="2"/>
    </row>
    <row r="32" spans="1:18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sortState xmlns:xlrd2="http://schemas.microsoft.com/office/spreadsheetml/2017/richdata2" ref="A21:R34">
    <sortCondition ref="C21:C34"/>
  </sortState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</sheetPr>
  <dimension ref="A1:U6939"/>
  <sheetViews>
    <sheetView tabSelected="1" workbookViewId="0">
      <selection activeCell="F10" sqref="F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42</v>
      </c>
    </row>
    <row r="2" spans="1:6" x14ac:dyDescent="0.2">
      <c r="A2" t="s">
        <v>23</v>
      </c>
      <c r="B2" t="s">
        <v>43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8" t="s">
        <v>40</v>
      </c>
      <c r="D4" s="29" t="s">
        <v>40</v>
      </c>
    </row>
    <row r="5" spans="1:6" ht="13.5" thickTop="1" x14ac:dyDescent="0.2">
      <c r="A5" s="9" t="s">
        <v>30</v>
      </c>
      <c r="B5" s="10"/>
      <c r="C5" s="11">
        <v>-9.5</v>
      </c>
      <c r="D5" s="10" t="s">
        <v>31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51923.576999999997</v>
      </c>
      <c r="D7" s="30" t="s">
        <v>41</v>
      </c>
    </row>
    <row r="8" spans="1:6" x14ac:dyDescent="0.2">
      <c r="A8" t="s">
        <v>3</v>
      </c>
      <c r="C8" s="8">
        <v>0.54576499999999994</v>
      </c>
      <c r="D8" s="30" t="s">
        <v>41</v>
      </c>
    </row>
    <row r="9" spans="1:6" x14ac:dyDescent="0.2">
      <c r="A9" s="25" t="s">
        <v>35</v>
      </c>
      <c r="B9" s="26">
        <v>21</v>
      </c>
      <c r="C9" s="23" t="str">
        <f>"F"&amp;B9</f>
        <v>F21</v>
      </c>
      <c r="D9" s="24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2">
        <f ca="1">INTERCEPT(INDIRECT($D$9):G991,INDIRECT($C$9):F991)</f>
        <v>-6.8275078139113238E-2</v>
      </c>
      <c r="D11" s="3"/>
      <c r="E11" s="10"/>
    </row>
    <row r="12" spans="1:6" x14ac:dyDescent="0.2">
      <c r="A12" s="10" t="s">
        <v>16</v>
      </c>
      <c r="B12" s="10"/>
      <c r="C12" s="22">
        <f ca="1">SLOPE(INDIRECT($D$9):G991,INDIRECT($C$9):F991)</f>
        <v>8.7658469316726899E-6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(C7+C11)+(C8+C12)*INT(MAX(F21:F3532))</f>
        <v>56205.64969175688</v>
      </c>
      <c r="E15" s="14" t="s">
        <v>37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0.5457737658469316</v>
      </c>
      <c r="E16" s="14" t="s">
        <v>32</v>
      </c>
      <c r="F16" s="15">
        <f ca="1">NOW()+15018.5+$C$5/24</f>
        <v>60334.847687268513</v>
      </c>
    </row>
    <row r="17" spans="1:21" ht="13.5" thickBot="1" x14ac:dyDescent="0.25">
      <c r="A17" s="14" t="s">
        <v>29</v>
      </c>
      <c r="B17" s="10"/>
      <c r="C17" s="10">
        <f>COUNT(C21:C2190)</f>
        <v>8</v>
      </c>
      <c r="E17" s="14" t="s">
        <v>38</v>
      </c>
      <c r="F17" s="15">
        <f ca="1">ROUND(2*(F16-$C$7)/$C$8,0)/2+F15</f>
        <v>15413</v>
      </c>
    </row>
    <row r="18" spans="1:21" ht="14.25" thickTop="1" thickBot="1" x14ac:dyDescent="0.25">
      <c r="A18" s="16" t="s">
        <v>5</v>
      </c>
      <c r="B18" s="10"/>
      <c r="C18" s="19">
        <f ca="1">+C15</f>
        <v>56205.64969175688</v>
      </c>
      <c r="D18" s="20">
        <f ca="1">+C16</f>
        <v>0.5457737658469316</v>
      </c>
      <c r="E18" s="14" t="s">
        <v>39</v>
      </c>
      <c r="F18" s="24">
        <f ca="1">ROUND(2*(F16-$C$15)/$C$16,0)/2+F15</f>
        <v>7567</v>
      </c>
    </row>
    <row r="19" spans="1:21" ht="13.5" thickTop="1" x14ac:dyDescent="0.2">
      <c r="E19" s="14" t="s">
        <v>33</v>
      </c>
      <c r="F19" s="18">
        <f ca="1">+$C$15+$C$16*F18-15018.5-$C$5/24</f>
        <v>45317.415611253949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53</v>
      </c>
      <c r="I20" s="7" t="s">
        <v>54</v>
      </c>
      <c r="J20" s="7" t="s">
        <v>55</v>
      </c>
      <c r="K20" s="7" t="s">
        <v>56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14</v>
      </c>
      <c r="U20" s="27" t="s">
        <v>57</v>
      </c>
    </row>
    <row r="21" spans="1:21" x14ac:dyDescent="0.2">
      <c r="A21" s="41" t="s">
        <v>52</v>
      </c>
      <c r="C21" s="8">
        <v>51923.576999999997</v>
      </c>
      <c r="D21" s="8" t="s">
        <v>13</v>
      </c>
      <c r="E21">
        <f t="shared" ref="E21:E28" si="0">+(C21-C$7)/C$8</f>
        <v>0</v>
      </c>
      <c r="F21">
        <f t="shared" ref="F21:F28" si="1">ROUND(2*E21,0)/2</f>
        <v>0</v>
      </c>
      <c r="I21">
        <f>+U21</f>
        <v>0</v>
      </c>
      <c r="O21">
        <f t="shared" ref="O21:O28" ca="1" si="2">+C$11+C$12*$F21</f>
        <v>-6.8275078139113238E-2</v>
      </c>
      <c r="Q21" s="2">
        <f t="shared" ref="Q21:Q28" si="3">+C21-15018.5</f>
        <v>36905.076999999997</v>
      </c>
      <c r="R21" t="s">
        <v>58</v>
      </c>
      <c r="U21">
        <f>+C21-(C$7+F21*C$8)</f>
        <v>0</v>
      </c>
    </row>
    <row r="22" spans="1:21" x14ac:dyDescent="0.2">
      <c r="A22" s="31" t="s">
        <v>49</v>
      </c>
      <c r="B22" s="32" t="s">
        <v>48</v>
      </c>
      <c r="C22" s="33">
        <v>53769.633000000002</v>
      </c>
      <c r="D22" s="31" t="s">
        <v>50</v>
      </c>
      <c r="E22">
        <f t="shared" si="0"/>
        <v>3382.5107876100597</v>
      </c>
      <c r="F22">
        <f t="shared" si="1"/>
        <v>3382.5</v>
      </c>
      <c r="I22">
        <f>+U22</f>
        <v>5.8875000031548552E-3</v>
      </c>
      <c r="O22">
        <f t="shared" ca="1" si="2"/>
        <v>-3.8624600892730364E-2</v>
      </c>
      <c r="Q22" s="2">
        <f t="shared" si="3"/>
        <v>38751.133000000002</v>
      </c>
      <c r="R22" t="s">
        <v>58</v>
      </c>
      <c r="U22">
        <f>+C22-(C$7+F22*C$8)</f>
        <v>5.8875000031548552E-3</v>
      </c>
    </row>
    <row r="23" spans="1:21" x14ac:dyDescent="0.2">
      <c r="A23" s="31" t="s">
        <v>52</v>
      </c>
      <c r="B23" s="32" t="s">
        <v>45</v>
      </c>
      <c r="C23" s="33">
        <v>54376.762000000002</v>
      </c>
      <c r="D23" s="33">
        <v>8.0000000000000002E-3</v>
      </c>
      <c r="E23">
        <f t="shared" si="0"/>
        <v>4494.9474590712216</v>
      </c>
      <c r="F23">
        <f t="shared" si="1"/>
        <v>4495</v>
      </c>
      <c r="G23">
        <f>+C23-(C$7+F23*C$8)</f>
        <v>-2.8674999994109385E-2</v>
      </c>
      <c r="I23">
        <f>+G23</f>
        <v>-2.8674999994109385E-2</v>
      </c>
      <c r="O23">
        <f t="shared" ca="1" si="2"/>
        <v>-2.8872596181244499E-2</v>
      </c>
      <c r="Q23" s="2">
        <f t="shared" si="3"/>
        <v>39358.262000000002</v>
      </c>
      <c r="R23" t="s">
        <v>58</v>
      </c>
    </row>
    <row r="24" spans="1:21" x14ac:dyDescent="0.2">
      <c r="A24" s="31" t="s">
        <v>52</v>
      </c>
      <c r="B24" s="32" t="s">
        <v>45</v>
      </c>
      <c r="C24" s="33">
        <v>55061.921000000002</v>
      </c>
      <c r="D24" s="33">
        <v>0.01</v>
      </c>
      <c r="E24">
        <f t="shared" si="0"/>
        <v>5750.3577547112855</v>
      </c>
      <c r="F24">
        <f t="shared" si="1"/>
        <v>5750.5</v>
      </c>
      <c r="I24">
        <f>+U24</f>
        <v>-7.7632499996980187E-2</v>
      </c>
      <c r="O24">
        <f t="shared" ca="1" si="2"/>
        <v>-1.7867075358529431E-2</v>
      </c>
      <c r="Q24" s="2">
        <f t="shared" si="3"/>
        <v>40043.421000000002</v>
      </c>
      <c r="R24" t="s">
        <v>58</v>
      </c>
      <c r="U24">
        <f>+C24-(C$7+F24*C$8)</f>
        <v>-7.7632499996980187E-2</v>
      </c>
    </row>
    <row r="25" spans="1:21" x14ac:dyDescent="0.2">
      <c r="A25" s="40" t="s">
        <v>44</v>
      </c>
      <c r="B25" s="37" t="s">
        <v>45</v>
      </c>
      <c r="C25" s="36">
        <v>55477.859900000003</v>
      </c>
      <c r="D25" s="36">
        <v>2.9999999999999997E-4</v>
      </c>
      <c r="E25">
        <f t="shared" si="0"/>
        <v>6512.478630912583</v>
      </c>
      <c r="F25">
        <f t="shared" si="1"/>
        <v>6512.5</v>
      </c>
      <c r="G25">
        <f>+C25-(C$7+F25*C$8)</f>
        <v>-1.166249999369029E-2</v>
      </c>
      <c r="K25">
        <f>+G25</f>
        <v>-1.166249999369029E-2</v>
      </c>
      <c r="O25">
        <f t="shared" ca="1" si="2"/>
        <v>-1.1187499996594845E-2</v>
      </c>
      <c r="Q25" s="2">
        <f t="shared" si="3"/>
        <v>40459.359900000003</v>
      </c>
      <c r="R25" t="s">
        <v>59</v>
      </c>
    </row>
    <row r="26" spans="1:21" x14ac:dyDescent="0.2">
      <c r="A26" s="31" t="s">
        <v>52</v>
      </c>
      <c r="B26" s="32" t="s">
        <v>48</v>
      </c>
      <c r="C26" s="33">
        <v>55534.771999999997</v>
      </c>
      <c r="D26" s="33">
        <v>0.01</v>
      </c>
      <c r="E26">
        <f t="shared" si="0"/>
        <v>6616.7581284985299</v>
      </c>
      <c r="F26">
        <f t="shared" si="1"/>
        <v>6617</v>
      </c>
      <c r="O26">
        <f t="shared" ca="1" si="2"/>
        <v>-1.027146899223505E-2</v>
      </c>
      <c r="Q26" s="2">
        <f t="shared" si="3"/>
        <v>40516.271999999997</v>
      </c>
      <c r="R26" t="s">
        <v>58</v>
      </c>
      <c r="U26">
        <f>+C26-(C$7+F26*C$8)</f>
        <v>-0.13200499999948079</v>
      </c>
    </row>
    <row r="27" spans="1:21" x14ac:dyDescent="0.2">
      <c r="A27" s="36" t="s">
        <v>46</v>
      </c>
      <c r="B27" s="37" t="s">
        <v>45</v>
      </c>
      <c r="C27" s="36">
        <v>55850.896699999998</v>
      </c>
      <c r="D27" s="36">
        <v>2.9999999999999997E-4</v>
      </c>
      <c r="E27">
        <f t="shared" si="0"/>
        <v>7195.9903987980178</v>
      </c>
      <c r="F27">
        <f t="shared" si="1"/>
        <v>7196</v>
      </c>
      <c r="G27">
        <f>+C27-(C$7+F27*C$8)</f>
        <v>-5.2399999985937029E-3</v>
      </c>
      <c r="K27">
        <f>+G27</f>
        <v>-5.2399999985937029E-3</v>
      </c>
      <c r="O27">
        <f t="shared" ca="1" si="2"/>
        <v>-5.196043618796567E-3</v>
      </c>
      <c r="Q27" s="2">
        <f t="shared" si="3"/>
        <v>40832.396699999998</v>
      </c>
      <c r="R27" t="s">
        <v>56</v>
      </c>
    </row>
    <row r="28" spans="1:21" x14ac:dyDescent="0.2">
      <c r="A28" s="38" t="s">
        <v>47</v>
      </c>
      <c r="B28" s="39" t="s">
        <v>48</v>
      </c>
      <c r="C28" s="35">
        <v>56205.922899999998</v>
      </c>
      <c r="D28" s="35">
        <v>4.0000000000000002E-4</v>
      </c>
      <c r="E28">
        <f t="shared" si="0"/>
        <v>7846.5015162203526</v>
      </c>
      <c r="F28">
        <f t="shared" si="1"/>
        <v>7846.5</v>
      </c>
      <c r="G28">
        <f>+C28-(C$7+F28*C$8)</f>
        <v>8.2750000001396984E-4</v>
      </c>
      <c r="K28">
        <f>+G28</f>
        <v>8.2750000001396984E-4</v>
      </c>
      <c r="O28">
        <f t="shared" ca="1" si="2"/>
        <v>5.0613981025651733E-4</v>
      </c>
      <c r="Q28" s="2">
        <f t="shared" si="3"/>
        <v>41187.422899999998</v>
      </c>
      <c r="R28" t="s">
        <v>56</v>
      </c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4" x14ac:dyDescent="0.2">
      <c r="C33" s="8"/>
      <c r="D33" s="8"/>
    </row>
    <row r="34" spans="3:4" x14ac:dyDescent="0.2">
      <c r="C34" s="8"/>
      <c r="D34" s="8"/>
    </row>
    <row r="35" spans="3:4" x14ac:dyDescent="0.2">
      <c r="C35" s="8"/>
      <c r="D35" s="8"/>
    </row>
    <row r="36" spans="3:4" x14ac:dyDescent="0.2">
      <c r="C36" s="8"/>
      <c r="D36" s="8"/>
    </row>
    <row r="37" spans="3:4" x14ac:dyDescent="0.2">
      <c r="C37" s="8"/>
      <c r="D37" s="8"/>
    </row>
    <row r="38" spans="3:4" x14ac:dyDescent="0.2">
      <c r="C38" s="8"/>
      <c r="D38" s="8"/>
    </row>
    <row r="39" spans="3:4" x14ac:dyDescent="0.2">
      <c r="C39" s="8"/>
      <c r="D39" s="8"/>
    </row>
    <row r="40" spans="3:4" x14ac:dyDescent="0.2">
      <c r="C40" s="8"/>
      <c r="D40" s="8"/>
    </row>
    <row r="41" spans="3:4" x14ac:dyDescent="0.2">
      <c r="C41" s="8"/>
      <c r="D41" s="8"/>
    </row>
    <row r="42" spans="3:4" x14ac:dyDescent="0.2">
      <c r="C42" s="8"/>
      <c r="D42" s="8"/>
    </row>
    <row r="43" spans="3:4" x14ac:dyDescent="0.2">
      <c r="C43" s="8"/>
      <c r="D43" s="8"/>
    </row>
    <row r="44" spans="3:4" x14ac:dyDescent="0.2">
      <c r="C44" s="8"/>
      <c r="D44" s="8"/>
    </row>
    <row r="45" spans="3:4" x14ac:dyDescent="0.2">
      <c r="C45" s="8"/>
      <c r="D45" s="8"/>
    </row>
    <row r="46" spans="3:4" x14ac:dyDescent="0.2">
      <c r="C46" s="8"/>
      <c r="D46" s="8"/>
    </row>
    <row r="47" spans="3:4" x14ac:dyDescent="0.2">
      <c r="C47" s="8"/>
      <c r="D47" s="8"/>
    </row>
    <row r="48" spans="3:4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 1</vt:lpstr>
      <vt:lpstr>Active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2024-01-25T07:20:40Z</dcterms:modified>
</cp:coreProperties>
</file>