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D937B4C-FB8D-4411-B93D-6BBB97ABFAF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C17" i="1"/>
  <c r="Q21" i="1"/>
  <c r="C12" i="1"/>
  <c r="C16" i="1" l="1"/>
  <c r="D18" i="1" s="1"/>
  <c r="C11" i="1"/>
  <c r="C15" i="1" l="1"/>
  <c r="O24" i="1"/>
  <c r="S24" i="1" s="1"/>
  <c r="O23" i="1"/>
  <c r="S23" i="1" s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<sst xmlns="http://schemas.openxmlformats.org/spreadsheetml/2006/main" count="60" uniqueCount="55">
  <si>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</si>
  <si>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</si>
  <si>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</si>
  <si>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</si>
  <si>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</si>
  <si>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</si>
  <si>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</si>
  <si>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</si>
  <si>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</si>
  <si>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</si>
  <si>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</si>
  <si>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</si>
  <si>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</si>
  <si>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</si>
  <si>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</si>
  <si>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</si>
  <si>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</si>
  <si>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</si>
  <si>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</si>
  <si>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</si>
  <si>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</si>
  <si>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</si>
  <si>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</si>
  <si>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</si>
  <si>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</si>
  <si>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</si>
  <si>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</si>
  <si>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</si>
  <si>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</si>
  <si>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</si>
  <si>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</si>
  <si>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</si>
  <si>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</si>
  <si>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</si>
  <si>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</si>
  <si>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</si>
  <si>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</si>
  <si>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</si>
  <si>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</si>
  <si>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</si>
  <si>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</si>
  <si>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</si>
  <si>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</si>
  <si>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G4687-0079</t>
  </si>
  <si>
    <t>OEJV 0155</t>
  </si>
  <si>
    <t>I</t>
  </si>
  <si>
    <t>0,0100</t>
  </si>
  <si>
    <t>IBVS 5960</t>
  </si>
  <si>
    <t>IBVS 6011</t>
  </si>
  <si>
    <t>II</t>
  </si>
  <si>
    <t>G4687-0079_Cet.xls</t>
  </si>
  <si>
    <t>EC</t>
  </si>
  <si>
    <t>Cet</t>
  </si>
  <si>
    <t>VSX</t>
  </si>
  <si>
    <t>IO Cet / GSC 4687-0079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</si>
</sst>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IO Cet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-1.1080999996920582E-2</c:v>
                </c:pt>
                <c:pt idx="2">
                  <c:v>-1.1292000002868008E-2</c:v>
                </c:pt>
                <c:pt idx="3">
                  <c:v>-1.1223499997868203E-2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2C-4D28-989D-8379E2D4D4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2C-4D28-989D-8379E2D4D46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2C-4D28-989D-8379E2D4D46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2C-4D28-989D-8379E2D4D46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2C-4D28-989D-8379E2D4D4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2C-4D28-989D-8379E2D4D4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2C-4D28-989D-8379E2D4D4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-1.100441682512791E-2</c:v>
                </c:pt>
                <c:pt idx="1">
                  <c:v>-1.1098151450813431E-2</c:v>
                </c:pt>
                <c:pt idx="2">
                  <c:v>-1.1226444586651558E-2</c:v>
                </c:pt>
                <c:pt idx="3">
                  <c:v>-1.1271903960191804E-2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2C-4D28-989D-8379E2D4D46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2C-4D28-989D-8379E2D4D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707744"/>
        <c:axId val="1"/>
      </c:scatterChart>
      <c:valAx>
        <c:axId val="519707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707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28576</xdr:rowOff>
    </xdr:from>
    <xdr:to>
      <xdr:col>17</xdr:col>
      <xdr:colOff>352425</xdr:colOff>
      <xdr:row>19</xdr:row>
      <xdr:rowOff>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813683-850E-9A50-AE9E-B6B6D1A95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50</v>
      </c>
    </row>
    <row r="2" spans="1:7" x14ac:dyDescent="0.2">
      <c r="A2" t="s">
        <v>24</v>
      </c>
      <c r="B2" t="s">
        <v>51</v>
      </c>
      <c r="C2" s="31" t="s">
        <v>42</v>
      </c>
      <c r="D2" s="3" t="s">
        <v>52</v>
      </c>
      <c r="E2" s="32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53716.542999999998</v>
      </c>
      <c r="D7" s="30" t="s">
        <v>53</v>
      </c>
    </row>
    <row r="8" spans="1:7" x14ac:dyDescent="0.2">
      <c r="A8" t="s">
        <v>3</v>
      </c>
      <c r="C8" s="38">
        <v>0.34917300000000001</v>
      </c>
      <c r="D8" s="30" t="s">
        <v>53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-1.100441682512791E-2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-4.2664827348894571E-8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60335.634742939816</v>
      </c>
    </row>
    <row r="15" spans="1:7" x14ac:dyDescent="0.2">
      <c r="A15" s="12" t="s">
        <v>17</v>
      </c>
      <c r="B15" s="10"/>
      <c r="C15" s="13">
        <f ca="1">(C7+C11)+(C8+C12)*INT(MAX(F21:F3533))</f>
        <v>55905.497265117374</v>
      </c>
      <c r="D15" s="14" t="s">
        <v>39</v>
      </c>
      <c r="E15" s="15">
        <f ca="1">ROUND(2*(E14-$C$7)/$C$8,0)/2+E13</f>
        <v>18957.5</v>
      </c>
    </row>
    <row r="16" spans="1:7" x14ac:dyDescent="0.2">
      <c r="A16" s="16" t="s">
        <v>4</v>
      </c>
      <c r="B16" s="10"/>
      <c r="C16" s="17">
        <f ca="1">+C8+C12</f>
        <v>0.34917295733517267</v>
      </c>
      <c r="D16" s="14" t="s">
        <v>40</v>
      </c>
      <c r="E16" s="24">
        <f ca="1">ROUND(2*(E14-$C$15)/$C$16,0)/2+E13</f>
        <v>12688.5</v>
      </c>
    </row>
    <row r="17" spans="1:19" ht="13.5" thickBot="1" x14ac:dyDescent="0.25">
      <c r="A17" s="14" t="s">
        <v>30</v>
      </c>
      <c r="B17" s="10"/>
      <c r="C17" s="10">
        <f>COUNT(C21:C2191)</f>
        <v>4</v>
      </c>
      <c r="D17" s="14" t="s">
        <v>34</v>
      </c>
      <c r="E17" s="18">
        <f ca="1">+$C$15+$C$16*E16-15018.5-$C$9/24</f>
        <v>45317.874167598049</v>
      </c>
    </row>
    <row r="18" spans="1:19" ht="14.25" thickTop="1" thickBot="1" x14ac:dyDescent="0.25">
      <c r="A18" s="16" t="s">
        <v>5</v>
      </c>
      <c r="B18" s="10"/>
      <c r="C18" s="19">
        <f ca="1">+C15</f>
        <v>55905.497265117374</v>
      </c>
      <c r="D18" s="20">
        <f ca="1">+C16</f>
        <v>0.34917295733517267</v>
      </c>
      <c r="E18" s="21" t="s">
        <v>35</v>
      </c>
    </row>
    <row r="19" spans="1:19" ht="13.5" thickTop="1" x14ac:dyDescent="0.2">
      <c r="A19" s="25" t="s">
        <v>36</v>
      </c>
      <c r="E19" s="26">
        <v>22</v>
      </c>
      <c r="S19">
        <f ca="1">SQRT(SUM(S21:S50)/(COUNT(S21:S50)-1))</f>
        <v>6.3535849274167734E-3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53716.542999999998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-1.100441682512791E-2</v>
      </c>
      <c r="Q21" s="2">
        <f>+C21-15018.5</f>
        <v>38698.042999999998</v>
      </c>
      <c r="S21">
        <f ca="1">+(O21-G21)^2</f>
        <v>1.2109718966115823E-4</v>
      </c>
    </row>
    <row r="22" spans="1:19" x14ac:dyDescent="0.2">
      <c r="A22" s="33" t="s">
        <v>44</v>
      </c>
      <c r="B22" s="34" t="s">
        <v>45</v>
      </c>
      <c r="C22" s="35">
        <v>54483.665000000001</v>
      </c>
      <c r="D22" s="33" t="s">
        <v>46</v>
      </c>
      <c r="E22">
        <f>+(C22-C$7)/C$8</f>
        <v>2196.968265014772</v>
      </c>
      <c r="F22">
        <f>ROUND(2*E22,0)/2</f>
        <v>2197</v>
      </c>
      <c r="G22">
        <f>+C22-(C$7+F22*C$8)</f>
        <v>-1.1080999996920582E-2</v>
      </c>
      <c r="H22">
        <f>+G22</f>
        <v>-1.1080999996920582E-2</v>
      </c>
      <c r="O22">
        <f ca="1">+C$11+C$12*$F22</f>
        <v>-1.1098151450813431E-2</v>
      </c>
      <c r="Q22" s="2">
        <f>+C22-15018.5</f>
        <v>39465.165000000001</v>
      </c>
      <c r="S22">
        <f ca="1">+(O22-G22)^2</f>
        <v>2.9417237063851228E-10</v>
      </c>
    </row>
    <row r="23" spans="1:19" x14ac:dyDescent="0.2">
      <c r="A23" s="36" t="s">
        <v>47</v>
      </c>
      <c r="B23" s="37" t="s">
        <v>45</v>
      </c>
      <c r="C23" s="36">
        <v>55533.627999999997</v>
      </c>
      <c r="D23" s="36">
        <v>8.0000000000000004E-4</v>
      </c>
      <c r="E23">
        <f>+(C23-C$7)/C$8</f>
        <v>5203.9676607297788</v>
      </c>
      <c r="F23">
        <f>ROUND(2*E23,0)/2</f>
        <v>5204</v>
      </c>
      <c r="G23">
        <f>+C23-(C$7+F23*C$8)</f>
        <v>-1.1292000002868008E-2</v>
      </c>
      <c r="H23">
        <f>+G23</f>
        <v>-1.1292000002868008E-2</v>
      </c>
      <c r="O23">
        <f ca="1">+C$11+C$12*$F23</f>
        <v>-1.1226444586651558E-2</v>
      </c>
      <c r="Q23" s="2">
        <f>+C23-15018.5</f>
        <v>40515.127999999997</v>
      </c>
      <c r="S23">
        <f ca="1">+(O23-G23)^2</f>
        <v>4.2975125953120374E-9</v>
      </c>
    </row>
    <row r="24" spans="1:19" x14ac:dyDescent="0.2">
      <c r="A24" s="36" t="s">
        <v>48</v>
      </c>
      <c r="B24" s="37" t="s">
        <v>49</v>
      </c>
      <c r="C24" s="36">
        <v>55905.671900000001</v>
      </c>
      <c r="D24" s="36">
        <v>4.0000000000000002E-4</v>
      </c>
      <c r="E24">
        <f>+(C24-C$7)/C$8</f>
        <v>6269.4678569076168</v>
      </c>
      <c r="F24">
        <f>ROUND(2*E24,0)/2</f>
        <v>6269.5</v>
      </c>
      <c r="G24">
        <f>+C24-(C$7+F24*C$8)</f>
        <v>-1.1223499997868203E-2</v>
      </c>
      <c r="H24">
        <f>+G24</f>
        <v>-1.1223499997868203E-2</v>
      </c>
      <c r="O24">
        <f ca="1">+C$11+C$12*$F24</f>
        <v>-1.1271903960191804E-2</v>
      </c>
      <c r="Q24" s="2">
        <f>+C24-15018.5</f>
        <v>40887.171900000001</v>
      </c>
      <c r="S24">
        <f ca="1">+(O24-G24)^2</f>
        <v>2.3429435686246523E-9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2024-01-26T02:14:01Z</dcterms:modified>
</cp:coreProperties>
</file>