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ECE0996-9926-461C-9D47-788E0BC433A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J23" i="1"/>
  <c r="E24" i="1"/>
  <c r="F24" i="1"/>
  <c r="G24" i="1"/>
  <c r="J24" i="1"/>
  <c r="Q22" i="1"/>
  <c r="Q23" i="1"/>
  <c r="Q24" i="1"/>
  <c r="F11" i="1"/>
  <c r="C21" i="1"/>
  <c r="C17" i="1"/>
  <c r="E21" i="1"/>
  <c r="F21" i="1"/>
  <c r="A21" i="1"/>
  <c r="H20" i="1"/>
  <c r="G11" i="1"/>
  <c r="E14" i="1"/>
  <c r="Q21" i="1"/>
  <c r="G21" i="1"/>
  <c r="H21" i="1"/>
  <c r="C11" i="1"/>
  <c r="E15" i="1" l="1"/>
  <c r="C12" i="1"/>
  <c r="C16" i="1" l="1"/>
  <c r="D18" i="1" s="1"/>
  <c r="O24" i="1"/>
  <c r="S24" i="1" s="1"/>
  <c r="O22" i="1"/>
  <c r="S22" i="1" s="1"/>
  <c r="O23" i="1"/>
  <c r="S23" i="1" s="1"/>
  <c r="O21" i="1"/>
  <c r="S21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<sst xmlns="http://schemas.openxmlformats.org/spreadsheetml/2006/main" count="60" uniqueCount="55">
  <si>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</si>
  <si>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</si>
  <si>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</si>
  <si>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</si>
  <si>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</si>
  <si>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</si>
  <si>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</si>
  <si>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</si>
  <si>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</si>
  <si>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</si>
  <si>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</si>
  <si>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</si>
  <si>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</si>
  <si>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</si>
  <si>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</si>
  <si>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</si>
  <si>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</si>
  <si>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</si>
  <si>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</si>
  <si>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</si>
  <si>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</si>
  <si>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</si>
  <si>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</si>
  <si>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</si>
  <si>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</si>
  <si>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</si>
  <si>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</si>
  <si>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</si>
  <si>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</si>
  <si>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</si>
  <si>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</si>
  <si>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</si>
  <si>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</si>
  <si>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</si>
  <si>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</si>
  <si>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</si>
  <si>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</si>
  <si>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</si>
  <si>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</si>
  <si>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</si>
  <si>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</si>
  <si>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G4689-0252</t>
  </si>
  <si>
    <t>Cet</t>
  </si>
  <si>
    <t>G4689-0252_Cet.xls</t>
  </si>
  <si>
    <t>EC</t>
  </si>
  <si>
    <t>VSX</t>
  </si>
  <si>
    <t>OEJV 0155</t>
  </si>
  <si>
    <t>I</t>
  </si>
  <si>
    <t>0,0100</t>
  </si>
  <si>
    <t>IBVS 5960</t>
  </si>
  <si>
    <t>II</t>
  </si>
  <si>
    <t>IBVS 6011</t>
  </si>
  <si>
    <t>OEJV</t>
  </si>
  <si>
    <t>CCD</t>
  </si>
  <si>
    <t>IV Cet / GSC 4689-0252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</si>
</sst>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IV Cet - O-C Diagr.</a:t>
            </a:r>
          </a:p>
        </c:rich>
      </c:tx>
      <c:layout>
        <c:manualLayout>
          <c:xMode val="edge"/>
          <c:yMode val="edge"/>
          <c:x val="0.3493734335839598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2014</c:v>
                </c:pt>
                <c:pt idx="2">
                  <c:v>3436.5</c:v>
                </c:pt>
                <c:pt idx="3">
                  <c:v>4066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39-40E5-9A82-870070B9F8B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2014</c:v>
                </c:pt>
                <c:pt idx="2">
                  <c:v>3436.5</c:v>
                </c:pt>
                <c:pt idx="3">
                  <c:v>4066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4.2939999984810129E-3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39-40E5-9A82-870070B9F8B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2014</c:v>
                </c:pt>
                <c:pt idx="2">
                  <c:v>3436.5</c:v>
                </c:pt>
                <c:pt idx="3">
                  <c:v>4066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6.5165000050910749E-3</c:v>
                </c:pt>
                <c:pt idx="3">
                  <c:v>9.3860000051790848E-3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39-40E5-9A82-870070B9F8B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2014</c:v>
                </c:pt>
                <c:pt idx="2">
                  <c:v>3436.5</c:v>
                </c:pt>
                <c:pt idx="3">
                  <c:v>4066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39-40E5-9A82-870070B9F8B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2014</c:v>
                </c:pt>
                <c:pt idx="2">
                  <c:v>3436.5</c:v>
                </c:pt>
                <c:pt idx="3">
                  <c:v>4066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39-40E5-9A82-870070B9F8B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2014</c:v>
                </c:pt>
                <c:pt idx="2">
                  <c:v>3436.5</c:v>
                </c:pt>
                <c:pt idx="3">
                  <c:v>4066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39-40E5-9A82-870070B9F8B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2014</c:v>
                </c:pt>
                <c:pt idx="2">
                  <c:v>3436.5</c:v>
                </c:pt>
                <c:pt idx="3">
                  <c:v>4066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39-40E5-9A82-870070B9F8B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2014</c:v>
                </c:pt>
                <c:pt idx="2">
                  <c:v>3436.5</c:v>
                </c:pt>
                <c:pt idx="3">
                  <c:v>4066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-1.0932129791580911E-4</c:v>
                </c:pt>
                <c:pt idx="1">
                  <c:v>4.2574567605757185E-3</c:v>
                </c:pt>
                <c:pt idx="2">
                  <c:v>7.3417376881845554E-3</c:v>
                </c:pt>
                <c:pt idx="3">
                  <c:v>8.7066268579067078E-3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39-40E5-9A82-870070B9F8B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2014</c:v>
                </c:pt>
                <c:pt idx="2">
                  <c:v>3436.5</c:v>
                </c:pt>
                <c:pt idx="3">
                  <c:v>4066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39-40E5-9A82-870070B9F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502144"/>
        <c:axId val="1"/>
      </c:scatterChart>
      <c:valAx>
        <c:axId val="521502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02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16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99C6C01-ED33-2D3C-76BB-9120C1CF4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54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42</v>
      </c>
      <c r="E2" s="32" t="s">
        <v>41</v>
      </c>
      <c r="F2" t="s">
        <v>41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53561.917999999998</v>
      </c>
      <c r="D7" s="30" t="s">
        <v>45</v>
      </c>
    </row>
    <row r="8" spans="1:7" x14ac:dyDescent="0.2">
      <c r="A8" t="s">
        <v>3</v>
      </c>
      <c r="C8" s="38">
        <v>0.57347899999999996</v>
      </c>
      <c r="D8" s="30" t="s">
        <v>45</v>
      </c>
    </row>
    <row r="9" spans="1:7" x14ac:dyDescent="0.2">
      <c r="A9" s="9" t="s">
        <v>29</v>
      </c>
      <c r="B9" s="10"/>
      <c r="C9" s="11">
        <v>8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-1.0932129791580911E-4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2.1682115484069153E-6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60336.365678587965</v>
      </c>
    </row>
    <row r="15" spans="1:7" x14ac:dyDescent="0.2">
      <c r="A15" s="12" t="s">
        <v>17</v>
      </c>
      <c r="B15" s="10"/>
      <c r="C15" s="13">
        <f ca="1">(C7+C11)+(C8+C12)*INT(MAX(F21:F3533))</f>
        <v>55893.692320626855</v>
      </c>
      <c r="D15" s="14" t="s">
        <v>37</v>
      </c>
      <c r="E15" s="15">
        <f ca="1">ROUND(2*(E14-$C$7)/$C$8,0)/2+E13</f>
        <v>11814</v>
      </c>
    </row>
    <row r="16" spans="1:7" x14ac:dyDescent="0.2">
      <c r="A16" s="16" t="s">
        <v>4</v>
      </c>
      <c r="B16" s="10"/>
      <c r="C16" s="17">
        <f ca="1">+C8+C12</f>
        <v>0.57348116821154838</v>
      </c>
      <c r="D16" s="14" t="s">
        <v>38</v>
      </c>
      <c r="E16" s="24">
        <f ca="1">ROUND(2*(E14-$C$15)/$C$16,0)/2+E13</f>
        <v>7748</v>
      </c>
    </row>
    <row r="17" spans="1:19" ht="13.5" thickBot="1" x14ac:dyDescent="0.25">
      <c r="A17" s="14" t="s">
        <v>28</v>
      </c>
      <c r="B17" s="10"/>
      <c r="C17" s="10">
        <f>COUNT(C21:C2191)</f>
        <v>4</v>
      </c>
      <c r="D17" s="14" t="s">
        <v>32</v>
      </c>
      <c r="E17" s="18">
        <f ca="1">+$C$15+$C$16*E16-15018.5-$C$9/24</f>
        <v>45318.191078596596</v>
      </c>
    </row>
    <row r="18" spans="1:19" ht="14.25" thickTop="1" thickBot="1" x14ac:dyDescent="0.25">
      <c r="A18" s="16" t="s">
        <v>5</v>
      </c>
      <c r="B18" s="10"/>
      <c r="C18" s="19">
        <f ca="1">+C15</f>
        <v>55893.692320626855</v>
      </c>
      <c r="D18" s="20">
        <f ca="1">+C16</f>
        <v>0.57348116821154838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6.207124028745441E-4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52</v>
      </c>
      <c r="J20" s="7" t="s">
        <v>27</v>
      </c>
      <c r="K20" s="7" t="s">
        <v>53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VSX</v>
      </c>
      <c r="C21" s="8">
        <f>C$7</f>
        <v>53561.917999999998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-1.0932129791580911E-4</v>
      </c>
      <c r="Q21" s="2">
        <f>+C21-15018.5</f>
        <v>38543.417999999998</v>
      </c>
      <c r="S21">
        <f ca="1">+(O21-G21)^2</f>
        <v>1.1951146177997089E-8</v>
      </c>
    </row>
    <row r="22" spans="1:19" x14ac:dyDescent="0.2">
      <c r="A22" s="33" t="s">
        <v>46</v>
      </c>
      <c r="B22" s="34" t="s">
        <v>47</v>
      </c>
      <c r="C22" s="35">
        <v>54716.909</v>
      </c>
      <c r="D22" s="33" t="s">
        <v>48</v>
      </c>
      <c r="E22">
        <f>+(C22-C$7)/C$8</f>
        <v>2014.0074876325059</v>
      </c>
      <c r="F22">
        <f>ROUND(2*E22,0)/2</f>
        <v>2014</v>
      </c>
      <c r="G22">
        <f>+C22-(C$7+F22*C$8)</f>
        <v>4.2939999984810129E-3</v>
      </c>
      <c r="I22">
        <f>+G22</f>
        <v>4.2939999984810129E-3</v>
      </c>
      <c r="O22">
        <f ca="1">+C$11+C$12*$F22</f>
        <v>4.2574567605757185E-3</v>
      </c>
      <c r="Q22" s="2">
        <f>+C22-15018.5</f>
        <v>39698.409</v>
      </c>
      <c r="S22">
        <f ca="1">+(O22-G22)^2</f>
        <v>1.3354082366029465E-9</v>
      </c>
    </row>
    <row r="23" spans="1:19" x14ac:dyDescent="0.2">
      <c r="A23" s="36" t="s">
        <v>49</v>
      </c>
      <c r="B23" s="37" t="s">
        <v>50</v>
      </c>
      <c r="C23" s="36">
        <v>55532.685100000002</v>
      </c>
      <c r="D23" s="36">
        <v>5.0000000000000001E-4</v>
      </c>
      <c r="E23">
        <f>+(C23-C$7)/C$8</f>
        <v>3436.5113631013596</v>
      </c>
      <c r="F23">
        <f>ROUND(2*E23,0)/2</f>
        <v>3436.5</v>
      </c>
      <c r="G23">
        <f>+C23-(C$7+F23*C$8)</f>
        <v>6.5165000050910749E-3</v>
      </c>
      <c r="J23">
        <f>+G23</f>
        <v>6.5165000050910749E-3</v>
      </c>
      <c r="O23">
        <f ca="1">+C$11+C$12*$F23</f>
        <v>7.3417376881845554E-3</v>
      </c>
      <c r="Q23" s="2">
        <f>+C23-15018.5</f>
        <v>40514.185100000002</v>
      </c>
      <c r="S23">
        <f ca="1">+(O23-G23)^2</f>
        <v>6.8101723359749584E-7</v>
      </c>
    </row>
    <row r="24" spans="1:19" x14ac:dyDescent="0.2">
      <c r="A24" s="36" t="s">
        <v>51</v>
      </c>
      <c r="B24" s="37" t="s">
        <v>47</v>
      </c>
      <c r="C24" s="36">
        <v>55893.692999999999</v>
      </c>
      <c r="D24" s="36">
        <v>2.9999999999999997E-4</v>
      </c>
      <c r="E24">
        <f>+(C24-C$7)/C$8</f>
        <v>4066.0163667719335</v>
      </c>
      <c r="F24">
        <f>ROUND(2*E24,0)/2</f>
        <v>4066</v>
      </c>
      <c r="G24">
        <f>+C24-(C$7+F24*C$8)</f>
        <v>9.3860000051790848E-3</v>
      </c>
      <c r="J24">
        <f>+G24</f>
        <v>9.3860000051790848E-3</v>
      </c>
      <c r="O24">
        <f ca="1">+C$11+C$12*$F24</f>
        <v>8.7066268579067078E-3</v>
      </c>
      <c r="Q24" s="2">
        <f>+C24-15018.5</f>
        <v>40875.192999999999</v>
      </c>
      <c r="S24">
        <f ca="1">+(O24-G24)^2</f>
        <v>4.6154787323477494E-7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2024-01-26T02:16:34Z</dcterms:modified>
</cp:coreProperties>
</file>