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4B4F3B5-E9BD-442F-9AE2-DB6CF6CA4239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1" i="2"/>
  <c r="F21" i="2"/>
  <c r="G21" i="2"/>
  <c r="I21" i="2"/>
  <c r="E23" i="2"/>
  <c r="F23" i="2"/>
  <c r="G23" i="2"/>
  <c r="J23" i="2"/>
  <c r="E24" i="2"/>
  <c r="F24" i="2"/>
  <c r="G24" i="2"/>
  <c r="J24" i="2"/>
  <c r="E25" i="2"/>
  <c r="F25" i="2"/>
  <c r="G25" i="2"/>
  <c r="J25" i="2"/>
  <c r="G11" i="2"/>
  <c r="E14" i="2"/>
  <c r="E15" i="2" s="1"/>
  <c r="C17" i="2"/>
  <c r="H20" i="2"/>
  <c r="A22" i="2"/>
  <c r="C22" i="2"/>
  <c r="E22" i="2"/>
  <c r="F22" i="2"/>
  <c r="Q22" i="2"/>
  <c r="Q21" i="2"/>
  <c r="Q23" i="2"/>
  <c r="Q24" i="2"/>
  <c r="Q25" i="2"/>
  <c r="F11" i="1"/>
  <c r="E21" i="1"/>
  <c r="F21" i="1"/>
  <c r="G21" i="1"/>
  <c r="I21" i="1"/>
  <c r="E22" i="1"/>
  <c r="F22" i="1"/>
  <c r="E23" i="1"/>
  <c r="F23" i="1"/>
  <c r="G23" i="1"/>
  <c r="J23" i="1"/>
  <c r="E24" i="1"/>
  <c r="F24" i="1"/>
  <c r="G24" i="1"/>
  <c r="J24" i="1"/>
  <c r="E25" i="1"/>
  <c r="F25" i="1"/>
  <c r="G25" i="1"/>
  <c r="J25" i="1"/>
  <c r="Q21" i="1"/>
  <c r="Q23" i="1"/>
  <c r="Q24" i="1"/>
  <c r="Q25" i="1"/>
  <c r="A22" i="1"/>
  <c r="C22" i="1"/>
  <c r="G22" i="1"/>
  <c r="H22" i="1"/>
  <c r="G11" i="1"/>
  <c r="E14" i="1"/>
  <c r="Q22" i="1"/>
  <c r="C17" i="1"/>
  <c r="G22" i="2"/>
  <c r="H22" i="2"/>
  <c r="C12" i="2"/>
  <c r="C11" i="2"/>
  <c r="C11" i="1"/>
  <c r="O25" i="2" l="1"/>
  <c r="S25" i="2" s="1"/>
  <c r="O21" i="2"/>
  <c r="S21" i="2" s="1"/>
  <c r="C15" i="2"/>
  <c r="O24" i="2"/>
  <c r="S24" i="2" s="1"/>
  <c r="O23" i="2"/>
  <c r="S23" i="2" s="1"/>
  <c r="O22" i="2"/>
  <c r="S22" i="2" s="1"/>
  <c r="C16" i="2"/>
  <c r="D18" i="2" s="1"/>
  <c r="E15" i="1"/>
  <c r="C12" i="1"/>
  <c r="C16" i="1" l="1"/>
  <c r="D18" i="1" s="1"/>
  <c r="O23" i="1"/>
  <c r="S23" i="1" s="1"/>
  <c r="O25" i="1"/>
  <c r="S25" i="1" s="1"/>
  <c r="O22" i="1"/>
  <c r="S22" i="1" s="1"/>
  <c r="C15" i="1"/>
  <c r="O24" i="1"/>
  <c r="S24" i="1" s="1"/>
  <c r="O21" i="1"/>
  <c r="S21" i="1" s="1"/>
  <c r="S19" i="2"/>
  <c r="C18" i="2"/>
  <c r="E16" i="2"/>
  <c r="E17" i="2" s="1"/>
  <c r="C18" i="1" l="1"/>
  <c r="E16" i="1"/>
  <c r="E17" i="1" s="1"/>
  <c r="S19" i="1"/>
</calcChain>
</file>

<file path=xl/sharedStrings.xml><?xml version="1.0" encoding="utf-8"?>
<sst xmlns="http://schemas.openxmlformats.org/spreadsheetml/2006/main" count="123" uniqueCount="58">
  <si>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</si>
  <si>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</si>
  <si>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</si>
  <si>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</si>
  <si>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</si>
  <si>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</si>
  <si>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</si>
  <si>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</si>
  <si>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</si>
  <si>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</si>
  <si>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</si>
  <si>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</si>
  <si>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</si>
  <si>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</si>
  <si>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</si>
  <si>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</si>
  <si>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</si>
  <si>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</si>
  <si>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</si>
  <si>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</si>
  <si>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</si>
  <si>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</si>
  <si>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</si>
  <si>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</si>
  <si>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</si>
  <si>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</si>
  <si>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</si>
  <si>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</si>
  <si>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</si>
  <si>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</si>
  <si>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</si>
  <si>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</si>
  <si>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</si>
  <si>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</si>
  <si>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</si>
  <si>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</si>
  <si>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</si>
  <si>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</si>
  <si>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</si>
  <si>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</si>
  <si>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G0044-1314</t>
  </si>
  <si>
    <t>EC / ESD</t>
  </si>
  <si>
    <t>VSX</t>
  </si>
  <si>
    <t>OEJV 0155</t>
  </si>
  <si>
    <t>I</t>
  </si>
  <si>
    <t>0,0100</t>
  </si>
  <si>
    <t>IBVS 5960</t>
  </si>
  <si>
    <t>II</t>
  </si>
  <si>
    <t>IBVS 6011</t>
  </si>
  <si>
    <t>IBVS 6042</t>
  </si>
  <si>
    <t>OEJV</t>
  </si>
  <si>
    <t>ToMcat</t>
  </si>
  <si>
    <t>Better period</t>
  </si>
  <si>
    <t>ToMcat 2014-01-24</t>
  </si>
  <si>
    <t>Cet</t>
  </si>
  <si>
    <t>IW Cet / GSC 0044-1314</t>
  </si>
  <si>
    <t>Both files active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</si>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</sst>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/>
    <xf numFmtId="0" fontId="17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Cet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58-4DE0-AA6B-FF9B3F59867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9.802000000490807E-3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58-4DE0-AA6B-FF9B3F59867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2">
                  <c:v>9.9999997473787516E-5</c:v>
                </c:pt>
                <c:pt idx="3">
                  <c:v>1.1014000003342517E-2</c:v>
                </c:pt>
                <c:pt idx="4">
                  <c:v>1.031199999852106E-2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58-4DE0-AA6B-FF9B3F59867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58-4DE0-AA6B-FF9B3F59867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58-4DE0-AA6B-FF9B3F59867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58-4DE0-AA6B-FF9B3F59867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58-4DE0-AA6B-FF9B3F59867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4.3256945195308929E-3</c:v>
                </c:pt>
                <c:pt idx="1">
                  <c:v>5.3085642155457973E-3</c:v>
                </c:pt>
                <c:pt idx="2">
                  <c:v>6.5735566408268772E-3</c:v>
                </c:pt>
                <c:pt idx="3">
                  <c:v>7.2540048919141186E-3</c:v>
                </c:pt>
                <c:pt idx="4">
                  <c:v>7.7661797320104815E-3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58-4DE0-AA6B-FF9B3F59867E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-1670.5</c:v>
                </c:pt>
                <c:pt idx="1">
                  <c:v>0</c:v>
                </c:pt>
                <c:pt idx="2">
                  <c:v>2150</c:v>
                </c:pt>
                <c:pt idx="3">
                  <c:v>3306.5</c:v>
                </c:pt>
                <c:pt idx="4">
                  <c:v>4177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58-4DE0-AA6B-FF9B3F59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951048"/>
        <c:axId val="1"/>
      </c:scatterChart>
      <c:valAx>
        <c:axId val="390951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951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93233082706766"/>
          <c:y val="0.92375366568914952"/>
          <c:w val="0.803007518796992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Cet - O-C Diagr.</a:t>
            </a:r>
          </a:p>
        </c:rich>
      </c:tx>
      <c:layout>
        <c:manualLayout>
          <c:xMode val="edge"/>
          <c:yMode val="edge"/>
          <c:x val="0.42721201516477109"/>
          <c:y val="4.7208780720591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300751879699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OEJV 0155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1A-4A9C-A701-E7DBD105CF9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0">
                  <c:v>1.5499999426538125E-4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1A-4A9C-A701-E7DBD105CF9D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2">
                  <c:v>1.9699999975273386E-3</c:v>
                </c:pt>
                <c:pt idx="3">
                  <c:v>1.1250000025029294E-3</c:v>
                </c:pt>
                <c:pt idx="4">
                  <c:v>3.7999999985913746E-3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1A-4A9C-A701-E7DBD105CF9D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1A-4A9C-A701-E7DBD105CF9D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1A-4A9C-A701-E7DBD105CF9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1A-4A9C-A701-E7DBD105CF9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1.5E-3</c:v>
                  </c:pt>
                  <c:pt idx="3">
                    <c:v>2.9999999999999997E-4</c:v>
                  </c:pt>
                  <c:pt idx="4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1A-4A9C-A701-E7DBD105CF9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-3.3243548686931728E-4</c:v>
                </c:pt>
                <c:pt idx="1">
                  <c:v>5.5957014464611161E-4</c:v>
                </c:pt>
                <c:pt idx="2">
                  <c:v>1.7076326037719907E-3</c:v>
                </c:pt>
                <c:pt idx="3">
                  <c:v>2.3252024158693903E-3</c:v>
                </c:pt>
                <c:pt idx="4">
                  <c:v>2.7900303154688483E-3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1A-4A9C-A701-E7DBD105CF9D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-2499.5</c:v>
                </c:pt>
                <c:pt idx="1">
                  <c:v>0</c:v>
                </c:pt>
                <c:pt idx="2">
                  <c:v>3217</c:v>
                </c:pt>
                <c:pt idx="3">
                  <c:v>4947.5</c:v>
                </c:pt>
                <c:pt idx="4">
                  <c:v>6250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1A-4A9C-A701-E7DBD105C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197976"/>
        <c:axId val="1"/>
      </c:scatterChart>
      <c:valAx>
        <c:axId val="567197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197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4436090225564"/>
          <c:y val="0.92397937099967764"/>
          <c:w val="0.803007518796992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19050</xdr:rowOff>
    </xdr:from>
    <xdr:to>
      <xdr:col>18</xdr:col>
      <xdr:colOff>171450</xdr:colOff>
      <xdr:row>18</xdr:row>
      <xdr:rowOff>133350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012C05D-93C6-955F-2D84-E95F19CA6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0</xdr:row>
      <xdr:rowOff>28575</xdr:rowOff>
    </xdr:from>
    <xdr:to>
      <xdr:col>18</xdr:col>
      <xdr:colOff>352425</xdr:colOff>
      <xdr:row>18</xdr:row>
      <xdr:rowOff>85725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BEAC7332-3A4D-FAB3-98E5-AE203B39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N33" sqref="N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55</v>
      </c>
    </row>
    <row r="2" spans="1:7" x14ac:dyDescent="0.2">
      <c r="A2" t="s">
        <v>23</v>
      </c>
      <c r="B2" t="s">
        <v>41</v>
      </c>
      <c r="C2" s="3"/>
      <c r="D2" s="3" t="s">
        <v>54</v>
      </c>
      <c r="E2" s="31" t="s">
        <v>40</v>
      </c>
      <c r="F2" t="s">
        <v>40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  <c r="E4" s="38" t="s">
        <v>56</v>
      </c>
    </row>
    <row r="6" spans="1:7" x14ac:dyDescent="0.2">
      <c r="A6" s="5" t="s">
        <v>1</v>
      </c>
    </row>
    <row r="7" spans="1:7" x14ac:dyDescent="0.2">
      <c r="A7" t="s">
        <v>2</v>
      </c>
      <c r="C7" s="39">
        <v>54707.82</v>
      </c>
      <c r="D7" s="30" t="s">
        <v>42</v>
      </c>
    </row>
    <row r="8" spans="1:7" x14ac:dyDescent="0.2">
      <c r="A8" t="s">
        <v>3</v>
      </c>
      <c r="C8" s="39">
        <v>0.35864400000000002</v>
      </c>
      <c r="D8" s="30" t="s">
        <v>42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5.3085642155457973E-3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5.8836856989817676E-7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60335.638283912034</v>
      </c>
    </row>
    <row r="15" spans="1:7" x14ac:dyDescent="0.2">
      <c r="A15" s="12" t="s">
        <v>17</v>
      </c>
      <c r="B15" s="10"/>
      <c r="C15" s="13">
        <f ca="1">(C7+C11)+(C8+C12)*INT(MAX(F21:F3533))</f>
        <v>56205.883754179733</v>
      </c>
      <c r="D15" s="14" t="s">
        <v>37</v>
      </c>
      <c r="E15" s="15">
        <f ca="1">ROUND(2*(E14-$C$7)/$C$8,0)/2+E13</f>
        <v>15693</v>
      </c>
    </row>
    <row r="16" spans="1:7" x14ac:dyDescent="0.2">
      <c r="A16" s="16" t="s">
        <v>4</v>
      </c>
      <c r="B16" s="10"/>
      <c r="C16" s="17">
        <f ca="1">+C8+C12</f>
        <v>0.35864458836856994</v>
      </c>
      <c r="D16" s="14" t="s">
        <v>38</v>
      </c>
      <c r="E16" s="24">
        <f ca="1">ROUND(2*(E14-$C$15)/$C$16,0)/2+E13</f>
        <v>11516</v>
      </c>
    </row>
    <row r="17" spans="1:19" ht="13.5" thickBot="1" x14ac:dyDescent="0.25">
      <c r="A17" s="14" t="s">
        <v>28</v>
      </c>
      <c r="B17" s="10"/>
      <c r="C17" s="10">
        <f>COUNT(C21:C2191)</f>
        <v>5</v>
      </c>
      <c r="D17" s="14" t="s">
        <v>32</v>
      </c>
      <c r="E17" s="18">
        <f ca="1">+$C$15+$C$16*E16-15018.5-$C$9/24</f>
        <v>45317.930667165521</v>
      </c>
    </row>
    <row r="18" spans="1:19" ht="14.25" thickTop="1" thickBot="1" x14ac:dyDescent="0.25">
      <c r="A18" s="16" t="s">
        <v>5</v>
      </c>
      <c r="B18" s="10"/>
      <c r="C18" s="19">
        <f ca="1">+C15</f>
        <v>56205.883754179733</v>
      </c>
      <c r="D18" s="20">
        <f ca="1">+C16</f>
        <v>0.35864458836856994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SQRT(SUM(S21:S25)/(COUNT(S21:S25)-1))</f>
        <v>5.493097382929947E-3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50</v>
      </c>
      <c r="J20" s="7" t="s">
        <v>27</v>
      </c>
      <c r="K20" s="7" t="s">
        <v>57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s="32" t="s">
        <v>43</v>
      </c>
      <c r="B21" s="33" t="s">
        <v>44</v>
      </c>
      <c r="C21" s="34">
        <v>54108.714999999997</v>
      </c>
      <c r="D21" s="32" t="s">
        <v>45</v>
      </c>
      <c r="E21">
        <f>+(C21-C$7)/C$8</f>
        <v>-1670.4726692765059</v>
      </c>
      <c r="F21">
        <f>ROUND(2*E21,0)/2</f>
        <v>-1670.5</v>
      </c>
      <c r="G21">
        <f>+C21-(C$7+F21*C$8)</f>
        <v>9.802000000490807E-3</v>
      </c>
      <c r="I21">
        <f>+G21</f>
        <v>9.802000000490807E-3</v>
      </c>
      <c r="O21">
        <f ca="1">+C$11+C$12*$F21</f>
        <v>4.3256945195308929E-3</v>
      </c>
      <c r="Q21" s="2">
        <f>+C21-15018.5</f>
        <v>39090.214999999997</v>
      </c>
      <c r="S21">
        <f ca="1">+(O21-G21)^2</f>
        <v>2.9989921720791597E-5</v>
      </c>
    </row>
    <row r="22" spans="1:19" x14ac:dyDescent="0.2">
      <c r="A22" t="str">
        <f>D8</f>
        <v>VSX</v>
      </c>
      <c r="C22" s="8">
        <f>C$7</f>
        <v>54707.82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5.3085642155457973E-3</v>
      </c>
      <c r="Q22" s="2">
        <f>+C22-15018.5</f>
        <v>39689.32</v>
      </c>
      <c r="S22">
        <f ca="1">+(O22-G22)^2</f>
        <v>2.8180854030573367E-5</v>
      </c>
    </row>
    <row r="23" spans="1:19" x14ac:dyDescent="0.2">
      <c r="A23" s="35" t="s">
        <v>46</v>
      </c>
      <c r="B23" s="36" t="s">
        <v>47</v>
      </c>
      <c r="C23" s="35">
        <v>55478.904699999999</v>
      </c>
      <c r="D23" s="35">
        <v>1.5E-3</v>
      </c>
      <c r="E23">
        <f>+(C23-C$7)/C$8</f>
        <v>2150.0002788280285</v>
      </c>
      <c r="F23">
        <f>ROUND(2*E23,0)/2</f>
        <v>2150</v>
      </c>
      <c r="G23">
        <f>+C23-(C$7+F23*C$8)</f>
        <v>9.9999997473787516E-5</v>
      </c>
      <c r="J23">
        <f>+G23</f>
        <v>9.9999997473787516E-5</v>
      </c>
      <c r="O23">
        <f ca="1">+C$11+C$12*$F23</f>
        <v>6.5735566408268772E-3</v>
      </c>
      <c r="Q23" s="2">
        <f>+C23-15018.5</f>
        <v>40460.404699999999</v>
      </c>
      <c r="S23">
        <f ca="1">+(O23-G23)^2</f>
        <v>4.1906935614700923E-5</v>
      </c>
    </row>
    <row r="24" spans="1:19" x14ac:dyDescent="0.2">
      <c r="A24" s="35" t="s">
        <v>48</v>
      </c>
      <c r="B24" s="36" t="s">
        <v>47</v>
      </c>
      <c r="C24" s="35">
        <v>55893.687400000003</v>
      </c>
      <c r="D24" s="35">
        <v>2.9999999999999997E-4</v>
      </c>
      <c r="E24">
        <f>+(C24-C$7)/C$8</f>
        <v>3306.5307101192348</v>
      </c>
      <c r="F24">
        <f>ROUND(2*E24,0)/2</f>
        <v>3306.5</v>
      </c>
      <c r="G24">
        <f>+C24-(C$7+F24*C$8)</f>
        <v>1.1014000003342517E-2</v>
      </c>
      <c r="J24">
        <f>+G24</f>
        <v>1.1014000003342517E-2</v>
      </c>
      <c r="O24">
        <f ca="1">+C$11+C$12*$F24</f>
        <v>7.2540048919141186E-3</v>
      </c>
      <c r="Q24" s="2">
        <f>+C24-15018.5</f>
        <v>40875.187400000003</v>
      </c>
      <c r="S24">
        <f ca="1">+(O24-G24)^2</f>
        <v>1.4137563237965452E-5</v>
      </c>
    </row>
    <row r="25" spans="1:19" x14ac:dyDescent="0.2">
      <c r="A25" s="32" t="s">
        <v>49</v>
      </c>
      <c r="B25" s="33" t="s">
        <v>44</v>
      </c>
      <c r="C25" s="34">
        <v>56205.886299999998</v>
      </c>
      <c r="D25" s="34">
        <v>3.0000000000000003E-4</v>
      </c>
      <c r="E25">
        <f>+(C25-C$7)/C$8</f>
        <v>4177.0287527464516</v>
      </c>
      <c r="F25">
        <f>ROUND(2*E25,0)/2</f>
        <v>4177</v>
      </c>
      <c r="G25">
        <f>+C25-(C$7+F25*C$8)</f>
        <v>1.031199999852106E-2</v>
      </c>
      <c r="J25">
        <f>+G25</f>
        <v>1.031199999852106E-2</v>
      </c>
      <c r="O25">
        <f ca="1">+C$11+C$12*$F25</f>
        <v>7.7661797320104815E-3</v>
      </c>
      <c r="Q25" s="2">
        <f>+C25-15018.5</f>
        <v>41187.386299999998</v>
      </c>
      <c r="S25">
        <f ca="1">+(O25-G25)^2</f>
        <v>6.4812008293759914E-6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40"/>
  <sheetViews>
    <sheetView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J35" sqref="J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55</v>
      </c>
    </row>
    <row r="2" spans="1:7" x14ac:dyDescent="0.2">
      <c r="A2" t="s">
        <v>23</v>
      </c>
      <c r="B2" t="s">
        <v>41</v>
      </c>
      <c r="C2" s="3"/>
      <c r="D2" s="3"/>
      <c r="E2" s="31" t="s">
        <v>40</v>
      </c>
      <c r="F2" t="s">
        <v>40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  <c r="E4" s="38" t="s">
        <v>56</v>
      </c>
    </row>
    <row r="5" spans="1:7" ht="13.5" thickTop="1" x14ac:dyDescent="0.2"/>
    <row r="6" spans="1:7" x14ac:dyDescent="0.2">
      <c r="A6" s="5" t="s">
        <v>1</v>
      </c>
      <c r="C6" s="37" t="s">
        <v>52</v>
      </c>
    </row>
    <row r="7" spans="1:7" x14ac:dyDescent="0.2">
      <c r="A7" t="s">
        <v>2</v>
      </c>
      <c r="C7" s="8">
        <v>54707.82</v>
      </c>
      <c r="D7" s="30" t="s">
        <v>51</v>
      </c>
    </row>
    <row r="8" spans="1:7" x14ac:dyDescent="0.2">
      <c r="A8" t="s">
        <v>3</v>
      </c>
      <c r="C8" s="8">
        <v>0.23968999999999999</v>
      </c>
      <c r="D8" s="30" t="s">
        <v>53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5.5957014464611161E-4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3.5687362733163788E-7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60335.638283912034</v>
      </c>
    </row>
    <row r="15" spans="1:7" x14ac:dyDescent="0.2">
      <c r="A15" s="12" t="s">
        <v>17</v>
      </c>
      <c r="B15" s="10"/>
      <c r="C15" s="13">
        <f ca="1">(C7+C11)+(C8+C12)*INT(MAX(F21:F3533))</f>
        <v>56205.885290030317</v>
      </c>
      <c r="D15" s="14" t="s">
        <v>37</v>
      </c>
      <c r="E15" s="15">
        <f ca="1">ROUND(2*(E14-$C$7)/$C$8,0)/2+E13</f>
        <v>23480.5</v>
      </c>
    </row>
    <row r="16" spans="1:7" x14ac:dyDescent="0.2">
      <c r="A16" s="16" t="s">
        <v>4</v>
      </c>
      <c r="B16" s="10"/>
      <c r="C16" s="17">
        <f ca="1">+C8+C12</f>
        <v>0.23969035687362733</v>
      </c>
      <c r="D16" s="14" t="s">
        <v>38</v>
      </c>
      <c r="E16" s="24">
        <f ca="1">ROUND(2*(E14-$C$15)/$C$16,0)/2+E13</f>
        <v>17230.5</v>
      </c>
    </row>
    <row r="17" spans="1:19" ht="13.5" thickBot="1" x14ac:dyDescent="0.25">
      <c r="A17" s="14" t="s">
        <v>28</v>
      </c>
      <c r="B17" s="10"/>
      <c r="C17" s="10">
        <f>COUNT(C21:C2191)</f>
        <v>5</v>
      </c>
      <c r="D17" s="14" t="s">
        <v>32</v>
      </c>
      <c r="E17" s="18">
        <f ca="1">+$C$15+$C$16*E16-15018.5-$C$9/24</f>
        <v>45317.76581747469</v>
      </c>
    </row>
    <row r="18" spans="1:19" ht="14.25" thickTop="1" thickBot="1" x14ac:dyDescent="0.25">
      <c r="A18" s="16" t="s">
        <v>5</v>
      </c>
      <c r="B18" s="10"/>
      <c r="C18" s="19">
        <f ca="1">+C15</f>
        <v>56205.885290030317</v>
      </c>
      <c r="D18" s="20">
        <f ca="1">+C16</f>
        <v>0.23969035687362733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SQRT(SUM(S21:S25)/(COUNT(S21:S25)-1))</f>
        <v>8.7750688576095407E-4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OEJV 0155</v>
      </c>
      <c r="I20" s="7" t="s">
        <v>50</v>
      </c>
      <c r="J20" s="7" t="s">
        <v>27</v>
      </c>
      <c r="K20" s="7" t="s">
        <v>57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s="32" t="s">
        <v>43</v>
      </c>
      <c r="B21" s="33" t="s">
        <v>44</v>
      </c>
      <c r="C21" s="34">
        <v>54108.714999999997</v>
      </c>
      <c r="D21" s="32" t="s">
        <v>45</v>
      </c>
      <c r="E21">
        <f>+(C21-C$7)/C$8</f>
        <v>-2499.4993533314</v>
      </c>
      <c r="F21">
        <f>ROUND(2*E21,0)/2</f>
        <v>-2499.5</v>
      </c>
      <c r="G21">
        <f>+C21-(C$7+F21*C$8)</f>
        <v>1.5499999426538125E-4</v>
      </c>
      <c r="I21">
        <f>+G21</f>
        <v>1.5499999426538125E-4</v>
      </c>
      <c r="O21">
        <f ca="1">+C$11+C$12*$F21</f>
        <v>-3.3243548686931728E-4</v>
      </c>
      <c r="Q21" s="2">
        <f>+C21-15018.5</f>
        <v>39090.214999999997</v>
      </c>
      <c r="S21">
        <f ca="1">+(O21-G21)^2</f>
        <v>2.3759334826901504E-7</v>
      </c>
    </row>
    <row r="22" spans="1:19" x14ac:dyDescent="0.2">
      <c r="A22" t="str">
        <f>D8</f>
        <v>ToMcat 2014-01-24</v>
      </c>
      <c r="C22" s="8">
        <f>C$7</f>
        <v>54707.82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5.5957014464611161E-4</v>
      </c>
      <c r="Q22" s="2">
        <f>+C22-15018.5</f>
        <v>39689.32</v>
      </c>
      <c r="S22">
        <f ca="1">+(O22-G22)^2</f>
        <v>3.1311874677927025E-7</v>
      </c>
    </row>
    <row r="23" spans="1:19" x14ac:dyDescent="0.2">
      <c r="A23" s="35" t="s">
        <v>46</v>
      </c>
      <c r="B23" s="36" t="s">
        <v>47</v>
      </c>
      <c r="C23" s="35">
        <v>55478.904699999999</v>
      </c>
      <c r="D23" s="35">
        <v>1.5E-3</v>
      </c>
      <c r="E23">
        <f>+(C23-C$7)/C$8</f>
        <v>3217.0082189494742</v>
      </c>
      <c r="F23">
        <f>ROUND(2*E23,0)/2</f>
        <v>3217</v>
      </c>
      <c r="G23">
        <f>+C23-(C$7+F23*C$8)</f>
        <v>1.9699999975273386E-3</v>
      </c>
      <c r="J23">
        <f>+G23</f>
        <v>1.9699999975273386E-3</v>
      </c>
      <c r="O23">
        <f ca="1">+C$11+C$12*$F23</f>
        <v>1.7076326037719907E-3</v>
      </c>
      <c r="Q23" s="2">
        <f>+C23-15018.5</f>
        <v>40460.404699999999</v>
      </c>
      <c r="S23">
        <f ca="1">+(O23-G23)^2</f>
        <v>6.8836649305973758E-8</v>
      </c>
    </row>
    <row r="24" spans="1:19" x14ac:dyDescent="0.2">
      <c r="A24" s="35" t="s">
        <v>48</v>
      </c>
      <c r="B24" s="36" t="s">
        <v>47</v>
      </c>
      <c r="C24" s="35">
        <v>55893.687400000003</v>
      </c>
      <c r="D24" s="35">
        <v>2.9999999999999997E-4</v>
      </c>
      <c r="E24">
        <f>+(C24-C$7)/C$8</f>
        <v>4947.5046935625305</v>
      </c>
      <c r="F24">
        <f>ROUND(2*E24,0)/2</f>
        <v>4947.5</v>
      </c>
      <c r="G24">
        <f>+C24-(C$7+F24*C$8)</f>
        <v>1.1250000025029294E-3</v>
      </c>
      <c r="J24">
        <f>+G24</f>
        <v>1.1250000025029294E-3</v>
      </c>
      <c r="O24">
        <f ca="1">+C$11+C$12*$F24</f>
        <v>2.3252024158693903E-3</v>
      </c>
      <c r="Q24" s="2">
        <f>+C24-15018.5</f>
        <v>40875.187400000003</v>
      </c>
      <c r="S24">
        <f ca="1">+(O24-G24)^2</f>
        <v>1.4404858330506771E-6</v>
      </c>
    </row>
    <row r="25" spans="1:19" x14ac:dyDescent="0.2">
      <c r="A25" s="32" t="s">
        <v>49</v>
      </c>
      <c r="B25" s="33" t="s">
        <v>44</v>
      </c>
      <c r="C25" s="34">
        <v>56205.886299999998</v>
      </c>
      <c r="D25" s="34">
        <v>3.0000000000000003E-4</v>
      </c>
      <c r="E25">
        <f>+(C25-C$7)/C$8</f>
        <v>6250.0158538111673</v>
      </c>
      <c r="F25">
        <f>ROUND(2*E25,0)/2</f>
        <v>6250</v>
      </c>
      <c r="G25">
        <f>+C25-(C$7+F25*C$8)</f>
        <v>3.7999999985913746E-3</v>
      </c>
      <c r="J25">
        <f>+G25</f>
        <v>3.7999999985913746E-3</v>
      </c>
      <c r="O25">
        <f ca="1">+C$11+C$12*$F25</f>
        <v>2.7900303154688483E-3</v>
      </c>
      <c r="Q25" s="2">
        <f>+C25-15018.5</f>
        <v>41187.386299999998</v>
      </c>
      <c r="S25">
        <f ca="1">+(O25-G25)^2</f>
        <v>1.0200387608266162E-6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2024-01-26T02:19:07Z</dcterms:modified>
</cp:coreProperties>
</file>