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028904A-B8C1-4037-845C-6C1481C6724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J23" i="1"/>
  <c r="E24" i="1"/>
  <c r="F24" i="1"/>
  <c r="G24" i="1"/>
  <c r="J24" i="1"/>
  <c r="F11" i="1"/>
  <c r="Q22" i="1"/>
  <c r="Q23" i="1"/>
  <c r="Q24" i="1"/>
  <c r="A21" i="1"/>
  <c r="H20" i="1"/>
  <c r="C21" i="1"/>
  <c r="G11" i="1"/>
  <c r="E21" i="1"/>
  <c r="F21" i="1"/>
  <c r="E14" i="1"/>
  <c r="Q21" i="1"/>
  <c r="G21" i="1"/>
  <c r="C17" i="1"/>
  <c r="H21" i="1"/>
  <c r="C11" i="1"/>
  <c r="E15" i="1" l="1"/>
  <c r="C12" i="1"/>
  <c r="C16" i="1" l="1"/>
  <c r="D18" i="1" s="1"/>
  <c r="O22" i="1"/>
  <c r="O23" i="1"/>
  <c r="O21" i="1"/>
  <c r="O24" i="1"/>
  <c r="C15" i="1"/>
  <c r="C18" i="1" l="1"/>
  <c r="E16" i="1"/>
  <c r="E17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<sst xmlns="http://schemas.openxmlformats.org/spreadsheetml/2006/main" count="58" uniqueCount="53">
  <si>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</si>
  <si>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</si>
  <si>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</si>
  <si>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</si>
  <si>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</si>
  <si>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</si>
  <si>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</si>
  <si>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</si>
  <si>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</si>
  <si>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</si>
  <si>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</si>
  <si>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</si>
  <si>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</si>
  <si>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</si>
  <si>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</si>
  <si>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</si>
  <si>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</si>
  <si>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</si>
  <si>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</si>
  <si>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</si>
  <si>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</si>
  <si>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</si>
  <si>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</si>
  <si>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</si>
  <si>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</si>
  <si>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</si>
  <si>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</si>
  <si>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</si>
  <si>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</si>
  <si>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</si>
  <si>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</si>
  <si>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</si>
  <si>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</si>
  <si>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</si>
  <si>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</si>
  <si>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</si>
  <si>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</si>
  <si>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</si>
  <si>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</si>
  <si>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</si>
  <si>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G0044-1052</t>
  </si>
  <si>
    <t>ED</t>
  </si>
  <si>
    <t>VSX</t>
  </si>
  <si>
    <t>Cet</t>
  </si>
  <si>
    <t>OEJV 0155</t>
  </si>
  <si>
    <t>I</t>
  </si>
  <si>
    <t>0,0100</t>
  </si>
  <si>
    <t>IBVS 5920</t>
  </si>
  <si>
    <t>II</t>
  </si>
  <si>
    <t>IBVS 6011</t>
  </si>
  <si>
    <t>OEJV</t>
  </si>
  <si>
    <t>IX Cet / GSC 0044-1052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</si>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</sst>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IX Cet - O-C Diagr.</a:t>
            </a:r>
          </a:p>
        </c:rich>
      </c:tx>
      <c:layout>
        <c:manualLayout>
          <c:xMode val="edge"/>
          <c:yMode val="edge"/>
          <c:x val="0.3939849624060150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410.5</c:v>
                </c:pt>
                <c:pt idx="2">
                  <c:v>2097.5</c:v>
                </c:pt>
                <c:pt idx="3">
                  <c:v>2994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76-42B2-BDEB-7AFA1F2DF7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410.5</c:v>
                </c:pt>
                <c:pt idx="2">
                  <c:v>2097.5</c:v>
                </c:pt>
                <c:pt idx="3">
                  <c:v>2994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-2.5169999935314991E-3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76-42B2-BDEB-7AFA1F2DF74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410.5</c:v>
                </c:pt>
                <c:pt idx="2">
                  <c:v>2097.5</c:v>
                </c:pt>
                <c:pt idx="3">
                  <c:v>2994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-2.6714999999967404E-2</c:v>
                </c:pt>
                <c:pt idx="3">
                  <c:v>-3.4075999996275641E-2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76-42B2-BDEB-7AFA1F2DF74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410.5</c:v>
                </c:pt>
                <c:pt idx="2">
                  <c:v>2097.5</c:v>
                </c:pt>
                <c:pt idx="3">
                  <c:v>2994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76-42B2-BDEB-7AFA1F2DF74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410.5</c:v>
                </c:pt>
                <c:pt idx="2">
                  <c:v>2097.5</c:v>
                </c:pt>
                <c:pt idx="3">
                  <c:v>2994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A76-42B2-BDEB-7AFA1F2DF7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410.5</c:v>
                </c:pt>
                <c:pt idx="2">
                  <c:v>2097.5</c:v>
                </c:pt>
                <c:pt idx="3">
                  <c:v>2994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A76-42B2-BDEB-7AFA1F2DF7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410.5</c:v>
                </c:pt>
                <c:pt idx="2">
                  <c:v>2097.5</c:v>
                </c:pt>
                <c:pt idx="3">
                  <c:v>2994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A76-42B2-BDEB-7AFA1F2DF7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410.5</c:v>
                </c:pt>
                <c:pt idx="2">
                  <c:v>2097.5</c:v>
                </c:pt>
                <c:pt idx="3">
                  <c:v>2994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7.8110370366664059E-4</c:v>
                </c:pt>
                <c:pt idx="1">
                  <c:v>-4.1753678116410791E-3</c:v>
                </c:pt>
                <c:pt idx="2">
                  <c:v>-2.4544594233867931E-2</c:v>
                </c:pt>
                <c:pt idx="3">
                  <c:v>-3.5369141647932173E-2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A76-42B2-BDEB-7AFA1F2DF74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410.5</c:v>
                </c:pt>
                <c:pt idx="2">
                  <c:v>2097.5</c:v>
                </c:pt>
                <c:pt idx="3">
                  <c:v>2994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A76-42B2-BDEB-7AFA1F2DF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794960"/>
        <c:axId val="1"/>
      </c:scatterChart>
      <c:valAx>
        <c:axId val="669794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794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92DF508-5749-A0A9-6485-567085C44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</row>
    <row r="2" spans="1:7" x14ac:dyDescent="0.2">
      <c r="A2" t="s">
        <v>23</v>
      </c>
      <c r="B2" t="s">
        <v>41</v>
      </c>
      <c r="C2" s="3"/>
      <c r="D2" s="3" t="s">
        <v>43</v>
      </c>
      <c r="E2" s="31" t="s">
        <v>40</v>
      </c>
      <c r="F2" t="s">
        <v>40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53389.553999999996</v>
      </c>
      <c r="D7" s="30" t="s">
        <v>42</v>
      </c>
    </row>
    <row r="8" spans="1:7" x14ac:dyDescent="0.2">
      <c r="A8" t="s">
        <v>3</v>
      </c>
      <c r="C8" s="37">
        <v>0.81875399999999998</v>
      </c>
      <c r="D8" s="30" t="s">
        <v>42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7.8110370366664059E-4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-1.2074230244354981E-5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60335.638862962958</v>
      </c>
    </row>
    <row r="15" spans="1:7" x14ac:dyDescent="0.2">
      <c r="A15" s="12" t="s">
        <v>17</v>
      </c>
      <c r="B15" s="10"/>
      <c r="C15" s="13">
        <f ca="1">(C7+C11)+(C8+C12)*INT(MAX(F21:F3533))</f>
        <v>55840.868106858354</v>
      </c>
      <c r="D15" s="14" t="s">
        <v>37</v>
      </c>
      <c r="E15" s="15">
        <f ca="1">ROUND(2*(E14-$C$7)/$C$8,0)/2+E13</f>
        <v>8484.5</v>
      </c>
    </row>
    <row r="16" spans="1:7" x14ac:dyDescent="0.2">
      <c r="A16" s="16" t="s">
        <v>4</v>
      </c>
      <c r="B16" s="10"/>
      <c r="C16" s="17">
        <f ca="1">+C8+C12</f>
        <v>0.81874192576975557</v>
      </c>
      <c r="D16" s="14" t="s">
        <v>38</v>
      </c>
      <c r="E16" s="24">
        <f ca="1">ROUND(2*(E14-$C$15)/$C$16,0)/2+E13</f>
        <v>5491</v>
      </c>
    </row>
    <row r="17" spans="1:18" ht="13.5" thickBot="1" x14ac:dyDescent="0.25">
      <c r="A17" s="14" t="s">
        <v>28</v>
      </c>
      <c r="B17" s="10"/>
      <c r="C17" s="10">
        <f>COUNT(C21:C2191)</f>
        <v>4</v>
      </c>
      <c r="D17" s="14" t="s">
        <v>32</v>
      </c>
      <c r="E17" s="18">
        <f ca="1">+$C$15+$C$16*E16-15018.5-$C$9/24</f>
        <v>45318.475854593416</v>
      </c>
    </row>
    <row r="18" spans="1:18" ht="14.25" thickTop="1" thickBot="1" x14ac:dyDescent="0.25">
      <c r="A18" s="16" t="s">
        <v>5</v>
      </c>
      <c r="B18" s="10"/>
      <c r="C18" s="19">
        <f ca="1">+C15</f>
        <v>55840.868106858354</v>
      </c>
      <c r="D18" s="20">
        <f ca="1">+C16</f>
        <v>0.81874192576975557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50</v>
      </c>
      <c r="J20" s="7" t="s">
        <v>27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D7</f>
        <v>VSX</v>
      </c>
      <c r="C21" s="8">
        <f>C$7</f>
        <v>53389.553999999996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7.8110370366664059E-4</v>
      </c>
      <c r="Q21" s="2">
        <f>+C21-15018.5</f>
        <v>38371.053999999996</v>
      </c>
    </row>
    <row r="22" spans="1:18" x14ac:dyDescent="0.2">
      <c r="A22" s="32" t="s">
        <v>44</v>
      </c>
      <c r="B22" s="33" t="s">
        <v>45</v>
      </c>
      <c r="C22" s="34">
        <v>53725.65</v>
      </c>
      <c r="D22" s="32" t="s">
        <v>46</v>
      </c>
      <c r="E22">
        <f>+(C22-C$7)/C$8</f>
        <v>410.49692581655177</v>
      </c>
      <c r="F22">
        <f>ROUND(2*E22,0)/2</f>
        <v>410.5</v>
      </c>
      <c r="G22">
        <f>+C22-(C$7+F22*C$8)</f>
        <v>-2.5169999935314991E-3</v>
      </c>
      <c r="I22">
        <f>+G22</f>
        <v>-2.5169999935314991E-3</v>
      </c>
      <c r="O22">
        <f ca="1">+C$11+C$12*$F22</f>
        <v>-4.1753678116410791E-3</v>
      </c>
      <c r="Q22" s="2">
        <f>+C22-15018.5</f>
        <v>38707.15</v>
      </c>
    </row>
    <row r="23" spans="1:18" x14ac:dyDescent="0.2">
      <c r="A23" s="35" t="s">
        <v>47</v>
      </c>
      <c r="B23" s="36" t="s">
        <v>48</v>
      </c>
      <c r="C23" s="35">
        <v>55106.863799999999</v>
      </c>
      <c r="D23" s="35">
        <v>2.0000000000000001E-4</v>
      </c>
      <c r="E23">
        <f>+(C23-C$7)/C$8</f>
        <v>2097.467371151778</v>
      </c>
      <c r="F23">
        <f>ROUND(2*E23,0)/2</f>
        <v>2097.5</v>
      </c>
      <c r="G23">
        <f>+C23-(C$7+F23*C$8)</f>
        <v>-2.6714999999967404E-2</v>
      </c>
      <c r="J23">
        <f>+G23</f>
        <v>-2.6714999999967404E-2</v>
      </c>
      <c r="O23">
        <f ca="1">+C$11+C$12*$F23</f>
        <v>-2.4544594233867931E-2</v>
      </c>
      <c r="Q23" s="2">
        <f>+C23-15018.5</f>
        <v>40088.363799999999</v>
      </c>
    </row>
    <row r="24" spans="1:18" x14ac:dyDescent="0.2">
      <c r="A24" s="35" t="s">
        <v>49</v>
      </c>
      <c r="B24" s="36" t="s">
        <v>45</v>
      </c>
      <c r="C24" s="35">
        <v>55840.869400000003</v>
      </c>
      <c r="D24" s="35">
        <v>5.0000000000000001E-4</v>
      </c>
      <c r="E24">
        <f>+(C24-C$7)/C$8</f>
        <v>2993.9583806613546</v>
      </c>
      <c r="F24">
        <f>ROUND(2*E24,0)/2</f>
        <v>2994</v>
      </c>
      <c r="G24">
        <f>+C24-(C$7+F24*C$8)</f>
        <v>-3.4075999996275641E-2</v>
      </c>
      <c r="J24">
        <f>+G24</f>
        <v>-3.4075999996275641E-2</v>
      </c>
      <c r="O24">
        <f ca="1">+C$11+C$12*$F24</f>
        <v>-3.5369141647932173E-2</v>
      </c>
      <c r="Q24" s="2">
        <f>+C24-15018.5</f>
        <v>40822.369400000003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2024-01-26T02:19:57Z</dcterms:modified>
</cp:coreProperties>
</file>