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C3B2123-75A3-420B-8668-DDA4621702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I24" i="1" s="1"/>
  <c r="Q24" i="1"/>
  <c r="E22" i="1"/>
  <c r="F22" i="1"/>
  <c r="G22" i="1"/>
  <c r="I22" i="1"/>
  <c r="E23" i="1"/>
  <c r="F23" i="1"/>
  <c r="G23" i="1"/>
  <c r="I23" i="1"/>
  <c r="E9" i="1"/>
  <c r="D9" i="1"/>
  <c r="Q22" i="1"/>
  <c r="Q23" i="1"/>
  <c r="C21" i="1"/>
  <c r="E21" i="1"/>
  <c r="F21" i="1"/>
  <c r="F16" i="1"/>
  <c r="F17" i="1" s="1"/>
  <c r="G21" i="1"/>
  <c r="H21" i="1"/>
  <c r="Q21" i="1"/>
  <c r="C17" i="1"/>
  <c r="C12" i="1"/>
  <c r="C11" i="1"/>
  <c r="O24" i="1" l="1"/>
  <c r="C16" i="1"/>
  <c r="D18" i="1" s="1"/>
  <c r="O21" i="1"/>
  <c r="C15" i="1"/>
  <c r="O22" i="1"/>
  <c r="O23" i="1"/>
  <c r="F18" i="1" l="1"/>
  <c r="F19" i="1" s="1"/>
  <c r="C18" i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<sst xmlns="http://schemas.openxmlformats.org/spreadsheetml/2006/main" count="57" uniqueCount="50">
  <si>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</si>
  <si>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</si>
  <si>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</si>
  <si>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</si>
  <si>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</si>
  <si>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</si>
  <si>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</si>
  <si>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</si>
  <si>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</si>
  <si>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</si>
  <si>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</si>
  <si>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</si>
  <si>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</si>
  <si>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</si>
  <si>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</si>
  <si>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</si>
  <si>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</si>
  <si>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</si>
  <si>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</si>
  <si>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</si>
  <si>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</si>
  <si>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</si>
  <si>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</si>
  <si>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</si>
  <si>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</si>
  <si>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</si>
  <si>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</si>
  <si>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</si>
  <si>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</si>
  <si>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</si>
  <si>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</si>
  <si>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</si>
  <si>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</si>
  <si>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</si>
  <si>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</si>
  <si>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</si>
  <si>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</si>
  <si>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</si>
  <si>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</si>
  <si>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</si>
  <si>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</si>
  <si>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Cet</t>
  </si>
  <si>
    <t>EW</t>
  </si>
  <si>
    <t>OEJV 0155</t>
  </si>
  <si>
    <t>I</t>
  </si>
  <si>
    <t>0,0200</t>
  </si>
  <si>
    <t>II</t>
  </si>
  <si>
    <t>JBAV, 79</t>
  </si>
  <si>
    <t>CCD</t>
  </si>
  <si>
    <t>NSV 00807 Cet / GSC 5859-0452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</si>
</sst>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" fontId="17" fillId="0" borderId="0" xfId="1" applyFont="1" applyBorder="1"/>
    <xf numFmtId="0" fontId="17" fillId="0" borderId="0" xfId="0" applyFont="1" applyAlignment="1">
      <alignment vertical="center" wrapText="1"/>
    </xf>
    <xf numFmtId="165" fontId="0" fillId="0" borderId="0" xfId="0" applyNumberFormat="1" applyAlignment="1">
      <alignment horizontal="left"/>
    </xf>
    <xf numFmtId="165" fontId="16" fillId="0" borderId="0" xfId="0" applyNumberFormat="1" applyFont="1" applyAlignment="1">
      <alignment horizontal="left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5" fillId="0" borderId="0" xfId="0" applyNumberFormat="1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00807</a:t>
            </a:r>
            <a:r>
              <a:rPr lang="en-AU" baseline="0"/>
              <a:t> Cet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16-470E-B299-F55627A13C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-8.1760000466601923E-4</c:v>
                </c:pt>
                <c:pt idx="2">
                  <c:v>-5.1276000012876466E-3</c:v>
                </c:pt>
                <c:pt idx="3">
                  <c:v>-9.4512000578106381E-3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16-470E-B299-F55627A13C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16-470E-B299-F55627A13C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16-470E-B299-F55627A13C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16-470E-B299-F55627A13C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16-470E-B299-F55627A13C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16-470E-B299-F55627A13C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-3.3319682722517726E-4</c:v>
                </c:pt>
                <c:pt idx="1">
                  <c:v>-2.4275070917180014E-3</c:v>
                </c:pt>
                <c:pt idx="2">
                  <c:v>-3.2978417010700628E-3</c:v>
                </c:pt>
                <c:pt idx="3">
                  <c:v>-9.6710512709762414E-3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16-470E-B299-F55627A13C2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5324</c:v>
                </c:pt>
                <c:pt idx="2">
                  <c:v>7536.5</c:v>
                </c:pt>
                <c:pt idx="3">
                  <c:v>23738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16-470E-B299-F55627A13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239552"/>
        <c:axId val="1"/>
      </c:scatterChart>
      <c:valAx>
        <c:axId val="592239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239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92B2F9-9C74-6358-B6AA-23B31CE73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49</v>
      </c>
    </row>
    <row r="2" spans="1:6" x14ac:dyDescent="0.2">
      <c r="A2" t="s">
        <v>23</v>
      </c>
      <c r="B2" t="s">
        <v>42</v>
      </c>
      <c r="C2" s="3"/>
      <c r="D2" s="3" t="s">
        <v>41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39</v>
      </c>
      <c r="D4" s="28" t="s">
        <v>39</v>
      </c>
    </row>
    <row r="5" spans="1:6" ht="13.5" thickTop="1" x14ac:dyDescent="0.2">
      <c r="A5" s="9" t="s">
        <v>30</v>
      </c>
      <c r="B5" s="10"/>
      <c r="C5" s="11">
        <v>-9.5</v>
      </c>
      <c r="D5" s="10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 s="43">
        <v>51869.16</v>
      </c>
      <c r="D7" s="29" t="s">
        <v>40</v>
      </c>
    </row>
    <row r="8" spans="1:6" x14ac:dyDescent="0.2">
      <c r="A8" t="s">
        <v>3</v>
      </c>
      <c r="C8" s="43">
        <v>0.3389624</v>
      </c>
      <c r="D8" s="29" t="s">
        <v>40</v>
      </c>
    </row>
    <row r="9" spans="1:6" x14ac:dyDescent="0.2">
      <c r="A9" s="24" t="s">
        <v>34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INTERCEPT(INDIRECT($E$9):G992,INDIRECT($D$9):F992)</f>
        <v>-3.3319682722517726E-4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SLOPE(INDIRECT($E$9):G992,INDIRECT($D$9):F992)</f>
        <v>-3.9337157484838923E-7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59915.439780148736</v>
      </c>
      <c r="E15" s="14" t="s">
        <v>36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0.33896200662842513</v>
      </c>
      <c r="E16" s="14" t="s">
        <v>32</v>
      </c>
      <c r="F16" s="15">
        <f ca="1">NOW()+15018.5+$C$5/24</f>
        <v>60335.644485763885</v>
      </c>
    </row>
    <row r="17" spans="1:18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24978.5</v>
      </c>
    </row>
    <row r="18" spans="1:18" ht="14.25" thickTop="1" thickBot="1" x14ac:dyDescent="0.25">
      <c r="A18" s="16" t="s">
        <v>5</v>
      </c>
      <c r="B18" s="10"/>
      <c r="C18" s="19">
        <f ca="1">+C15</f>
        <v>59915.439780148736</v>
      </c>
      <c r="D18" s="20">
        <f ca="1">+C16</f>
        <v>0.33896200662842513</v>
      </c>
      <c r="E18" s="14" t="s">
        <v>38</v>
      </c>
      <c r="F18" s="23">
        <f ca="1">ROUND(2*(F16-$C$15)/$C$16,0)/2+F15</f>
        <v>1240.5</v>
      </c>
    </row>
    <row r="19" spans="1:18" ht="13.5" thickTop="1" x14ac:dyDescent="0.2">
      <c r="E19" s="14" t="s">
        <v>33</v>
      </c>
      <c r="F19" s="18">
        <f ca="1">+$C$15+$C$16*F18-15018.5-$C$5/24</f>
        <v>45317.817982704633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6" t="s">
        <v>35</v>
      </c>
    </row>
    <row r="21" spans="1:18" x14ac:dyDescent="0.2">
      <c r="A21" t="s">
        <v>40</v>
      </c>
      <c r="C21" s="39">
        <f>C7</f>
        <v>51869.16</v>
      </c>
      <c r="D21" s="8"/>
      <c r="E21">
        <f>+(C21-C$7)/C$8</f>
        <v>0</v>
      </c>
      <c r="F21" s="33">
        <f>ROUND(2*E21,0)/2</f>
        <v>0</v>
      </c>
      <c r="G21">
        <f>+C21-(C$7+F21*C$8)</f>
        <v>0</v>
      </c>
      <c r="H21">
        <f>+G21</f>
        <v>0</v>
      </c>
      <c r="O21">
        <f ca="1">+C$11+C$12*$F21</f>
        <v>-3.3319682722517726E-4</v>
      </c>
      <c r="Q21" s="2">
        <f>+C21-15018.5</f>
        <v>36850.660000000003</v>
      </c>
    </row>
    <row r="22" spans="1:18" x14ac:dyDescent="0.2">
      <c r="A22" s="34" t="s">
        <v>43</v>
      </c>
      <c r="B22" s="35" t="s">
        <v>44</v>
      </c>
      <c r="C22" s="40">
        <v>53673.794999999998</v>
      </c>
      <c r="D22" s="36" t="s">
        <v>45</v>
      </c>
      <c r="E22">
        <f>+(C22-C$7)/C$8</f>
        <v>5323.9975879330414</v>
      </c>
      <c r="F22" s="33">
        <f>ROUND(2*E22,0)/2</f>
        <v>5324</v>
      </c>
      <c r="G22">
        <f>+C22-(C$7+F22*C$8)</f>
        <v>-8.1760000466601923E-4</v>
      </c>
      <c r="I22">
        <f>+G22</f>
        <v>-8.1760000466601923E-4</v>
      </c>
      <c r="O22">
        <f ca="1">+C$11+C$12*$F22</f>
        <v>-2.4275070917180014E-3</v>
      </c>
      <c r="Q22" s="2">
        <f>+C22-15018.5</f>
        <v>38655.294999999998</v>
      </c>
    </row>
    <row r="23" spans="1:18" x14ac:dyDescent="0.2">
      <c r="A23" s="34" t="s">
        <v>43</v>
      </c>
      <c r="B23" s="35" t="s">
        <v>46</v>
      </c>
      <c r="C23" s="40">
        <v>54423.745000000003</v>
      </c>
      <c r="D23" s="36" t="s">
        <v>45</v>
      </c>
      <c r="E23">
        <f>+(C23-C$7)/C$8</f>
        <v>7536.4848726584396</v>
      </c>
      <c r="F23" s="33">
        <f>ROUND(2*E23,0)/2</f>
        <v>7536.5</v>
      </c>
      <c r="G23">
        <f>+C23-(C$7+F23*C$8)</f>
        <v>-5.1276000012876466E-3</v>
      </c>
      <c r="I23">
        <f>+G23</f>
        <v>-5.1276000012876466E-3</v>
      </c>
      <c r="O23">
        <f ca="1">+C$11+C$12*$F23</f>
        <v>-3.2978417010700628E-3</v>
      </c>
      <c r="Q23" s="2">
        <f>+C23-15018.5</f>
        <v>39405.245000000003</v>
      </c>
    </row>
    <row r="24" spans="1:18" x14ac:dyDescent="0.2">
      <c r="A24" s="37" t="s">
        <v>47</v>
      </c>
      <c r="B24" s="37" t="s">
        <v>44</v>
      </c>
      <c r="C24" s="41">
        <v>59915.439999999944</v>
      </c>
      <c r="D24" s="38">
        <v>5.0000000000000001E-3</v>
      </c>
      <c r="E24">
        <f>+(C24-C$7)/C$8</f>
        <v>23737.972117261208</v>
      </c>
      <c r="F24" s="33">
        <f>ROUND(2*E24,0)/2</f>
        <v>23738</v>
      </c>
      <c r="G24">
        <f>+C24-(C$7+F24*C$8)</f>
        <v>-9.4512000578106381E-3</v>
      </c>
      <c r="I24">
        <f>+G24</f>
        <v>-9.4512000578106381E-3</v>
      </c>
      <c r="O24">
        <f ca="1">+C$11+C$12*$F24</f>
        <v>-9.6710512709762414E-3</v>
      </c>
      <c r="Q24" s="2">
        <f>+C24-15018.5</f>
        <v>44896.939999999944</v>
      </c>
    </row>
    <row r="25" spans="1:18" x14ac:dyDescent="0.2">
      <c r="A25" s="30"/>
      <c r="B25" s="31"/>
      <c r="C25" s="42"/>
      <c r="D25" s="32"/>
      <c r="Q25" s="2"/>
    </row>
    <row r="26" spans="1:18" x14ac:dyDescent="0.2">
      <c r="C26" s="39"/>
      <c r="D26" s="8"/>
      <c r="Q26" s="2"/>
    </row>
    <row r="27" spans="1:18" x14ac:dyDescent="0.2">
      <c r="C27" s="39"/>
      <c r="D27" s="8"/>
      <c r="Q27" s="2"/>
    </row>
    <row r="28" spans="1:18" x14ac:dyDescent="0.2">
      <c r="C28" s="39"/>
      <c r="D28" s="8"/>
      <c r="Q28" s="2"/>
    </row>
    <row r="29" spans="1:18" x14ac:dyDescent="0.2">
      <c r="C29" s="39"/>
      <c r="D29" s="8"/>
      <c r="Q29" s="2"/>
    </row>
    <row r="30" spans="1:18" x14ac:dyDescent="0.2">
      <c r="C30" s="39"/>
      <c r="D30" s="8"/>
      <c r="Q30" s="2"/>
    </row>
    <row r="31" spans="1:18" x14ac:dyDescent="0.2">
      <c r="C31" s="39"/>
      <c r="D31" s="8"/>
      <c r="Q31" s="2"/>
    </row>
    <row r="32" spans="1:18" x14ac:dyDescent="0.2">
      <c r="C32" s="39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2024-01-26T02:28:03Z</dcterms:modified>
</cp:coreProperties>
</file>